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filterPrivacy="1" defaultThemeVersion="124226"/>
  <xr:revisionPtr revIDLastSave="0" documentId="13_ncr:1_{60E1E352-9E19-7849-831A-33AE3ABB05B9}" xr6:coauthVersionLast="47" xr6:coauthVersionMax="47" xr10:uidLastSave="{00000000-0000-0000-0000-000000000000}"/>
  <bookViews>
    <workbookView xWindow="0" yWindow="740" windowWidth="29400" windowHeight="17220" tabRatio="889" xr2:uid="{00000000-000D-0000-FFFF-FFFF00000000}"/>
  </bookViews>
  <sheets>
    <sheet name="База кл." sheetId="14" r:id="rId1"/>
    <sheet name="2018" sheetId="20" r:id="rId2"/>
    <sheet name="23-30(1)" sheetId="7" r:id="rId3"/>
    <sheet name="23-30(2)" sheetId="1" r:id="rId4"/>
    <sheet name="23-30(Ж)" sheetId="8" r:id="rId5"/>
    <sheet name="23-30(4)" sheetId="19" r:id="rId6"/>
    <sheet name="31(1)" sheetId="2" r:id="rId7"/>
    <sheet name="31(2)" sheetId="10" r:id="rId8"/>
    <sheet name="31(Ж)" sheetId="11" r:id="rId9"/>
    <sheet name="31(4)" sheetId="18" r:id="rId10"/>
    <sheet name="31(5)" sheetId="27" r:id="rId11"/>
    <sheet name="Корпоративы" sheetId="12" r:id="rId12"/>
    <sheet name="2017" sheetId="13" r:id="rId13"/>
    <sheet name="Заказы факт" sheetId="22" r:id="rId14"/>
    <sheet name="Отчет факт" sheetId="24" r:id="rId15"/>
    <sheet name="Дох.акт." sheetId="23" r:id="rId16"/>
    <sheet name="Бензин" sheetId="25" r:id="rId17"/>
    <sheet name="Расход" sheetId="26" r:id="rId18"/>
    <sheet name="Прогноз пар." sheetId="21" r:id="rId19"/>
    <sheet name="Отчет прогноз" sheetId="17" r:id="rId20"/>
    <sheet name="Сервис" sheetId="15" r:id="rId21"/>
    <sheet name="Заметки" sheetId="5" r:id="rId22"/>
  </sheets>
  <definedNames>
    <definedName name="_xlnm._FilterDatabase" localSheetId="12" hidden="1">'2017'!$A$4:$M$217</definedName>
    <definedName name="_xlnm._FilterDatabase" localSheetId="1" hidden="1">'2018'!$A$5:$N$315</definedName>
    <definedName name="_xlnm._FilterDatabase" localSheetId="0" hidden="1">'База кл.'!$A$5:$N$355</definedName>
    <definedName name="_xlnm._FilterDatabase" localSheetId="13" hidden="1">'Заказы факт'!$A$1:$O$315</definedName>
    <definedName name="_xlnm.Print_Titles" localSheetId="12">'2017'!$4:$5</definedName>
    <definedName name="_xlnm.Print_Titles" localSheetId="1">'2018'!$4:$5</definedName>
    <definedName name="_xlnm.Print_Titles" localSheetId="0">'База кл.'!$4:$5</definedName>
    <definedName name="_xlnm.Print_Area" localSheetId="12">'2017'!$A$1:$M$229</definedName>
    <definedName name="_xlnm.Print_Area" localSheetId="1">'2018'!$A$1:$M$229</definedName>
    <definedName name="_xlnm.Print_Area" localSheetId="2">'23-30(1)'!$A$1:$F$28</definedName>
    <definedName name="_xlnm.Print_Area" localSheetId="3">'23-30(2)'!$A$1:$F$28</definedName>
    <definedName name="_xlnm.Print_Area" localSheetId="5">'23-30(4)'!$A$1:$F$28</definedName>
    <definedName name="_xlnm.Print_Area" localSheetId="4">'23-30(Ж)'!$A$1:$G$21</definedName>
    <definedName name="_xlnm.Print_Area" localSheetId="6">'31(1)'!$A$1:$G$34</definedName>
    <definedName name="_xlnm.Print_Area" localSheetId="7">'31(2)'!$A$1:$G$34</definedName>
    <definedName name="_xlnm.Print_Area" localSheetId="9">'31(4)'!$A$1:$G$34</definedName>
    <definedName name="_xlnm.Print_Area" localSheetId="10">'31(5)'!$A$1:$F$26</definedName>
    <definedName name="_xlnm.Print_Area" localSheetId="8">'31(Ж)'!$A$1:$F$26</definedName>
    <definedName name="_xlnm.Print_Area" localSheetId="0">'База кл.'!$A$1:$F$329</definedName>
    <definedName name="_xlnm.Print_Area" localSheetId="11">Корпоративы!$A$1:$M$28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24" l="1"/>
  <c r="E108" i="23"/>
  <c r="D130" i="23"/>
  <c r="K24" i="25" l="1"/>
  <c r="B3" i="26"/>
  <c r="D30" i="17"/>
  <c r="D31" i="17"/>
  <c r="F30" i="24"/>
  <c r="B48" i="25"/>
  <c r="N33" i="25"/>
  <c r="H33" i="25"/>
  <c r="B33" i="25"/>
  <c r="N18" i="25"/>
  <c r="H18" i="25"/>
  <c r="B26" i="26" l="1"/>
  <c r="D107" i="22"/>
  <c r="D108" i="22"/>
  <c r="D109" i="22"/>
  <c r="D110" i="22"/>
  <c r="D111" i="22"/>
  <c r="D112" i="22"/>
  <c r="D113" i="22"/>
  <c r="D114" i="22"/>
  <c r="D115" i="22"/>
  <c r="D116" i="22"/>
  <c r="D117" i="22"/>
  <c r="D118" i="22"/>
  <c r="D119" i="22"/>
  <c r="D120" i="22"/>
  <c r="D121" i="22"/>
  <c r="D122" i="22"/>
  <c r="D123" i="22"/>
  <c r="D124" i="22"/>
  <c r="D125" i="22"/>
  <c r="D126" i="22"/>
  <c r="D127" i="22"/>
  <c r="D128" i="22"/>
  <c r="D129" i="22"/>
  <c r="D130" i="22"/>
  <c r="D131" i="22"/>
  <c r="D132" i="22"/>
  <c r="D133" i="22"/>
  <c r="D134" i="22"/>
  <c r="D135" i="22"/>
  <c r="D136" i="22"/>
  <c r="D137" i="22"/>
  <c r="D138" i="22"/>
  <c r="D139" i="22"/>
  <c r="D140" i="22"/>
  <c r="D141" i="22"/>
  <c r="D142" i="22"/>
  <c r="D143" i="22"/>
  <c r="D144" i="22"/>
  <c r="D145" i="22"/>
  <c r="D146" i="22"/>
  <c r="D147" i="22"/>
  <c r="D148" i="22"/>
  <c r="D149" i="22"/>
  <c r="D150" i="22"/>
  <c r="C107" i="22"/>
  <c r="C108" i="22"/>
  <c r="C109" i="22"/>
  <c r="C110" i="22"/>
  <c r="C111" i="22"/>
  <c r="C112" i="22"/>
  <c r="C113" i="22"/>
  <c r="C114" i="22"/>
  <c r="C115" i="22"/>
  <c r="C116" i="22"/>
  <c r="C117" i="22"/>
  <c r="C118" i="22"/>
  <c r="C119" i="22"/>
  <c r="C120" i="22"/>
  <c r="C121" i="22"/>
  <c r="C122" i="22"/>
  <c r="C123" i="22"/>
  <c r="C124" i="22"/>
  <c r="C125" i="22"/>
  <c r="C126" i="22"/>
  <c r="C127" i="22"/>
  <c r="C128" i="22"/>
  <c r="C129" i="22"/>
  <c r="C130" i="22"/>
  <c r="C131" i="22"/>
  <c r="C132" i="22"/>
  <c r="C133" i="22"/>
  <c r="C134" i="22"/>
  <c r="C135" i="22"/>
  <c r="C136" i="22"/>
  <c r="C137" i="22"/>
  <c r="C138" i="22"/>
  <c r="C139" i="22"/>
  <c r="C140" i="22"/>
  <c r="C141" i="22"/>
  <c r="C142" i="22"/>
  <c r="C143" i="22"/>
  <c r="C144" i="22"/>
  <c r="C145" i="22"/>
  <c r="C146" i="22"/>
  <c r="C147" i="22"/>
  <c r="C148" i="22"/>
  <c r="C149" i="22"/>
  <c r="C150" i="22"/>
  <c r="B107" i="22"/>
  <c r="B108" i="22"/>
  <c r="B109" i="22"/>
  <c r="B110" i="22"/>
  <c r="B111" i="22"/>
  <c r="B112" i="22"/>
  <c r="B113" i="22"/>
  <c r="B114" i="22"/>
  <c r="B115" i="22"/>
  <c r="B116" i="22"/>
  <c r="B117" i="22"/>
  <c r="B118" i="22"/>
  <c r="B119" i="22"/>
  <c r="B120" i="22"/>
  <c r="B121" i="22"/>
  <c r="B122" i="22"/>
  <c r="B123" i="22"/>
  <c r="B124" i="22"/>
  <c r="B125" i="22"/>
  <c r="B126" i="22"/>
  <c r="B127" i="22"/>
  <c r="B128" i="22"/>
  <c r="B129" i="22"/>
  <c r="B130" i="22"/>
  <c r="B131" i="22"/>
  <c r="B132" i="22"/>
  <c r="B133" i="22"/>
  <c r="B134" i="22"/>
  <c r="B135" i="22"/>
  <c r="B136" i="22"/>
  <c r="B137" i="22"/>
  <c r="B138" i="22"/>
  <c r="B139" i="22"/>
  <c r="B140" i="22"/>
  <c r="B141" i="22"/>
  <c r="B142" i="22"/>
  <c r="B143" i="22"/>
  <c r="B144" i="22"/>
  <c r="B145" i="22"/>
  <c r="B146" i="22"/>
  <c r="B147" i="22"/>
  <c r="B148" i="22"/>
  <c r="B149" i="22"/>
  <c r="B150" i="22"/>
  <c r="H13" i="22"/>
  <c r="H14" i="22"/>
  <c r="H15" i="22"/>
  <c r="H16" i="22"/>
  <c r="H17" i="22"/>
  <c r="H18" i="22"/>
  <c r="H19" i="22"/>
  <c r="H20" i="22"/>
  <c r="H21" i="22"/>
  <c r="H22" i="22"/>
  <c r="H23" i="22"/>
  <c r="H24" i="22"/>
  <c r="H25" i="22"/>
  <c r="H26" i="22"/>
  <c r="H27" i="22"/>
  <c r="H28" i="22"/>
  <c r="H29" i="22"/>
  <c r="H30" i="22"/>
  <c r="H31" i="22"/>
  <c r="H32" i="22"/>
  <c r="H33" i="22"/>
  <c r="H34" i="22"/>
  <c r="H35" i="22"/>
  <c r="H36" i="22"/>
  <c r="H37" i="22"/>
  <c r="H38" i="22"/>
  <c r="H39" i="22"/>
  <c r="H40" i="22"/>
  <c r="H41" i="22"/>
  <c r="H42" i="22"/>
  <c r="H43" i="22"/>
  <c r="H44" i="22"/>
  <c r="H45" i="22"/>
  <c r="H46" i="22"/>
  <c r="H47" i="22"/>
  <c r="H48" i="22"/>
  <c r="H49" i="22"/>
  <c r="H50" i="22"/>
  <c r="H51" i="22"/>
  <c r="H52" i="22"/>
  <c r="H53" i="22"/>
  <c r="H54" i="22"/>
  <c r="H55" i="22"/>
  <c r="H56" i="22"/>
  <c r="H57" i="22"/>
  <c r="H58" i="22"/>
  <c r="H59" i="22"/>
  <c r="H60" i="22"/>
  <c r="H61" i="22"/>
  <c r="H62" i="22"/>
  <c r="H63" i="22"/>
  <c r="H64" i="22"/>
  <c r="H65" i="22"/>
  <c r="H66" i="22"/>
  <c r="H67" i="22"/>
  <c r="H68" i="22"/>
  <c r="H69" i="22"/>
  <c r="H70" i="22"/>
  <c r="H71" i="22"/>
  <c r="H72" i="22"/>
  <c r="H73" i="22"/>
  <c r="H74" i="22"/>
  <c r="H75" i="22"/>
  <c r="H76" i="22"/>
  <c r="H77" i="22"/>
  <c r="H78" i="22"/>
  <c r="H79" i="22"/>
  <c r="H80" i="22"/>
  <c r="H81" i="22"/>
  <c r="H82" i="22"/>
  <c r="H83" i="22"/>
  <c r="H84" i="22"/>
  <c r="H85" i="22"/>
  <c r="H86" i="22"/>
  <c r="H87" i="22"/>
  <c r="H88" i="22"/>
  <c r="H89" i="22"/>
  <c r="H90" i="22"/>
  <c r="H91" i="22"/>
  <c r="H92" i="22"/>
  <c r="H93" i="22"/>
  <c r="H94" i="22"/>
  <c r="H95" i="22"/>
  <c r="H96" i="22"/>
  <c r="H97" i="22"/>
  <c r="H98" i="22"/>
  <c r="H99" i="22"/>
  <c r="H100" i="22"/>
  <c r="H101" i="22"/>
  <c r="H102" i="22"/>
  <c r="H103" i="22"/>
  <c r="H104" i="22"/>
  <c r="H105" i="22"/>
  <c r="H106" i="22"/>
  <c r="H107" i="22"/>
  <c r="H108" i="22"/>
  <c r="H109" i="22"/>
  <c r="H110" i="22"/>
  <c r="H111" i="22"/>
  <c r="H112" i="22"/>
  <c r="H113" i="22"/>
  <c r="H114" i="22"/>
  <c r="H115" i="22"/>
  <c r="H116" i="22"/>
  <c r="H117" i="22"/>
  <c r="H118" i="22"/>
  <c r="H119" i="22"/>
  <c r="H120" i="22"/>
  <c r="H121" i="22"/>
  <c r="H122" i="22"/>
  <c r="H123" i="22"/>
  <c r="H124" i="22"/>
  <c r="H125" i="22"/>
  <c r="H126" i="22"/>
  <c r="H127" i="22"/>
  <c r="H128" i="22"/>
  <c r="H129" i="22"/>
  <c r="H130" i="22"/>
  <c r="H131" i="22"/>
  <c r="H132" i="22"/>
  <c r="H133" i="22"/>
  <c r="H134" i="22"/>
  <c r="H135" i="22"/>
  <c r="H136" i="22"/>
  <c r="H137" i="22"/>
  <c r="H138" i="22"/>
  <c r="H139" i="22"/>
  <c r="H140" i="22"/>
  <c r="H141" i="22"/>
  <c r="H142" i="22"/>
  <c r="H143" i="22"/>
  <c r="H144" i="22"/>
  <c r="H145" i="22"/>
  <c r="H146" i="22"/>
  <c r="H147" i="22"/>
  <c r="H148" i="22"/>
  <c r="H149" i="22"/>
  <c r="H150" i="22"/>
  <c r="H151" i="22"/>
  <c r="H152" i="22"/>
  <c r="H153" i="22"/>
  <c r="H154" i="22"/>
  <c r="H155" i="22"/>
  <c r="H156" i="22"/>
  <c r="H157" i="22"/>
  <c r="H158" i="22"/>
  <c r="H159" i="22"/>
  <c r="H160" i="22"/>
  <c r="H161" i="22"/>
  <c r="H162" i="22"/>
  <c r="H163" i="22"/>
  <c r="H164" i="22"/>
  <c r="H165" i="22"/>
  <c r="H166" i="22"/>
  <c r="H167" i="22"/>
  <c r="H168" i="22"/>
  <c r="H169" i="22"/>
  <c r="H170" i="22"/>
  <c r="H171" i="22"/>
  <c r="H172" i="22"/>
  <c r="H173" i="22"/>
  <c r="H174" i="22"/>
  <c r="H175" i="22"/>
  <c r="H176" i="22"/>
  <c r="H177" i="22"/>
  <c r="H178" i="22"/>
  <c r="H179" i="22"/>
  <c r="H180" i="22"/>
  <c r="H181" i="22"/>
  <c r="H182" i="22"/>
  <c r="H183" i="22"/>
  <c r="H184" i="22"/>
  <c r="H185" i="22"/>
  <c r="H186" i="22"/>
  <c r="H187" i="22"/>
  <c r="H188" i="22"/>
  <c r="H189" i="22"/>
  <c r="H190" i="22"/>
  <c r="H191" i="22"/>
  <c r="H192" i="22"/>
  <c r="H193" i="22"/>
  <c r="H194" i="22"/>
  <c r="H195" i="22"/>
  <c r="H196" i="22"/>
  <c r="H197" i="22"/>
  <c r="H198" i="22"/>
  <c r="H199" i="22"/>
  <c r="H200" i="22"/>
  <c r="H201" i="22"/>
  <c r="H202" i="22"/>
  <c r="H203" i="22"/>
  <c r="H204" i="22"/>
  <c r="H205" i="22"/>
  <c r="H206" i="22"/>
  <c r="H207" i="22"/>
  <c r="H208" i="22"/>
  <c r="H209" i="22"/>
  <c r="H210" i="22"/>
  <c r="H211" i="22"/>
  <c r="H212" i="22"/>
  <c r="H213" i="22"/>
  <c r="H214" i="22"/>
  <c r="H215" i="22"/>
  <c r="H216" i="22"/>
  <c r="H217" i="22"/>
  <c r="H218" i="22"/>
  <c r="H219" i="22"/>
  <c r="H220" i="22"/>
  <c r="H221" i="22"/>
  <c r="H222" i="22"/>
  <c r="H223" i="22"/>
  <c r="H224" i="22"/>
  <c r="H225" i="22"/>
  <c r="H226" i="22"/>
  <c r="H227" i="22"/>
  <c r="H228" i="22"/>
  <c r="H229" i="22"/>
  <c r="H230" i="22"/>
  <c r="H231" i="22"/>
  <c r="H232" i="22"/>
  <c r="H233" i="22"/>
  <c r="H234" i="22"/>
  <c r="H235" i="22"/>
  <c r="H236" i="22"/>
  <c r="H237" i="22"/>
  <c r="H238" i="22"/>
  <c r="H239" i="22"/>
  <c r="H240" i="22"/>
  <c r="H241" i="22"/>
  <c r="H242" i="22"/>
  <c r="H243" i="22"/>
  <c r="H244" i="22"/>
  <c r="H245" i="22"/>
  <c r="H246" i="22"/>
  <c r="H247" i="22"/>
  <c r="H248" i="22"/>
  <c r="H249" i="22"/>
  <c r="H250" i="22"/>
  <c r="H251" i="22"/>
  <c r="H252" i="22"/>
  <c r="H253" i="22"/>
  <c r="H254" i="22"/>
  <c r="H255" i="22"/>
  <c r="H256" i="22"/>
  <c r="H257" i="22"/>
  <c r="H258" i="22"/>
  <c r="H259" i="22"/>
  <c r="H260" i="22"/>
  <c r="H261" i="22"/>
  <c r="H262" i="22"/>
  <c r="H263" i="22"/>
  <c r="H264" i="22"/>
  <c r="H265" i="22"/>
  <c r="H266" i="22"/>
  <c r="H267" i="22"/>
  <c r="H268" i="22"/>
  <c r="H269" i="22"/>
  <c r="H270" i="22"/>
  <c r="H271" i="22"/>
  <c r="H272" i="22"/>
  <c r="H273" i="22"/>
  <c r="H274" i="22"/>
  <c r="H275" i="22"/>
  <c r="H276" i="22"/>
  <c r="H277" i="22"/>
  <c r="H278" i="22"/>
  <c r="H279" i="22"/>
  <c r="H280" i="22"/>
  <c r="H281" i="22"/>
  <c r="H282" i="22"/>
  <c r="H283" i="22"/>
  <c r="H284" i="22"/>
  <c r="H285" i="22"/>
  <c r="H286" i="22"/>
  <c r="H287" i="22"/>
  <c r="H288" i="22"/>
  <c r="H289" i="22"/>
  <c r="H290" i="22"/>
  <c r="H291" i="22"/>
  <c r="H292" i="22"/>
  <c r="H293" i="22"/>
  <c r="H294" i="22"/>
  <c r="H295" i="22"/>
  <c r="H296" i="22"/>
  <c r="H297" i="22"/>
  <c r="H298" i="22"/>
  <c r="H299" i="22"/>
  <c r="H300" i="22"/>
  <c r="H301" i="22"/>
  <c r="H302" i="22"/>
  <c r="H303" i="22"/>
  <c r="H304" i="22"/>
  <c r="H305" i="22"/>
  <c r="H306" i="22"/>
  <c r="H307" i="22"/>
  <c r="H308" i="22"/>
  <c r="H309" i="22"/>
  <c r="H310" i="22"/>
  <c r="H311" i="22"/>
  <c r="H312" i="22"/>
  <c r="H313" i="22"/>
  <c r="H314" i="22"/>
  <c r="H315" i="22"/>
  <c r="H3" i="22"/>
  <c r="H4" i="22"/>
  <c r="H5" i="22"/>
  <c r="H6" i="22"/>
  <c r="H7" i="22"/>
  <c r="H8" i="22"/>
  <c r="H9" i="22"/>
  <c r="H10" i="22"/>
  <c r="H11" i="22"/>
  <c r="H12" i="22"/>
  <c r="H2" i="22"/>
  <c r="B86" i="22"/>
  <c r="B87" i="22"/>
  <c r="B88" i="22"/>
  <c r="B89" i="22"/>
  <c r="B90" i="22"/>
  <c r="B91" i="22"/>
  <c r="B92" i="22"/>
  <c r="B93" i="22"/>
  <c r="B94" i="22"/>
  <c r="B95" i="22"/>
  <c r="B96" i="22"/>
  <c r="B97" i="22"/>
  <c r="B98" i="22"/>
  <c r="B99" i="22"/>
  <c r="B100" i="22"/>
  <c r="B101" i="22"/>
  <c r="B102" i="22"/>
  <c r="B103" i="22"/>
  <c r="B104" i="22"/>
  <c r="B105" i="22"/>
  <c r="B106" i="22"/>
  <c r="B151" i="22"/>
  <c r="B152" i="22"/>
  <c r="B153" i="22"/>
  <c r="B154" i="22"/>
  <c r="B155" i="22"/>
  <c r="B156" i="22"/>
  <c r="B157" i="22"/>
  <c r="B158" i="22"/>
  <c r="B159" i="22"/>
  <c r="B160" i="22"/>
  <c r="B161" i="22"/>
  <c r="B162" i="22"/>
  <c r="B163" i="22"/>
  <c r="D87" i="22"/>
  <c r="D88" i="22"/>
  <c r="D89" i="22"/>
  <c r="D90" i="22"/>
  <c r="D91" i="22"/>
  <c r="D92" i="22"/>
  <c r="D93" i="22"/>
  <c r="D94" i="22"/>
  <c r="D95" i="22"/>
  <c r="D96" i="22"/>
  <c r="D97" i="22"/>
  <c r="D98" i="22"/>
  <c r="D99" i="22"/>
  <c r="D100" i="22"/>
  <c r="D101" i="22"/>
  <c r="D102" i="22"/>
  <c r="D103" i="22"/>
  <c r="D104" i="22"/>
  <c r="D105" i="22"/>
  <c r="D106" i="22"/>
  <c r="C87" i="22"/>
  <c r="C88" i="22"/>
  <c r="C89" i="22"/>
  <c r="C90" i="22"/>
  <c r="C91" i="22"/>
  <c r="C92" i="22"/>
  <c r="C93" i="22"/>
  <c r="C94" i="22"/>
  <c r="C95" i="22"/>
  <c r="C96" i="22"/>
  <c r="C97" i="22"/>
  <c r="C98" i="22"/>
  <c r="C99" i="22"/>
  <c r="C100" i="22"/>
  <c r="C101" i="22"/>
  <c r="C102" i="22"/>
  <c r="C103" i="22"/>
  <c r="C104" i="22"/>
  <c r="C105" i="22"/>
  <c r="C106" i="22"/>
  <c r="K22" i="24" l="1"/>
  <c r="K9" i="24"/>
  <c r="K5" i="24"/>
  <c r="K18" i="24"/>
  <c r="K14" i="24"/>
  <c r="K10" i="24"/>
  <c r="K6" i="24"/>
  <c r="K19" i="24"/>
  <c r="K15" i="24"/>
  <c r="K11" i="24"/>
  <c r="K7" i="24"/>
  <c r="K20" i="24"/>
  <c r="K16" i="24"/>
  <c r="K12" i="24"/>
  <c r="K8" i="24"/>
  <c r="K21" i="24"/>
  <c r="K17" i="24"/>
  <c r="K13" i="24"/>
  <c r="B11" i="25"/>
  <c r="B10" i="25"/>
  <c r="E23" i="25"/>
  <c r="E24" i="25"/>
  <c r="E25" i="25"/>
  <c r="E26" i="25"/>
  <c r="E27" i="25"/>
  <c r="E22" i="25"/>
  <c r="Q10" i="25"/>
  <c r="G143" i="23" s="1"/>
  <c r="Q11" i="25"/>
  <c r="G144" i="23" s="1"/>
  <c r="Q12" i="25"/>
  <c r="Q13" i="25"/>
  <c r="Q14" i="25"/>
  <c r="K23" i="25"/>
  <c r="D66" i="22"/>
  <c r="I66" i="22" s="1"/>
  <c r="C66" i="22"/>
  <c r="B66" i="22"/>
  <c r="H9" i="26"/>
  <c r="E33" i="25" l="1"/>
  <c r="B18" i="25"/>
  <c r="J66" i="22"/>
  <c r="G220" i="23"/>
  <c r="G221" i="23"/>
  <c r="G222" i="23"/>
  <c r="G223" i="23"/>
  <c r="G225" i="23"/>
  <c r="G227" i="23"/>
  <c r="G228" i="23"/>
  <c r="G219" i="23"/>
  <c r="G198" i="23"/>
  <c r="G199" i="23"/>
  <c r="G200" i="23"/>
  <c r="G201" i="23"/>
  <c r="G203" i="23"/>
  <c r="G204" i="23"/>
  <c r="G205" i="23"/>
  <c r="G206" i="23"/>
  <c r="G207" i="23"/>
  <c r="G197" i="23"/>
  <c r="G154" i="23"/>
  <c r="G155" i="23"/>
  <c r="G156" i="23"/>
  <c r="G157" i="23"/>
  <c r="G158" i="23"/>
  <c r="G159" i="23"/>
  <c r="G160" i="23"/>
  <c r="G161" i="23"/>
  <c r="G162" i="23"/>
  <c r="G163" i="23"/>
  <c r="G164" i="23"/>
  <c r="G165" i="23"/>
  <c r="G167" i="23"/>
  <c r="G168" i="23"/>
  <c r="G169" i="23"/>
  <c r="G153" i="23"/>
  <c r="G132" i="23"/>
  <c r="G133" i="23"/>
  <c r="G134" i="23"/>
  <c r="G135" i="23"/>
  <c r="G136" i="23"/>
  <c r="G137" i="23"/>
  <c r="G145" i="23"/>
  <c r="G146" i="23"/>
  <c r="G147" i="23"/>
  <c r="G131" i="23"/>
  <c r="G66" i="23"/>
  <c r="G67" i="23"/>
  <c r="G68" i="23"/>
  <c r="G69" i="23"/>
  <c r="G70" i="23"/>
  <c r="G71" i="23"/>
  <c r="G72" i="23"/>
  <c r="G75" i="23"/>
  <c r="G76" i="23"/>
  <c r="G77" i="23"/>
  <c r="G78" i="23"/>
  <c r="G79" i="23"/>
  <c r="G80" i="23"/>
  <c r="G81" i="23"/>
  <c r="G65" i="23"/>
  <c r="D29" i="17"/>
  <c r="B29" i="26"/>
  <c r="B17" i="26"/>
  <c r="E13" i="26"/>
  <c r="B13" i="26"/>
  <c r="B12" i="26"/>
  <c r="B9" i="26"/>
  <c r="H6" i="26"/>
  <c r="H3" i="26" s="1"/>
  <c r="B6" i="26"/>
  <c r="E3" i="26"/>
  <c r="K6" i="25" l="1"/>
  <c r="G208" i="23" s="1"/>
  <c r="K7" i="25"/>
  <c r="G209" i="23" s="1"/>
  <c r="K8" i="25"/>
  <c r="G210" i="23" s="1"/>
  <c r="K9" i="25"/>
  <c r="G211" i="23" s="1"/>
  <c r="K10" i="25"/>
  <c r="G212" i="23" s="1"/>
  <c r="K11" i="25"/>
  <c r="G213" i="23" s="1"/>
  <c r="K12" i="25"/>
  <c r="K13" i="25"/>
  <c r="K14" i="25"/>
  <c r="Q5" i="25" l="1"/>
  <c r="Q6" i="25"/>
  <c r="G139" i="23" s="1"/>
  <c r="Q7" i="25"/>
  <c r="G140" i="23" s="1"/>
  <c r="Q8" i="25"/>
  <c r="G141" i="23" s="1"/>
  <c r="Q9" i="25"/>
  <c r="G142" i="23" s="1"/>
  <c r="G138" i="23" l="1"/>
  <c r="Q18" i="25"/>
  <c r="G22" i="23"/>
  <c r="G23" i="23"/>
  <c r="G24" i="23"/>
  <c r="G25" i="23"/>
  <c r="G26" i="23"/>
  <c r="G27" i="23"/>
  <c r="G28" i="23"/>
  <c r="G30" i="23"/>
  <c r="G31" i="23"/>
  <c r="G32" i="23"/>
  <c r="G33" i="23"/>
  <c r="G34" i="23"/>
  <c r="G21" i="23"/>
  <c r="E37" i="25"/>
  <c r="E48" i="25" s="1"/>
  <c r="Q26" i="25"/>
  <c r="Q25" i="25"/>
  <c r="G37" i="23" s="1"/>
  <c r="Q24" i="25"/>
  <c r="G36" i="23" s="1"/>
  <c r="Q23" i="25"/>
  <c r="G35" i="23" s="1"/>
  <c r="Q22" i="25"/>
  <c r="K22" i="25"/>
  <c r="G166" i="23"/>
  <c r="E17" i="25"/>
  <c r="E16" i="25"/>
  <c r="E15" i="25"/>
  <c r="E14" i="25"/>
  <c r="E13" i="25"/>
  <c r="G235" i="23" s="1"/>
  <c r="E12" i="25"/>
  <c r="G234" i="23" s="1"/>
  <c r="E11" i="25"/>
  <c r="G233" i="23" s="1"/>
  <c r="E10" i="25"/>
  <c r="G232" i="23" s="1"/>
  <c r="E9" i="25"/>
  <c r="G231" i="23" s="1"/>
  <c r="E8" i="25"/>
  <c r="G230" i="23" s="1"/>
  <c r="E7" i="25"/>
  <c r="E6" i="25"/>
  <c r="G226" i="23" s="1"/>
  <c r="K5" i="25"/>
  <c r="K18" i="25" s="1"/>
  <c r="E5" i="25"/>
  <c r="G224" i="23" s="1"/>
  <c r="D6" i="24"/>
  <c r="D7" i="24"/>
  <c r="D8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5" i="24"/>
  <c r="D23" i="24" l="1"/>
  <c r="G74" i="23"/>
  <c r="K33" i="25"/>
  <c r="Q33" i="25"/>
  <c r="G229" i="23"/>
  <c r="G202" i="23"/>
  <c r="G29" i="23"/>
  <c r="G73" i="23"/>
  <c r="E18" i="25"/>
  <c r="E1" i="25" l="1"/>
  <c r="B5" i="26" s="1"/>
  <c r="B2" i="26" s="1"/>
  <c r="H13" i="26" s="1"/>
  <c r="H15" i="26" s="1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35" i="22"/>
  <c r="C36" i="22"/>
  <c r="C37" i="22"/>
  <c r="C38" i="22"/>
  <c r="C39" i="22"/>
  <c r="C40" i="22"/>
  <c r="C41" i="22"/>
  <c r="C42" i="22"/>
  <c r="C43" i="22"/>
  <c r="C44" i="22"/>
  <c r="C45" i="22"/>
  <c r="C46" i="22"/>
  <c r="C47" i="22"/>
  <c r="C48" i="22"/>
  <c r="C49" i="22"/>
  <c r="C50" i="22"/>
  <c r="C51" i="22"/>
  <c r="C52" i="22"/>
  <c r="C53" i="22"/>
  <c r="C54" i="22"/>
  <c r="C55" i="22"/>
  <c r="C56" i="22"/>
  <c r="C57" i="22"/>
  <c r="C58" i="22"/>
  <c r="C59" i="22"/>
  <c r="C60" i="22"/>
  <c r="C61" i="22"/>
  <c r="C62" i="22"/>
  <c r="C63" i="22"/>
  <c r="C64" i="22"/>
  <c r="C65" i="22"/>
  <c r="C67" i="22"/>
  <c r="C68" i="22"/>
  <c r="C69" i="22"/>
  <c r="C70" i="22"/>
  <c r="C71" i="22"/>
  <c r="C72" i="22"/>
  <c r="C73" i="22"/>
  <c r="C74" i="22"/>
  <c r="C75" i="22"/>
  <c r="C76" i="22"/>
  <c r="C77" i="22"/>
  <c r="C78" i="22"/>
  <c r="C79" i="22"/>
  <c r="C80" i="22"/>
  <c r="C81" i="22"/>
  <c r="C82" i="22"/>
  <c r="C83" i="22"/>
  <c r="C84" i="22"/>
  <c r="C85" i="22"/>
  <c r="C86" i="22"/>
  <c r="C151" i="22"/>
  <c r="C152" i="22"/>
  <c r="C153" i="22"/>
  <c r="C154" i="22"/>
  <c r="C155" i="22"/>
  <c r="C156" i="22"/>
  <c r="C157" i="22"/>
  <c r="C158" i="22"/>
  <c r="C159" i="22"/>
  <c r="C160" i="22"/>
  <c r="C161" i="22"/>
  <c r="C162" i="22"/>
  <c r="C163" i="22"/>
  <c r="C164" i="22"/>
  <c r="C165" i="22"/>
  <c r="C166" i="22"/>
  <c r="C167" i="22"/>
  <c r="C168" i="22"/>
  <c r="C169" i="22"/>
  <c r="C170" i="22"/>
  <c r="C171" i="22"/>
  <c r="C172" i="22"/>
  <c r="C173" i="22"/>
  <c r="C174" i="22"/>
  <c r="C175" i="22"/>
  <c r="C176" i="22"/>
  <c r="C177" i="22"/>
  <c r="C178" i="22"/>
  <c r="C179" i="22"/>
  <c r="C180" i="22"/>
  <c r="C181" i="22"/>
  <c r="C182" i="22"/>
  <c r="C183" i="22"/>
  <c r="C184" i="22"/>
  <c r="C185" i="22"/>
  <c r="C186" i="22"/>
  <c r="C187" i="22"/>
  <c r="C188" i="22"/>
  <c r="C189" i="22"/>
  <c r="C190" i="22"/>
  <c r="C191" i="22"/>
  <c r="C192" i="22"/>
  <c r="C193" i="22"/>
  <c r="C194" i="22"/>
  <c r="C195" i="22"/>
  <c r="C196" i="22"/>
  <c r="C197" i="22"/>
  <c r="C198" i="22"/>
  <c r="C199" i="22"/>
  <c r="C200" i="22"/>
  <c r="C201" i="22"/>
  <c r="C202" i="22"/>
  <c r="C203" i="22"/>
  <c r="C204" i="22"/>
  <c r="C205" i="22"/>
  <c r="C206" i="22"/>
  <c r="C207" i="22"/>
  <c r="C208" i="22"/>
  <c r="C209" i="22"/>
  <c r="C210" i="22"/>
  <c r="C211" i="22"/>
  <c r="C212" i="22"/>
  <c r="C213" i="22"/>
  <c r="C214" i="22"/>
  <c r="C215" i="22"/>
  <c r="C216" i="22"/>
  <c r="C217" i="22"/>
  <c r="C218" i="22"/>
  <c r="C219" i="22"/>
  <c r="C220" i="22"/>
  <c r="C221" i="22"/>
  <c r="C222" i="22"/>
  <c r="C223" i="22"/>
  <c r="C224" i="22"/>
  <c r="C225" i="22"/>
  <c r="C226" i="22"/>
  <c r="C227" i="22"/>
  <c r="C228" i="22"/>
  <c r="C229" i="22"/>
  <c r="C230" i="22"/>
  <c r="C231" i="22"/>
  <c r="C232" i="22"/>
  <c r="C233" i="22"/>
  <c r="C234" i="22"/>
  <c r="C235" i="22"/>
  <c r="C236" i="22"/>
  <c r="C237" i="22"/>
  <c r="C238" i="22"/>
  <c r="C239" i="22"/>
  <c r="C240" i="22"/>
  <c r="C241" i="22"/>
  <c r="C242" i="22"/>
  <c r="C243" i="22"/>
  <c r="C244" i="22"/>
  <c r="C245" i="22"/>
  <c r="C246" i="22"/>
  <c r="C247" i="22"/>
  <c r="C248" i="22"/>
  <c r="C249" i="22"/>
  <c r="C250" i="22"/>
  <c r="C251" i="22"/>
  <c r="C252" i="22"/>
  <c r="C253" i="22"/>
  <c r="C254" i="22"/>
  <c r="C255" i="22"/>
  <c r="C256" i="22"/>
  <c r="C257" i="22"/>
  <c r="C258" i="22"/>
  <c r="C259" i="22"/>
  <c r="C260" i="22"/>
  <c r="C261" i="22"/>
  <c r="C262" i="22"/>
  <c r="C263" i="22"/>
  <c r="C264" i="22"/>
  <c r="C265" i="22"/>
  <c r="C266" i="22"/>
  <c r="C267" i="22"/>
  <c r="C268" i="22"/>
  <c r="C269" i="22"/>
  <c r="C270" i="22"/>
  <c r="C271" i="22"/>
  <c r="C272" i="22"/>
  <c r="C273" i="22"/>
  <c r="C274" i="22"/>
  <c r="C275" i="22"/>
  <c r="C276" i="22"/>
  <c r="C277" i="22"/>
  <c r="C278" i="22"/>
  <c r="C279" i="22"/>
  <c r="C280" i="22"/>
  <c r="C281" i="22"/>
  <c r="C282" i="22"/>
  <c r="C283" i="22"/>
  <c r="C284" i="22"/>
  <c r="C285" i="22"/>
  <c r="C286" i="22"/>
  <c r="C287" i="22"/>
  <c r="C288" i="22"/>
  <c r="C289" i="22"/>
  <c r="C290" i="22"/>
  <c r="C291" i="22"/>
  <c r="C292" i="22"/>
  <c r="C293" i="22"/>
  <c r="C294" i="22"/>
  <c r="C295" i="22"/>
  <c r="C296" i="22"/>
  <c r="C297" i="22"/>
  <c r="C298" i="22"/>
  <c r="C299" i="22"/>
  <c r="C300" i="22"/>
  <c r="C301" i="22"/>
  <c r="C302" i="22"/>
  <c r="C303" i="22"/>
  <c r="C304" i="22"/>
  <c r="C305" i="22"/>
  <c r="C306" i="22"/>
  <c r="C307" i="22"/>
  <c r="C308" i="22"/>
  <c r="C309" i="22"/>
  <c r="C310" i="22"/>
  <c r="C311" i="22"/>
  <c r="C312" i="22"/>
  <c r="C313" i="22"/>
  <c r="C314" i="22"/>
  <c r="C315" i="22"/>
  <c r="C3" i="22"/>
  <c r="C2" i="22"/>
  <c r="D9" i="22"/>
  <c r="I9" i="22" s="1"/>
  <c r="J9" i="22" s="1"/>
  <c r="D10" i="22"/>
  <c r="I10" i="22" s="1"/>
  <c r="D11" i="22"/>
  <c r="I11" i="22" s="1"/>
  <c r="D12" i="22"/>
  <c r="I12" i="22" s="1"/>
  <c r="D13" i="22"/>
  <c r="D14" i="22"/>
  <c r="I14" i="22" s="1"/>
  <c r="D15" i="22"/>
  <c r="I15" i="22" s="1"/>
  <c r="D16" i="22"/>
  <c r="I16" i="22" s="1"/>
  <c r="D17" i="22"/>
  <c r="D18" i="22"/>
  <c r="I18" i="22" s="1"/>
  <c r="D19" i="22"/>
  <c r="I19" i="22" s="1"/>
  <c r="D20" i="22"/>
  <c r="I20" i="22" s="1"/>
  <c r="D21" i="22"/>
  <c r="D22" i="22"/>
  <c r="I22" i="22" s="1"/>
  <c r="D23" i="22"/>
  <c r="I23" i="22" s="1"/>
  <c r="D24" i="22"/>
  <c r="I24" i="22" s="1"/>
  <c r="D25" i="22"/>
  <c r="I25" i="22" s="1"/>
  <c r="D26" i="22"/>
  <c r="I26" i="22" s="1"/>
  <c r="D27" i="22"/>
  <c r="I27" i="22" s="1"/>
  <c r="D28" i="22"/>
  <c r="I28" i="22" s="1"/>
  <c r="D29" i="22"/>
  <c r="D30" i="22"/>
  <c r="I30" i="22" s="1"/>
  <c r="J30" i="22" s="1"/>
  <c r="D31" i="22"/>
  <c r="D32" i="22"/>
  <c r="I32" i="22" s="1"/>
  <c r="J32" i="22" s="1"/>
  <c r="D33" i="22"/>
  <c r="I33" i="22" s="1"/>
  <c r="J33" i="22" s="1"/>
  <c r="D34" i="22"/>
  <c r="I34" i="22" s="1"/>
  <c r="D35" i="22"/>
  <c r="I35" i="22" s="1"/>
  <c r="J35" i="22" s="1"/>
  <c r="D36" i="22"/>
  <c r="I36" i="22" s="1"/>
  <c r="D37" i="22"/>
  <c r="D38" i="22"/>
  <c r="D39" i="22"/>
  <c r="D40" i="22"/>
  <c r="I40" i="22" s="1"/>
  <c r="D41" i="22"/>
  <c r="D42" i="22"/>
  <c r="I42" i="22" s="1"/>
  <c r="D43" i="22"/>
  <c r="I43" i="22" s="1"/>
  <c r="D44" i="22"/>
  <c r="I44" i="22" s="1"/>
  <c r="D45" i="22"/>
  <c r="D46" i="22"/>
  <c r="I46" i="22" s="1"/>
  <c r="D47" i="22"/>
  <c r="I47" i="22" s="1"/>
  <c r="D48" i="22"/>
  <c r="D49" i="22"/>
  <c r="D50" i="22"/>
  <c r="I50" i="22" s="1"/>
  <c r="D51" i="22"/>
  <c r="I51" i="22" s="1"/>
  <c r="J51" i="22" s="1"/>
  <c r="D52" i="22"/>
  <c r="I52" i="22" s="1"/>
  <c r="D53" i="22"/>
  <c r="D54" i="22"/>
  <c r="I54" i="22" s="1"/>
  <c r="D55" i="22"/>
  <c r="I55" i="22" s="1"/>
  <c r="D56" i="22"/>
  <c r="I56" i="22" s="1"/>
  <c r="D58" i="22"/>
  <c r="I58" i="22" s="1"/>
  <c r="D59" i="22"/>
  <c r="I59" i="22" s="1"/>
  <c r="D60" i="22"/>
  <c r="I60" i="22" s="1"/>
  <c r="D61" i="22"/>
  <c r="D62" i="22"/>
  <c r="I62" i="22" s="1"/>
  <c r="D63" i="22"/>
  <c r="I63" i="22" s="1"/>
  <c r="D64" i="22"/>
  <c r="I64" i="22" s="1"/>
  <c r="D65" i="22"/>
  <c r="D67" i="22"/>
  <c r="I67" i="22" s="1"/>
  <c r="D68" i="22"/>
  <c r="I68" i="22" s="1"/>
  <c r="D69" i="22"/>
  <c r="I69" i="22" s="1"/>
  <c r="D70" i="22"/>
  <c r="D71" i="22"/>
  <c r="I71" i="22" s="1"/>
  <c r="D72" i="22"/>
  <c r="I72" i="22" s="1"/>
  <c r="D73" i="22"/>
  <c r="I73" i="22" s="1"/>
  <c r="D74" i="22"/>
  <c r="D75" i="22"/>
  <c r="I75" i="22" s="1"/>
  <c r="D76" i="22"/>
  <c r="I76" i="22" s="1"/>
  <c r="D77" i="22"/>
  <c r="I77" i="22" s="1"/>
  <c r="D78" i="22"/>
  <c r="D79" i="22"/>
  <c r="I79" i="22" s="1"/>
  <c r="D80" i="22"/>
  <c r="I80" i="22" s="1"/>
  <c r="D81" i="22"/>
  <c r="I81" i="22" s="1"/>
  <c r="D82" i="22"/>
  <c r="D83" i="22"/>
  <c r="I83" i="22" s="1"/>
  <c r="D84" i="22"/>
  <c r="I84" i="22" s="1"/>
  <c r="D85" i="22"/>
  <c r="I85" i="22" s="1"/>
  <c r="D86" i="22"/>
  <c r="I87" i="22"/>
  <c r="I88" i="22"/>
  <c r="I89" i="22"/>
  <c r="I91" i="22"/>
  <c r="I92" i="22"/>
  <c r="I93" i="22"/>
  <c r="I95" i="22"/>
  <c r="I96" i="22"/>
  <c r="I97" i="22"/>
  <c r="I99" i="22"/>
  <c r="I100" i="22"/>
  <c r="I101" i="22"/>
  <c r="I103" i="22"/>
  <c r="I104" i="22"/>
  <c r="I105" i="22"/>
  <c r="I107" i="22"/>
  <c r="I108" i="22"/>
  <c r="I109" i="22"/>
  <c r="I111" i="22"/>
  <c r="I112" i="22"/>
  <c r="I113" i="22"/>
  <c r="I115" i="22"/>
  <c r="I116" i="22"/>
  <c r="I117" i="22"/>
  <c r="D151" i="22"/>
  <c r="D152" i="22"/>
  <c r="D153" i="22"/>
  <c r="D154" i="22"/>
  <c r="D155" i="22"/>
  <c r="D156" i="22"/>
  <c r="D157" i="22"/>
  <c r="D158" i="22"/>
  <c r="D159" i="22"/>
  <c r="D160" i="22"/>
  <c r="D161" i="22"/>
  <c r="D162" i="22"/>
  <c r="D163" i="22"/>
  <c r="D164" i="22"/>
  <c r="D165" i="22"/>
  <c r="D166" i="22"/>
  <c r="D167" i="22"/>
  <c r="D168" i="22"/>
  <c r="D169" i="22"/>
  <c r="D170" i="22"/>
  <c r="D171" i="22"/>
  <c r="D172" i="22"/>
  <c r="D173" i="22"/>
  <c r="D174" i="22"/>
  <c r="D175" i="22"/>
  <c r="D176" i="22"/>
  <c r="D177" i="22"/>
  <c r="D178" i="22"/>
  <c r="D179" i="22"/>
  <c r="D180" i="22"/>
  <c r="D181" i="22"/>
  <c r="D182" i="22"/>
  <c r="D183" i="22"/>
  <c r="D184" i="22"/>
  <c r="D185" i="22"/>
  <c r="D186" i="22"/>
  <c r="D187" i="22"/>
  <c r="D188" i="22"/>
  <c r="D189" i="22"/>
  <c r="D190" i="22"/>
  <c r="D191" i="22"/>
  <c r="D192" i="22"/>
  <c r="D193" i="22"/>
  <c r="D194" i="22"/>
  <c r="D195" i="22"/>
  <c r="D196" i="22"/>
  <c r="D197" i="22"/>
  <c r="D198" i="22"/>
  <c r="D199" i="22"/>
  <c r="D200" i="22"/>
  <c r="D201" i="22"/>
  <c r="D202" i="22"/>
  <c r="D203" i="22"/>
  <c r="D204" i="22"/>
  <c r="D205" i="22"/>
  <c r="D206" i="22"/>
  <c r="D207" i="22"/>
  <c r="D208" i="22"/>
  <c r="D209" i="22"/>
  <c r="D210" i="22"/>
  <c r="D211" i="22"/>
  <c r="D212" i="22"/>
  <c r="D213" i="22"/>
  <c r="D214" i="22"/>
  <c r="D215" i="22"/>
  <c r="D216" i="22"/>
  <c r="D217" i="22"/>
  <c r="D218" i="22"/>
  <c r="D219" i="22"/>
  <c r="D220" i="22"/>
  <c r="D221" i="22"/>
  <c r="D222" i="22"/>
  <c r="D223" i="22"/>
  <c r="D224" i="22"/>
  <c r="D225" i="22"/>
  <c r="D226" i="22"/>
  <c r="D227" i="22"/>
  <c r="D228" i="22"/>
  <c r="D229" i="22"/>
  <c r="D230" i="22"/>
  <c r="D231" i="22"/>
  <c r="D232" i="22"/>
  <c r="D233" i="22"/>
  <c r="D234" i="22"/>
  <c r="D235" i="22"/>
  <c r="D236" i="22"/>
  <c r="D237" i="22"/>
  <c r="D238" i="22"/>
  <c r="D239" i="22"/>
  <c r="D240" i="22"/>
  <c r="D241" i="22"/>
  <c r="D242" i="22"/>
  <c r="D243" i="22"/>
  <c r="D244" i="22"/>
  <c r="D245" i="22"/>
  <c r="D246" i="22"/>
  <c r="D247" i="22"/>
  <c r="D248" i="22"/>
  <c r="D249" i="22"/>
  <c r="D250" i="22"/>
  <c r="D251" i="22"/>
  <c r="D252" i="22"/>
  <c r="D253" i="22"/>
  <c r="D254" i="22"/>
  <c r="D255" i="22"/>
  <c r="D256" i="22"/>
  <c r="D257" i="22"/>
  <c r="D258" i="22"/>
  <c r="D259" i="22"/>
  <c r="D260" i="22"/>
  <c r="D261" i="22"/>
  <c r="D262" i="22"/>
  <c r="D263" i="22"/>
  <c r="D264" i="22"/>
  <c r="D265" i="22"/>
  <c r="D266" i="22"/>
  <c r="D267" i="22"/>
  <c r="D268" i="22"/>
  <c r="D269" i="22"/>
  <c r="D270" i="22"/>
  <c r="D271" i="22"/>
  <c r="D272" i="22"/>
  <c r="D273" i="22"/>
  <c r="D274" i="22"/>
  <c r="D275" i="22"/>
  <c r="D276" i="22"/>
  <c r="D277" i="22"/>
  <c r="D278" i="22"/>
  <c r="D279" i="22"/>
  <c r="D280" i="22"/>
  <c r="D281" i="22"/>
  <c r="D282" i="22"/>
  <c r="D283" i="22"/>
  <c r="D284" i="22"/>
  <c r="D285" i="22"/>
  <c r="D286" i="22"/>
  <c r="D287" i="22"/>
  <c r="D288" i="22"/>
  <c r="D289" i="22"/>
  <c r="D290" i="22"/>
  <c r="D291" i="22"/>
  <c r="D292" i="22"/>
  <c r="D293" i="22"/>
  <c r="D294" i="22"/>
  <c r="D295" i="22"/>
  <c r="D296" i="22"/>
  <c r="D297" i="22"/>
  <c r="D298" i="22"/>
  <c r="D299" i="22"/>
  <c r="D300" i="22"/>
  <c r="D301" i="22"/>
  <c r="D302" i="22"/>
  <c r="D303" i="22"/>
  <c r="D304" i="22"/>
  <c r="D305" i="22"/>
  <c r="D306" i="22"/>
  <c r="D307" i="22"/>
  <c r="D308" i="22"/>
  <c r="D309" i="22"/>
  <c r="D310" i="22"/>
  <c r="D311" i="22"/>
  <c r="D312" i="22"/>
  <c r="D313" i="22"/>
  <c r="D314" i="22"/>
  <c r="D315" i="22"/>
  <c r="B9" i="22"/>
  <c r="B10" i="22"/>
  <c r="B11" i="22"/>
  <c r="B12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B26" i="22"/>
  <c r="B27" i="22"/>
  <c r="B28" i="22"/>
  <c r="B29" i="22"/>
  <c r="B30" i="22"/>
  <c r="B31" i="22"/>
  <c r="B32" i="22"/>
  <c r="B33" i="22"/>
  <c r="B34" i="22"/>
  <c r="B35" i="22"/>
  <c r="B36" i="22"/>
  <c r="B37" i="22"/>
  <c r="B38" i="22"/>
  <c r="B39" i="22"/>
  <c r="B40" i="22"/>
  <c r="B41" i="22"/>
  <c r="B42" i="22"/>
  <c r="B43" i="22"/>
  <c r="B44" i="22"/>
  <c r="B45" i="22"/>
  <c r="B46" i="22"/>
  <c r="B47" i="22"/>
  <c r="B48" i="22"/>
  <c r="B49" i="22"/>
  <c r="B50" i="22"/>
  <c r="B51" i="22"/>
  <c r="B52" i="22"/>
  <c r="B53" i="22"/>
  <c r="B54" i="22"/>
  <c r="B55" i="22"/>
  <c r="B56" i="22"/>
  <c r="B57" i="22"/>
  <c r="B58" i="22"/>
  <c r="B59" i="22"/>
  <c r="B60" i="22"/>
  <c r="B61" i="22"/>
  <c r="B62" i="22"/>
  <c r="B63" i="22"/>
  <c r="B64" i="22"/>
  <c r="B65" i="22"/>
  <c r="B67" i="22"/>
  <c r="B68" i="22"/>
  <c r="B69" i="22"/>
  <c r="B70" i="22"/>
  <c r="B71" i="22"/>
  <c r="B72" i="22"/>
  <c r="B73" i="22"/>
  <c r="B74" i="22"/>
  <c r="B75" i="22"/>
  <c r="B76" i="22"/>
  <c r="B77" i="22"/>
  <c r="B78" i="22"/>
  <c r="B79" i="22"/>
  <c r="B80" i="22"/>
  <c r="B81" i="22"/>
  <c r="B82" i="22"/>
  <c r="B83" i="22"/>
  <c r="B84" i="22"/>
  <c r="B85" i="22"/>
  <c r="B164" i="22"/>
  <c r="B165" i="22"/>
  <c r="B166" i="22"/>
  <c r="B167" i="22"/>
  <c r="B168" i="22"/>
  <c r="B169" i="22"/>
  <c r="B170" i="22"/>
  <c r="B171" i="22"/>
  <c r="B172" i="22"/>
  <c r="B173" i="22"/>
  <c r="B174" i="22"/>
  <c r="B175" i="22"/>
  <c r="B176" i="22"/>
  <c r="B177" i="22"/>
  <c r="B178" i="22"/>
  <c r="B179" i="22"/>
  <c r="B180" i="22"/>
  <c r="B181" i="22"/>
  <c r="B182" i="22"/>
  <c r="B183" i="22"/>
  <c r="B184" i="22"/>
  <c r="B185" i="22"/>
  <c r="B186" i="22"/>
  <c r="B187" i="22"/>
  <c r="B188" i="22"/>
  <c r="B189" i="22"/>
  <c r="B190" i="22"/>
  <c r="B191" i="22"/>
  <c r="B192" i="22"/>
  <c r="B193" i="22"/>
  <c r="B194" i="22"/>
  <c r="B195" i="22"/>
  <c r="B196" i="22"/>
  <c r="B197" i="22"/>
  <c r="B198" i="22"/>
  <c r="B199" i="22"/>
  <c r="B200" i="22"/>
  <c r="B201" i="22"/>
  <c r="B202" i="22"/>
  <c r="B203" i="22"/>
  <c r="B204" i="22"/>
  <c r="B205" i="22"/>
  <c r="B206" i="22"/>
  <c r="B207" i="22"/>
  <c r="B208" i="22"/>
  <c r="B209" i="22"/>
  <c r="B210" i="22"/>
  <c r="B211" i="22"/>
  <c r="B212" i="22"/>
  <c r="B213" i="22"/>
  <c r="B214" i="22"/>
  <c r="B215" i="22"/>
  <c r="B216" i="22"/>
  <c r="B217" i="22"/>
  <c r="B218" i="22"/>
  <c r="B219" i="22"/>
  <c r="B220" i="22"/>
  <c r="B221" i="22"/>
  <c r="B222" i="22"/>
  <c r="B223" i="22"/>
  <c r="B224" i="22"/>
  <c r="B225" i="22"/>
  <c r="B226" i="22"/>
  <c r="B227" i="22"/>
  <c r="B228" i="22"/>
  <c r="B229" i="22"/>
  <c r="B230" i="22"/>
  <c r="B231" i="22"/>
  <c r="B232" i="22"/>
  <c r="B233" i="22"/>
  <c r="B234" i="22"/>
  <c r="B235" i="22"/>
  <c r="B236" i="22"/>
  <c r="B237" i="22"/>
  <c r="B238" i="22"/>
  <c r="B239" i="22"/>
  <c r="B240" i="22"/>
  <c r="B241" i="22"/>
  <c r="B242" i="22"/>
  <c r="B243" i="22"/>
  <c r="B244" i="22"/>
  <c r="B245" i="22"/>
  <c r="B246" i="22"/>
  <c r="B247" i="22"/>
  <c r="B248" i="22"/>
  <c r="B249" i="22"/>
  <c r="B250" i="22"/>
  <c r="B251" i="22"/>
  <c r="B252" i="22"/>
  <c r="B253" i="22"/>
  <c r="B254" i="22"/>
  <c r="B255" i="22"/>
  <c r="B256" i="22"/>
  <c r="B257" i="22"/>
  <c r="B258" i="22"/>
  <c r="B259" i="22"/>
  <c r="B260" i="22"/>
  <c r="B261" i="22"/>
  <c r="B262" i="22"/>
  <c r="B263" i="22"/>
  <c r="B264" i="22"/>
  <c r="B265" i="22"/>
  <c r="B266" i="22"/>
  <c r="B267" i="22"/>
  <c r="B268" i="22"/>
  <c r="B269" i="22"/>
  <c r="B270" i="22"/>
  <c r="B271" i="22"/>
  <c r="B272" i="22"/>
  <c r="B273" i="22"/>
  <c r="B274" i="22"/>
  <c r="B275" i="22"/>
  <c r="B276" i="22"/>
  <c r="B277" i="22"/>
  <c r="B278" i="22"/>
  <c r="B279" i="22"/>
  <c r="B280" i="22"/>
  <c r="B281" i="22"/>
  <c r="B282" i="22"/>
  <c r="B283" i="22"/>
  <c r="B284" i="22"/>
  <c r="B285" i="22"/>
  <c r="B286" i="22"/>
  <c r="B287" i="22"/>
  <c r="B288" i="22"/>
  <c r="B289" i="22"/>
  <c r="B290" i="22"/>
  <c r="B291" i="22"/>
  <c r="B292" i="22"/>
  <c r="B293" i="22"/>
  <c r="B294" i="22"/>
  <c r="B295" i="22"/>
  <c r="B296" i="22"/>
  <c r="B297" i="22"/>
  <c r="B298" i="22"/>
  <c r="B299" i="22"/>
  <c r="B300" i="22"/>
  <c r="B301" i="22"/>
  <c r="B302" i="22"/>
  <c r="B303" i="22"/>
  <c r="B304" i="22"/>
  <c r="B305" i="22"/>
  <c r="B306" i="22"/>
  <c r="B307" i="22"/>
  <c r="B308" i="22"/>
  <c r="B309" i="22"/>
  <c r="B310" i="22"/>
  <c r="B311" i="22"/>
  <c r="B312" i="22"/>
  <c r="B313" i="22"/>
  <c r="B314" i="22"/>
  <c r="B315" i="22"/>
  <c r="J22" i="24" l="1"/>
  <c r="G22" i="24"/>
  <c r="L22" i="24"/>
  <c r="H22" i="24"/>
  <c r="L21" i="24"/>
  <c r="L7" i="24"/>
  <c r="L6" i="24"/>
  <c r="L16" i="24"/>
  <c r="L10" i="24"/>
  <c r="L17" i="24"/>
  <c r="L20" i="24"/>
  <c r="L19" i="24"/>
  <c r="L18" i="24"/>
  <c r="L13" i="24"/>
  <c r="L12" i="24"/>
  <c r="L15" i="24"/>
  <c r="L14" i="24"/>
  <c r="L9" i="24"/>
  <c r="L8" i="24"/>
  <c r="L11" i="24"/>
  <c r="L5" i="24"/>
  <c r="G5" i="24"/>
  <c r="G7" i="24"/>
  <c r="B126" i="23"/>
  <c r="B32" i="24"/>
  <c r="G10" i="24"/>
  <c r="G15" i="24"/>
  <c r="G20" i="24"/>
  <c r="G9" i="24"/>
  <c r="G12" i="24"/>
  <c r="G17" i="24"/>
  <c r="G14" i="24"/>
  <c r="G19" i="24"/>
  <c r="G8" i="24"/>
  <c r="G13" i="24"/>
  <c r="G6" i="24"/>
  <c r="G11" i="24"/>
  <c r="G16" i="24"/>
  <c r="G21" i="24"/>
  <c r="G18" i="24"/>
  <c r="H11" i="24"/>
  <c r="H16" i="24"/>
  <c r="H21" i="24"/>
  <c r="H10" i="24"/>
  <c r="H19" i="24"/>
  <c r="H15" i="24"/>
  <c r="H20" i="24"/>
  <c r="H9" i="24"/>
  <c r="H14" i="24"/>
  <c r="H13" i="24"/>
  <c r="H7" i="24"/>
  <c r="H12" i="24"/>
  <c r="H17" i="24"/>
  <c r="H5" i="24"/>
  <c r="H6" i="24"/>
  <c r="H8" i="24"/>
  <c r="H18" i="24"/>
  <c r="J13" i="24"/>
  <c r="J18" i="24"/>
  <c r="J7" i="24"/>
  <c r="J12" i="24"/>
  <c r="J21" i="24"/>
  <c r="J17" i="24"/>
  <c r="J5" i="24"/>
  <c r="J6" i="24"/>
  <c r="J11" i="24"/>
  <c r="J16" i="24"/>
  <c r="J15" i="24"/>
  <c r="J9" i="24"/>
  <c r="J14" i="24"/>
  <c r="J19" i="24"/>
  <c r="J8" i="24"/>
  <c r="J10" i="24"/>
  <c r="J20" i="24"/>
  <c r="C47" i="23"/>
  <c r="F47" i="23" s="1"/>
  <c r="C51" i="23"/>
  <c r="F51" i="23" s="1"/>
  <c r="C55" i="23"/>
  <c r="F55" i="23" s="1"/>
  <c r="B46" i="23"/>
  <c r="B50" i="23"/>
  <c r="B54" i="23"/>
  <c r="B58" i="23"/>
  <c r="C46" i="23"/>
  <c r="F46" i="23" s="1"/>
  <c r="C50" i="23"/>
  <c r="F50" i="23" s="1"/>
  <c r="C54" i="23"/>
  <c r="F54" i="23" s="1"/>
  <c r="B45" i="23"/>
  <c r="B49" i="23"/>
  <c r="B53" i="23"/>
  <c r="B57" i="23"/>
  <c r="B59" i="23"/>
  <c r="C45" i="23"/>
  <c r="F45" i="23" s="1"/>
  <c r="C49" i="23"/>
  <c r="F49" i="23" s="1"/>
  <c r="C53" i="23"/>
  <c r="F53" i="23" s="1"/>
  <c r="B44" i="23"/>
  <c r="B48" i="23"/>
  <c r="B52" i="23"/>
  <c r="B56" i="23"/>
  <c r="B43" i="23"/>
  <c r="C44" i="23"/>
  <c r="F44" i="23" s="1"/>
  <c r="C48" i="23"/>
  <c r="F48" i="23" s="1"/>
  <c r="C52" i="23"/>
  <c r="F52" i="23" s="1"/>
  <c r="C43" i="23"/>
  <c r="F43" i="23" s="1"/>
  <c r="B47" i="23"/>
  <c r="B51" i="23"/>
  <c r="B55" i="23"/>
  <c r="I48" i="22"/>
  <c r="I38" i="22"/>
  <c r="J38" i="22" s="1"/>
  <c r="I39" i="22"/>
  <c r="J39" i="22" s="1"/>
  <c r="I31" i="22"/>
  <c r="J31" i="22" s="1"/>
  <c r="J28" i="22"/>
  <c r="J26" i="22"/>
  <c r="I118" i="22"/>
  <c r="J118" i="22" s="1"/>
  <c r="I110" i="22"/>
  <c r="J110" i="22" s="1"/>
  <c r="I102" i="22"/>
  <c r="J102" i="22" s="1"/>
  <c r="I94" i="22"/>
  <c r="J94" i="22" s="1"/>
  <c r="I86" i="22"/>
  <c r="J86" i="22" s="1"/>
  <c r="I78" i="22"/>
  <c r="J78" i="22" s="1"/>
  <c r="I70" i="22"/>
  <c r="J70" i="22" s="1"/>
  <c r="I61" i="22"/>
  <c r="J61" i="22" s="1"/>
  <c r="I53" i="22"/>
  <c r="J53" i="22" s="1"/>
  <c r="I45" i="22"/>
  <c r="J45" i="22" s="1"/>
  <c r="I37" i="22"/>
  <c r="J37" i="22" s="1"/>
  <c r="I29" i="22"/>
  <c r="J29" i="22" s="1"/>
  <c r="I21" i="22"/>
  <c r="J21" i="22" s="1"/>
  <c r="I13" i="22"/>
  <c r="J13" i="22" s="1"/>
  <c r="J116" i="22"/>
  <c r="J112" i="22"/>
  <c r="J108" i="22"/>
  <c r="J104" i="22"/>
  <c r="J100" i="22"/>
  <c r="J96" i="22"/>
  <c r="J92" i="22"/>
  <c r="J88" i="22"/>
  <c r="J84" i="22"/>
  <c r="J80" i="22"/>
  <c r="J76" i="22"/>
  <c r="J72" i="22"/>
  <c r="J68" i="22"/>
  <c r="J63" i="22"/>
  <c r="J59" i="22"/>
  <c r="J55" i="22"/>
  <c r="J47" i="22"/>
  <c r="J43" i="22"/>
  <c r="J27" i="22"/>
  <c r="J23" i="22"/>
  <c r="J19" i="22"/>
  <c r="J15" i="22"/>
  <c r="J11" i="22"/>
  <c r="I114" i="22"/>
  <c r="J114" i="22" s="1"/>
  <c r="I106" i="22"/>
  <c r="J106" i="22" s="1"/>
  <c r="I98" i="22"/>
  <c r="J98" i="22" s="1"/>
  <c r="I90" i="22"/>
  <c r="J90" i="22" s="1"/>
  <c r="I82" i="22"/>
  <c r="J82" i="22" s="1"/>
  <c r="I74" i="22"/>
  <c r="J74" i="22" s="1"/>
  <c r="I65" i="22"/>
  <c r="J65" i="22" s="1"/>
  <c r="I49" i="22"/>
  <c r="J49" i="22" s="1"/>
  <c r="I41" i="22"/>
  <c r="J41" i="22" s="1"/>
  <c r="J25" i="22"/>
  <c r="I17" i="22"/>
  <c r="J17" i="22" s="1"/>
  <c r="J115" i="22"/>
  <c r="J111" i="22"/>
  <c r="J107" i="22"/>
  <c r="J103" i="22"/>
  <c r="J99" i="22"/>
  <c r="J95" i="22"/>
  <c r="J91" i="22"/>
  <c r="J87" i="22"/>
  <c r="J83" i="22"/>
  <c r="J79" i="22"/>
  <c r="J75" i="22"/>
  <c r="J71" i="22"/>
  <c r="J67" i="22"/>
  <c r="J62" i="22"/>
  <c r="J58" i="22"/>
  <c r="J54" i="22"/>
  <c r="J50" i="22"/>
  <c r="J46" i="22"/>
  <c r="J42" i="22"/>
  <c r="J34" i="22"/>
  <c r="J22" i="22"/>
  <c r="J18" i="22"/>
  <c r="J14" i="22"/>
  <c r="J10" i="22"/>
  <c r="J117" i="22"/>
  <c r="J113" i="22"/>
  <c r="J109" i="22"/>
  <c r="J105" i="22"/>
  <c r="J101" i="22"/>
  <c r="J97" i="22"/>
  <c r="J93" i="22"/>
  <c r="J89" i="22"/>
  <c r="J85" i="22"/>
  <c r="J81" i="22"/>
  <c r="J77" i="22"/>
  <c r="J73" i="22"/>
  <c r="J69" i="22"/>
  <c r="J64" i="22"/>
  <c r="J60" i="22"/>
  <c r="J56" i="22"/>
  <c r="J52" i="22"/>
  <c r="J44" i="22"/>
  <c r="J40" i="22"/>
  <c r="J36" i="22"/>
  <c r="J24" i="22"/>
  <c r="J20" i="22"/>
  <c r="J16" i="22"/>
  <c r="J12" i="22"/>
  <c r="C58" i="23" l="1"/>
  <c r="F58" i="23" s="1"/>
  <c r="C57" i="23"/>
  <c r="F57" i="23" s="1"/>
  <c r="C56" i="23"/>
  <c r="F56" i="23" s="1"/>
  <c r="C78" i="23"/>
  <c r="F78" i="23" s="1"/>
  <c r="J48" i="22"/>
  <c r="C220" i="23"/>
  <c r="F220" i="23" s="1"/>
  <c r="C221" i="23"/>
  <c r="F221" i="23" s="1"/>
  <c r="C222" i="23"/>
  <c r="F222" i="23" s="1"/>
  <c r="C223" i="23"/>
  <c r="F223" i="23" s="1"/>
  <c r="C224" i="23"/>
  <c r="F224" i="23" s="1"/>
  <c r="C225" i="23"/>
  <c r="F225" i="23" s="1"/>
  <c r="C226" i="23"/>
  <c r="F226" i="23" s="1"/>
  <c r="C227" i="23"/>
  <c r="F227" i="23" s="1"/>
  <c r="C228" i="23"/>
  <c r="F228" i="23" s="1"/>
  <c r="C229" i="23"/>
  <c r="F229" i="23" s="1"/>
  <c r="C230" i="23"/>
  <c r="F230" i="23" s="1"/>
  <c r="C231" i="23"/>
  <c r="F231" i="23" s="1"/>
  <c r="C232" i="23"/>
  <c r="F232" i="23" s="1"/>
  <c r="C233" i="23"/>
  <c r="F233" i="23" s="1"/>
  <c r="C234" i="23"/>
  <c r="F234" i="23" s="1"/>
  <c r="C235" i="23"/>
  <c r="F235" i="23" s="1"/>
  <c r="C219" i="23"/>
  <c r="F219" i="23" s="1"/>
  <c r="B220" i="23"/>
  <c r="B221" i="23"/>
  <c r="B222" i="23"/>
  <c r="B223" i="23"/>
  <c r="B224" i="23"/>
  <c r="B225" i="23"/>
  <c r="B226" i="23"/>
  <c r="B227" i="23"/>
  <c r="B228" i="23"/>
  <c r="B229" i="23"/>
  <c r="B230" i="23"/>
  <c r="B231" i="23"/>
  <c r="B232" i="23"/>
  <c r="B233" i="23"/>
  <c r="B234" i="23"/>
  <c r="B235" i="23"/>
  <c r="B219" i="23"/>
  <c r="C198" i="23"/>
  <c r="F198" i="23" s="1"/>
  <c r="C199" i="23"/>
  <c r="F199" i="23" s="1"/>
  <c r="C200" i="23"/>
  <c r="F200" i="23" s="1"/>
  <c r="C201" i="23"/>
  <c r="F201" i="23" s="1"/>
  <c r="C202" i="23"/>
  <c r="F202" i="23" s="1"/>
  <c r="C203" i="23"/>
  <c r="F203" i="23" s="1"/>
  <c r="C204" i="23"/>
  <c r="F204" i="23" s="1"/>
  <c r="C205" i="23"/>
  <c r="F205" i="23" s="1"/>
  <c r="C206" i="23"/>
  <c r="F206" i="23" s="1"/>
  <c r="C207" i="23"/>
  <c r="F207" i="23" s="1"/>
  <c r="C208" i="23"/>
  <c r="F208" i="23" s="1"/>
  <c r="C209" i="23"/>
  <c r="F209" i="23" s="1"/>
  <c r="C210" i="23"/>
  <c r="F210" i="23" s="1"/>
  <c r="C211" i="23"/>
  <c r="F211" i="23" s="1"/>
  <c r="C212" i="23"/>
  <c r="F212" i="23" s="1"/>
  <c r="C213" i="23"/>
  <c r="F213" i="23" s="1"/>
  <c r="B198" i="23"/>
  <c r="B199" i="23"/>
  <c r="B200" i="23"/>
  <c r="B201" i="23"/>
  <c r="B202" i="23"/>
  <c r="B203" i="23"/>
  <c r="B204" i="23"/>
  <c r="B205" i="23"/>
  <c r="B206" i="23"/>
  <c r="B207" i="23"/>
  <c r="B208" i="23"/>
  <c r="B209" i="23"/>
  <c r="B210" i="23"/>
  <c r="B211" i="23"/>
  <c r="B212" i="23"/>
  <c r="B213" i="23"/>
  <c r="C197" i="23"/>
  <c r="F197" i="23" s="1"/>
  <c r="B197" i="23"/>
  <c r="C176" i="23"/>
  <c r="F176" i="23" s="1"/>
  <c r="C177" i="23"/>
  <c r="F177" i="23" s="1"/>
  <c r="C178" i="23"/>
  <c r="F178" i="23" s="1"/>
  <c r="C179" i="23"/>
  <c r="F179" i="23" s="1"/>
  <c r="C180" i="23"/>
  <c r="F180" i="23" s="1"/>
  <c r="C181" i="23"/>
  <c r="F181" i="23" s="1"/>
  <c r="C182" i="23"/>
  <c r="F182" i="23" s="1"/>
  <c r="C183" i="23"/>
  <c r="F183" i="23" s="1"/>
  <c r="C184" i="23"/>
  <c r="F184" i="23" s="1"/>
  <c r="C185" i="23"/>
  <c r="F185" i="23" s="1"/>
  <c r="C186" i="23"/>
  <c r="F186" i="23" s="1"/>
  <c r="C187" i="23"/>
  <c r="F187" i="23" s="1"/>
  <c r="C188" i="23"/>
  <c r="F188" i="23" s="1"/>
  <c r="C189" i="23"/>
  <c r="F189" i="23" s="1"/>
  <c r="C175" i="23"/>
  <c r="F175" i="23" s="1"/>
  <c r="B176" i="23"/>
  <c r="B177" i="23"/>
  <c r="B178" i="23"/>
  <c r="B179" i="23"/>
  <c r="B180" i="23"/>
  <c r="B181" i="23"/>
  <c r="B182" i="23"/>
  <c r="B183" i="23"/>
  <c r="B184" i="23"/>
  <c r="B185" i="23"/>
  <c r="B186" i="23"/>
  <c r="B187" i="23"/>
  <c r="B188" i="23"/>
  <c r="B189" i="23"/>
  <c r="B190" i="23"/>
  <c r="B191" i="23"/>
  <c r="B175" i="23"/>
  <c r="C110" i="23"/>
  <c r="F110" i="23" s="1"/>
  <c r="C111" i="23"/>
  <c r="F111" i="23" s="1"/>
  <c r="C112" i="23"/>
  <c r="F112" i="23" s="1"/>
  <c r="C113" i="23"/>
  <c r="F113" i="23" s="1"/>
  <c r="C114" i="23"/>
  <c r="F114" i="23" s="1"/>
  <c r="C115" i="23"/>
  <c r="F115" i="23" s="1"/>
  <c r="C116" i="23"/>
  <c r="F116" i="23" s="1"/>
  <c r="C117" i="23"/>
  <c r="F117" i="23" s="1"/>
  <c r="C118" i="23"/>
  <c r="F118" i="23" s="1"/>
  <c r="C119" i="23"/>
  <c r="F119" i="23" s="1"/>
  <c r="C120" i="23"/>
  <c r="F120" i="23" s="1"/>
  <c r="C121" i="23"/>
  <c r="F121" i="23" s="1"/>
  <c r="C122" i="23"/>
  <c r="F122" i="23" s="1"/>
  <c r="C123" i="23"/>
  <c r="F123" i="23" s="1"/>
  <c r="C109" i="23"/>
  <c r="B110" i="23"/>
  <c r="B111" i="23"/>
  <c r="B112" i="23"/>
  <c r="B113" i="23"/>
  <c r="B114" i="23"/>
  <c r="B115" i="23"/>
  <c r="B116" i="23"/>
  <c r="B117" i="23"/>
  <c r="B118" i="23"/>
  <c r="B119" i="23"/>
  <c r="B120" i="23"/>
  <c r="B121" i="23"/>
  <c r="B122" i="23"/>
  <c r="B123" i="23"/>
  <c r="B124" i="23"/>
  <c r="B125" i="23"/>
  <c r="B109" i="23"/>
  <c r="C88" i="23"/>
  <c r="F88" i="23" s="1"/>
  <c r="C89" i="23"/>
  <c r="F89" i="23" s="1"/>
  <c r="C90" i="23"/>
  <c r="F90" i="23" s="1"/>
  <c r="C91" i="23"/>
  <c r="F91" i="23" s="1"/>
  <c r="C92" i="23"/>
  <c r="F92" i="23" s="1"/>
  <c r="C93" i="23"/>
  <c r="F93" i="23" s="1"/>
  <c r="C94" i="23"/>
  <c r="F94" i="23" s="1"/>
  <c r="C95" i="23"/>
  <c r="F95" i="23" s="1"/>
  <c r="C96" i="23"/>
  <c r="F96" i="23" s="1"/>
  <c r="C97" i="23"/>
  <c r="F97" i="23" s="1"/>
  <c r="C98" i="23"/>
  <c r="F98" i="23" s="1"/>
  <c r="C99" i="23"/>
  <c r="F99" i="23" s="1"/>
  <c r="C100" i="23"/>
  <c r="F100" i="23" s="1"/>
  <c r="C101" i="23"/>
  <c r="F101" i="23" s="1"/>
  <c r="C87" i="23"/>
  <c r="F87" i="23" s="1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B87" i="23"/>
  <c r="C66" i="23"/>
  <c r="F66" i="23" s="1"/>
  <c r="C67" i="23"/>
  <c r="F67" i="23" s="1"/>
  <c r="C68" i="23"/>
  <c r="F68" i="23" s="1"/>
  <c r="C69" i="23"/>
  <c r="F69" i="23" s="1"/>
  <c r="C70" i="23"/>
  <c r="F70" i="23" s="1"/>
  <c r="C71" i="23"/>
  <c r="F71" i="23" s="1"/>
  <c r="C72" i="23"/>
  <c r="F72" i="23" s="1"/>
  <c r="C73" i="23"/>
  <c r="F73" i="23" s="1"/>
  <c r="C74" i="23"/>
  <c r="F74" i="23" s="1"/>
  <c r="C75" i="23"/>
  <c r="F75" i="23" s="1"/>
  <c r="C76" i="23"/>
  <c r="F76" i="23" s="1"/>
  <c r="C77" i="23"/>
  <c r="F77" i="23" s="1"/>
  <c r="C79" i="23"/>
  <c r="F79" i="23" s="1"/>
  <c r="C65" i="23"/>
  <c r="F65" i="23" s="1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65" i="23"/>
  <c r="G218" i="23"/>
  <c r="E218" i="23"/>
  <c r="D218" i="23"/>
  <c r="D14" i="23" s="1"/>
  <c r="M38" i="24" s="1"/>
  <c r="D37" i="24" s="1"/>
  <c r="G196" i="23"/>
  <c r="E196" i="23"/>
  <c r="D196" i="23"/>
  <c r="D13" i="23" s="1"/>
  <c r="M37" i="24" s="1"/>
  <c r="D38" i="24" s="1"/>
  <c r="G174" i="23"/>
  <c r="E174" i="23"/>
  <c r="D174" i="23"/>
  <c r="D12" i="23" s="1"/>
  <c r="M36" i="24" s="1"/>
  <c r="G152" i="23"/>
  <c r="E152" i="23"/>
  <c r="D152" i="23"/>
  <c r="D11" i="23" s="1"/>
  <c r="M35" i="24" s="1"/>
  <c r="G130" i="23"/>
  <c r="E130" i="23"/>
  <c r="D10" i="23"/>
  <c r="M34" i="24" s="1"/>
  <c r="G108" i="23"/>
  <c r="D108" i="23"/>
  <c r="D9" i="23" s="1"/>
  <c r="M33" i="24" s="1"/>
  <c r="G86" i="23"/>
  <c r="E86" i="23"/>
  <c r="D86" i="23"/>
  <c r="D8" i="23" s="1"/>
  <c r="M32" i="24" s="1"/>
  <c r="G64" i="23"/>
  <c r="E64" i="23"/>
  <c r="D64" i="23"/>
  <c r="D7" i="23" s="1"/>
  <c r="M31" i="24" s="1"/>
  <c r="G42" i="23"/>
  <c r="E42" i="23"/>
  <c r="D42" i="23"/>
  <c r="D6" i="23" s="1"/>
  <c r="M30" i="24" s="1"/>
  <c r="D20" i="23"/>
  <c r="D5" i="23" s="1"/>
  <c r="M29" i="24" s="1"/>
  <c r="E20" i="23"/>
  <c r="G20" i="23"/>
  <c r="D2" i="22"/>
  <c r="I2" i="22" s="1"/>
  <c r="D3" i="22"/>
  <c r="D4" i="22"/>
  <c r="D5" i="22"/>
  <c r="D6" i="22"/>
  <c r="D7" i="22"/>
  <c r="D8" i="22"/>
  <c r="B2" i="22"/>
  <c r="B3" i="22"/>
  <c r="B4" i="22"/>
  <c r="B5" i="22"/>
  <c r="B6" i="22"/>
  <c r="B7" i="22"/>
  <c r="B8" i="22"/>
  <c r="C154" i="23"/>
  <c r="F154" i="23" s="1"/>
  <c r="B108" i="23" l="1"/>
  <c r="C22" i="24"/>
  <c r="E22" i="24" s="1"/>
  <c r="B22" i="24"/>
  <c r="I22" i="24"/>
  <c r="M39" i="24"/>
  <c r="F109" i="23"/>
  <c r="B148" i="23"/>
  <c r="F7" i="24"/>
  <c r="F6" i="24"/>
  <c r="F10" i="24"/>
  <c r="F14" i="24"/>
  <c r="F18" i="24"/>
  <c r="F8" i="24"/>
  <c r="F16" i="24"/>
  <c r="F15" i="24"/>
  <c r="F9" i="24"/>
  <c r="F17" i="24"/>
  <c r="F5" i="24"/>
  <c r="F12" i="24"/>
  <c r="F11" i="24"/>
  <c r="F19" i="24"/>
  <c r="I12" i="24"/>
  <c r="I17" i="24"/>
  <c r="I5" i="24"/>
  <c r="I6" i="24"/>
  <c r="I11" i="24"/>
  <c r="I20" i="24"/>
  <c r="I19" i="24"/>
  <c r="I16" i="24"/>
  <c r="I21" i="24"/>
  <c r="I10" i="24"/>
  <c r="I15" i="24"/>
  <c r="I14" i="24"/>
  <c r="I8" i="24"/>
  <c r="I13" i="24"/>
  <c r="I18" i="24"/>
  <c r="I7" i="24"/>
  <c r="I9" i="24"/>
  <c r="C21" i="24"/>
  <c r="E21" i="24" s="1"/>
  <c r="C9" i="24"/>
  <c r="E9" i="24" s="1"/>
  <c r="C13" i="24"/>
  <c r="E13" i="24" s="1"/>
  <c r="C17" i="24"/>
  <c r="E17" i="24" s="1"/>
  <c r="C5" i="24"/>
  <c r="C8" i="24"/>
  <c r="E8" i="24" s="1"/>
  <c r="C12" i="24"/>
  <c r="E12" i="24" s="1"/>
  <c r="C16" i="24"/>
  <c r="E16" i="24" s="1"/>
  <c r="C20" i="24"/>
  <c r="E20" i="24" s="1"/>
  <c r="C7" i="24"/>
  <c r="E7" i="24" s="1"/>
  <c r="C11" i="24"/>
  <c r="E11" i="24" s="1"/>
  <c r="C15" i="24"/>
  <c r="E15" i="24" s="1"/>
  <c r="C19" i="24"/>
  <c r="E19" i="24" s="1"/>
  <c r="C6" i="24"/>
  <c r="E6" i="24" s="1"/>
  <c r="C10" i="24"/>
  <c r="E10" i="24" s="1"/>
  <c r="C14" i="24"/>
  <c r="E14" i="24" s="1"/>
  <c r="C18" i="24"/>
  <c r="E18" i="24" s="1"/>
  <c r="B6" i="24"/>
  <c r="B10" i="24"/>
  <c r="B14" i="24"/>
  <c r="B18" i="24"/>
  <c r="B5" i="24"/>
  <c r="B9" i="24"/>
  <c r="B13" i="24"/>
  <c r="B21" i="24"/>
  <c r="B8" i="24"/>
  <c r="B12" i="24"/>
  <c r="B16" i="24"/>
  <c r="B20" i="24"/>
  <c r="B17" i="24"/>
  <c r="B7" i="24"/>
  <c r="B11" i="24"/>
  <c r="B15" i="24"/>
  <c r="B19" i="24"/>
  <c r="I5" i="22"/>
  <c r="J5" i="22" s="1"/>
  <c r="I7" i="22"/>
  <c r="J7" i="22" s="1"/>
  <c r="I3" i="22"/>
  <c r="J3" i="22" s="1"/>
  <c r="C132" i="23"/>
  <c r="F132" i="23" s="1"/>
  <c r="C134" i="23"/>
  <c r="F134" i="23" s="1"/>
  <c r="B131" i="23"/>
  <c r="B144" i="23"/>
  <c r="B140" i="23"/>
  <c r="B136" i="23"/>
  <c r="B132" i="23"/>
  <c r="C145" i="23"/>
  <c r="F145" i="23" s="1"/>
  <c r="C141" i="23"/>
  <c r="F141" i="23" s="1"/>
  <c r="C137" i="23"/>
  <c r="F137" i="23" s="1"/>
  <c r="C133" i="23"/>
  <c r="F133" i="23" s="1"/>
  <c r="B153" i="23"/>
  <c r="B166" i="23"/>
  <c r="B162" i="23"/>
  <c r="B158" i="23"/>
  <c r="B154" i="23"/>
  <c r="C167" i="23"/>
  <c r="F167" i="23" s="1"/>
  <c r="C163" i="23"/>
  <c r="F163" i="23" s="1"/>
  <c r="C159" i="23"/>
  <c r="F159" i="23" s="1"/>
  <c r="C155" i="23"/>
  <c r="F155" i="23" s="1"/>
  <c r="B145" i="23"/>
  <c r="B141" i="23"/>
  <c r="B137" i="23"/>
  <c r="B133" i="23"/>
  <c r="C142" i="23"/>
  <c r="F142" i="23" s="1"/>
  <c r="C138" i="23"/>
  <c r="F138" i="23" s="1"/>
  <c r="B167" i="23"/>
  <c r="B163" i="23"/>
  <c r="B159" i="23"/>
  <c r="B155" i="23"/>
  <c r="C164" i="23"/>
  <c r="F164" i="23" s="1"/>
  <c r="C160" i="23"/>
  <c r="F160" i="23" s="1"/>
  <c r="C156" i="23"/>
  <c r="F156" i="23" s="1"/>
  <c r="B146" i="23"/>
  <c r="B138" i="23"/>
  <c r="C135" i="23"/>
  <c r="F135" i="23" s="1"/>
  <c r="B168" i="23"/>
  <c r="B164" i="23"/>
  <c r="B160" i="23"/>
  <c r="B156" i="23"/>
  <c r="C165" i="23"/>
  <c r="F165" i="23" s="1"/>
  <c r="C161" i="23"/>
  <c r="F161" i="23" s="1"/>
  <c r="C157" i="23"/>
  <c r="F157" i="23" s="1"/>
  <c r="B142" i="23"/>
  <c r="B134" i="23"/>
  <c r="C143" i="23"/>
  <c r="F143" i="23" s="1"/>
  <c r="B147" i="23"/>
  <c r="B143" i="23"/>
  <c r="B139" i="23"/>
  <c r="B135" i="23"/>
  <c r="C131" i="23"/>
  <c r="C144" i="23"/>
  <c r="F144" i="23" s="1"/>
  <c r="C140" i="23"/>
  <c r="F140" i="23" s="1"/>
  <c r="C136" i="23"/>
  <c r="F136" i="23" s="1"/>
  <c r="B169" i="23"/>
  <c r="B165" i="23"/>
  <c r="B161" i="23"/>
  <c r="B157" i="23"/>
  <c r="C153" i="23"/>
  <c r="F153" i="23" s="1"/>
  <c r="C166" i="23"/>
  <c r="F166" i="23" s="1"/>
  <c r="C162" i="23"/>
  <c r="F162" i="23" s="1"/>
  <c r="C158" i="23"/>
  <c r="F158" i="23" s="1"/>
  <c r="B196" i="23"/>
  <c r="B13" i="23" s="1"/>
  <c r="F218" i="23"/>
  <c r="C218" i="23"/>
  <c r="B218" i="23"/>
  <c r="B14" i="23" s="1"/>
  <c r="F196" i="23"/>
  <c r="C196" i="23"/>
  <c r="B174" i="23"/>
  <c r="B12" i="23" s="1"/>
  <c r="B9" i="23"/>
  <c r="B86" i="23"/>
  <c r="B8" i="23" s="1"/>
  <c r="B64" i="23"/>
  <c r="B7" i="23" s="1"/>
  <c r="B22" i="23"/>
  <c r="C32" i="23"/>
  <c r="F32" i="23" s="1"/>
  <c r="J2" i="22"/>
  <c r="C21" i="23"/>
  <c r="F21" i="23" s="1"/>
  <c r="C22" i="23"/>
  <c r="F22" i="23" s="1"/>
  <c r="C25" i="23"/>
  <c r="F25" i="23" s="1"/>
  <c r="I6" i="22"/>
  <c r="J6" i="22" s="1"/>
  <c r="C28" i="23"/>
  <c r="F28" i="23" s="1"/>
  <c r="B28" i="23"/>
  <c r="B36" i="23"/>
  <c r="B31" i="23"/>
  <c r="C34" i="23"/>
  <c r="F34" i="23" s="1"/>
  <c r="I4" i="22"/>
  <c r="J4" i="22" s="1"/>
  <c r="B33" i="23"/>
  <c r="B24" i="23"/>
  <c r="C36" i="23"/>
  <c r="F36" i="23" s="1"/>
  <c r="C27" i="23"/>
  <c r="F27" i="23" s="1"/>
  <c r="B23" i="23"/>
  <c r="C23" i="23"/>
  <c r="F23" i="23" s="1"/>
  <c r="B35" i="23"/>
  <c r="B27" i="23"/>
  <c r="C24" i="23"/>
  <c r="F24" i="23" s="1"/>
  <c r="B37" i="23"/>
  <c r="B32" i="23"/>
  <c r="B26" i="23"/>
  <c r="C30" i="23"/>
  <c r="F30" i="23" s="1"/>
  <c r="C33" i="23"/>
  <c r="F33" i="23" s="1"/>
  <c r="B30" i="23"/>
  <c r="B34" i="23"/>
  <c r="B29" i="23"/>
  <c r="B25" i="23"/>
  <c r="B21" i="23"/>
  <c r="C35" i="23"/>
  <c r="F35" i="23" s="1"/>
  <c r="C31" i="23"/>
  <c r="F31" i="23" s="1"/>
  <c r="C26" i="23"/>
  <c r="F26" i="23" s="1"/>
  <c r="I8" i="22"/>
  <c r="C23" i="24" l="1"/>
  <c r="B23" i="24"/>
  <c r="B29" i="24" s="1"/>
  <c r="E29" i="24" s="1"/>
  <c r="F131" i="23"/>
  <c r="B130" i="23"/>
  <c r="B10" i="23" s="1"/>
  <c r="K32" i="24"/>
  <c r="K33" i="24"/>
  <c r="K31" i="24"/>
  <c r="K36" i="24"/>
  <c r="K38" i="24"/>
  <c r="K37" i="24"/>
  <c r="E5" i="24"/>
  <c r="E23" i="24" s="1"/>
  <c r="B33" i="24" s="1"/>
  <c r="H196" i="23"/>
  <c r="E13" i="23" s="1"/>
  <c r="C13" i="23"/>
  <c r="H218" i="23"/>
  <c r="E14" i="23" s="1"/>
  <c r="C14" i="23"/>
  <c r="B152" i="23"/>
  <c r="B11" i="23" s="1"/>
  <c r="C139" i="23"/>
  <c r="F139" i="23" s="1"/>
  <c r="B42" i="23"/>
  <c r="B6" i="23" s="1"/>
  <c r="C29" i="23"/>
  <c r="F29" i="23" s="1"/>
  <c r="B20" i="23"/>
  <c r="B5" i="23" s="1"/>
  <c r="J8" i="22"/>
  <c r="F13" i="24" s="1"/>
  <c r="K34" i="24" l="1"/>
  <c r="L38" i="24"/>
  <c r="C37" i="24" s="1"/>
  <c r="L37" i="24"/>
  <c r="C38" i="24" s="1"/>
  <c r="N37" i="24"/>
  <c r="K29" i="24"/>
  <c r="K30" i="24"/>
  <c r="K35" i="24"/>
  <c r="N38" i="24"/>
  <c r="D29" i="24"/>
  <c r="B31" i="24"/>
  <c r="B30" i="24"/>
  <c r="E30" i="24" s="1"/>
  <c r="D30" i="24" l="1"/>
  <c r="D28" i="17"/>
  <c r="F26" i="21"/>
  <c r="F27" i="21"/>
  <c r="F28" i="21"/>
  <c r="F29" i="21"/>
  <c r="F30" i="21"/>
  <c r="F31" i="21"/>
  <c r="F32" i="21"/>
  <c r="F33" i="21"/>
  <c r="F34" i="21"/>
  <c r="F35" i="21"/>
  <c r="F36" i="21"/>
  <c r="F37" i="2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F67" i="2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F197" i="21"/>
  <c r="F198" i="21"/>
  <c r="F199" i="21"/>
  <c r="F200" i="21"/>
  <c r="F201" i="21"/>
  <c r="F202" i="21"/>
  <c r="F203" i="21"/>
  <c r="F204" i="21"/>
  <c r="F205" i="21"/>
  <c r="F206" i="21"/>
  <c r="F207" i="21"/>
  <c r="F208" i="21"/>
  <c r="F209" i="21"/>
  <c r="F210" i="21"/>
  <c r="F211" i="21"/>
  <c r="F212" i="21"/>
  <c r="F213" i="21"/>
  <c r="F214" i="21"/>
  <c r="F215" i="21"/>
  <c r="F216" i="21"/>
  <c r="F217" i="21"/>
  <c r="F218" i="21"/>
  <c r="F219" i="21"/>
  <c r="F220" i="21"/>
  <c r="F221" i="21"/>
  <c r="F222" i="21"/>
  <c r="F223" i="21"/>
  <c r="F224" i="21"/>
  <c r="F225" i="21"/>
  <c r="F226" i="21"/>
  <c r="F227" i="21"/>
  <c r="F228" i="21"/>
  <c r="F229" i="21"/>
  <c r="F230" i="21"/>
  <c r="F231" i="21"/>
  <c r="F232" i="21"/>
  <c r="F233" i="21"/>
  <c r="F234" i="21"/>
  <c r="F235" i="21"/>
  <c r="F236" i="21"/>
  <c r="F237" i="21"/>
  <c r="F238" i="21"/>
  <c r="F239" i="21"/>
  <c r="F240" i="21"/>
  <c r="F241" i="21"/>
  <c r="F242" i="21"/>
  <c r="F243" i="21"/>
  <c r="F244" i="21"/>
  <c r="F245" i="21"/>
  <c r="F246" i="21"/>
  <c r="F247" i="21"/>
  <c r="F248" i="21"/>
  <c r="F249" i="21"/>
  <c r="F250" i="21"/>
  <c r="F251" i="21"/>
  <c r="F252" i="21"/>
  <c r="F253" i="21"/>
  <c r="F254" i="21"/>
  <c r="F255" i="21"/>
  <c r="F256" i="21"/>
  <c r="F257" i="21"/>
  <c r="F258" i="21"/>
  <c r="F259" i="21"/>
  <c r="F260" i="21"/>
  <c r="F261" i="21"/>
  <c r="F262" i="21"/>
  <c r="F263" i="21"/>
  <c r="F264" i="21"/>
  <c r="F265" i="21"/>
  <c r="F266" i="21"/>
  <c r="F267" i="21"/>
  <c r="F268" i="21"/>
  <c r="F269" i="21"/>
  <c r="F270" i="21"/>
  <c r="F271" i="21"/>
  <c r="F272" i="21"/>
  <c r="F273" i="21"/>
  <c r="F274" i="21"/>
  <c r="F275" i="21"/>
  <c r="F276" i="21"/>
  <c r="F277" i="21"/>
  <c r="F278" i="21"/>
  <c r="F279" i="21"/>
  <c r="F280" i="21"/>
  <c r="F281" i="21"/>
  <c r="F282" i="21"/>
  <c r="F283" i="21"/>
  <c r="F284" i="21"/>
  <c r="F285" i="21"/>
  <c r="F286" i="21"/>
  <c r="F287" i="21"/>
  <c r="F288" i="21"/>
  <c r="F289" i="21"/>
  <c r="F290" i="21"/>
  <c r="F291" i="21"/>
  <c r="F292" i="21"/>
  <c r="F293" i="21"/>
  <c r="F294" i="21"/>
  <c r="F295" i="21"/>
  <c r="F296" i="21"/>
  <c r="F297" i="21"/>
  <c r="F298" i="21"/>
  <c r="F299" i="21"/>
  <c r="F300" i="21"/>
  <c r="F301" i="21"/>
  <c r="F302" i="21"/>
  <c r="F303" i="21"/>
  <c r="F304" i="21"/>
  <c r="F305" i="21"/>
  <c r="F306" i="21"/>
  <c r="F307" i="21"/>
  <c r="F308" i="21"/>
  <c r="F309" i="21"/>
  <c r="F310" i="21"/>
  <c r="F311" i="21"/>
  <c r="F312" i="21"/>
  <c r="E26" i="21"/>
  <c r="H26" i="21" s="1"/>
  <c r="J26" i="21" s="1"/>
  <c r="E27" i="21"/>
  <c r="H27" i="21" s="1"/>
  <c r="J27" i="21" s="1"/>
  <c r="E28" i="21"/>
  <c r="H28" i="21" s="1"/>
  <c r="E29" i="21"/>
  <c r="H29" i="21" s="1"/>
  <c r="I29" i="21" s="1"/>
  <c r="E30" i="21"/>
  <c r="H30" i="21" s="1"/>
  <c r="J30" i="21" s="1"/>
  <c r="E31" i="21"/>
  <c r="H31" i="21" s="1"/>
  <c r="J31" i="21" s="1"/>
  <c r="E32" i="21"/>
  <c r="H32" i="21" s="1"/>
  <c r="E33" i="21"/>
  <c r="H33" i="21" s="1"/>
  <c r="I33" i="21" s="1"/>
  <c r="E34" i="21"/>
  <c r="H34" i="21" s="1"/>
  <c r="J34" i="21" s="1"/>
  <c r="E35" i="21"/>
  <c r="H35" i="21" s="1"/>
  <c r="J35" i="21" s="1"/>
  <c r="E36" i="21"/>
  <c r="H36" i="21" s="1"/>
  <c r="E37" i="21"/>
  <c r="H37" i="21" s="1"/>
  <c r="I37" i="21" s="1"/>
  <c r="E38" i="21"/>
  <c r="H38" i="21" s="1"/>
  <c r="J38" i="21" s="1"/>
  <c r="E39" i="21"/>
  <c r="H39" i="21" s="1"/>
  <c r="J39" i="21" s="1"/>
  <c r="E40" i="21"/>
  <c r="H40" i="21" s="1"/>
  <c r="E41" i="21"/>
  <c r="H41" i="21" s="1"/>
  <c r="I41" i="21" s="1"/>
  <c r="E42" i="21"/>
  <c r="H42" i="21" s="1"/>
  <c r="J42" i="21" s="1"/>
  <c r="E43" i="21"/>
  <c r="H43" i="21" s="1"/>
  <c r="J43" i="21" s="1"/>
  <c r="E44" i="21"/>
  <c r="H44" i="21" s="1"/>
  <c r="E45" i="21"/>
  <c r="H45" i="21" s="1"/>
  <c r="I45" i="21" s="1"/>
  <c r="E46" i="21"/>
  <c r="H46" i="21" s="1"/>
  <c r="J46" i="21" s="1"/>
  <c r="E47" i="21"/>
  <c r="H47" i="21" s="1"/>
  <c r="J47" i="21" s="1"/>
  <c r="E48" i="21"/>
  <c r="H48" i="21" s="1"/>
  <c r="E49" i="21"/>
  <c r="H49" i="21" s="1"/>
  <c r="I49" i="21" s="1"/>
  <c r="E50" i="21"/>
  <c r="H50" i="21" s="1"/>
  <c r="J50" i="21" s="1"/>
  <c r="E51" i="21"/>
  <c r="H51" i="21" s="1"/>
  <c r="J51" i="21" s="1"/>
  <c r="E52" i="21"/>
  <c r="H52" i="21" s="1"/>
  <c r="E53" i="21"/>
  <c r="H53" i="21" s="1"/>
  <c r="I53" i="21" s="1"/>
  <c r="E54" i="21"/>
  <c r="H54" i="21" s="1"/>
  <c r="J54" i="21" s="1"/>
  <c r="E55" i="21"/>
  <c r="H55" i="21" s="1"/>
  <c r="J55" i="21" s="1"/>
  <c r="E56" i="21"/>
  <c r="H56" i="21" s="1"/>
  <c r="E57" i="21"/>
  <c r="H57" i="21" s="1"/>
  <c r="I57" i="21" s="1"/>
  <c r="E58" i="21"/>
  <c r="H58" i="21" s="1"/>
  <c r="J58" i="21" s="1"/>
  <c r="E59" i="21"/>
  <c r="H59" i="21" s="1"/>
  <c r="J59" i="21" s="1"/>
  <c r="E60" i="21"/>
  <c r="H60" i="21" s="1"/>
  <c r="E61" i="21"/>
  <c r="H61" i="21" s="1"/>
  <c r="I61" i="21" s="1"/>
  <c r="E62" i="21"/>
  <c r="H62" i="21" s="1"/>
  <c r="J62" i="21" s="1"/>
  <c r="E63" i="21"/>
  <c r="H63" i="21" s="1"/>
  <c r="J63" i="21" s="1"/>
  <c r="E64" i="21"/>
  <c r="H64" i="21" s="1"/>
  <c r="E65" i="21"/>
  <c r="H65" i="21" s="1"/>
  <c r="I65" i="21" s="1"/>
  <c r="E66" i="21"/>
  <c r="H66" i="21" s="1"/>
  <c r="J66" i="21" s="1"/>
  <c r="E67" i="21"/>
  <c r="H67" i="21" s="1"/>
  <c r="J67" i="21" s="1"/>
  <c r="E68" i="21"/>
  <c r="H68" i="21" s="1"/>
  <c r="E69" i="21"/>
  <c r="H69" i="21" s="1"/>
  <c r="I69" i="21" s="1"/>
  <c r="E70" i="21"/>
  <c r="H70" i="21" s="1"/>
  <c r="J70" i="21" s="1"/>
  <c r="E71" i="21"/>
  <c r="H71" i="21" s="1"/>
  <c r="J71" i="21" s="1"/>
  <c r="E72" i="21"/>
  <c r="H72" i="21" s="1"/>
  <c r="E73" i="21"/>
  <c r="H73" i="21" s="1"/>
  <c r="I73" i="21" s="1"/>
  <c r="E74" i="21"/>
  <c r="H74" i="21" s="1"/>
  <c r="J74" i="21" s="1"/>
  <c r="E75" i="21"/>
  <c r="H75" i="21" s="1"/>
  <c r="J75" i="21" s="1"/>
  <c r="E76" i="21"/>
  <c r="H76" i="21" s="1"/>
  <c r="E77" i="21"/>
  <c r="H77" i="21" s="1"/>
  <c r="I77" i="21" s="1"/>
  <c r="E78" i="21"/>
  <c r="H78" i="21" s="1"/>
  <c r="J78" i="21" s="1"/>
  <c r="E79" i="21"/>
  <c r="H79" i="21" s="1"/>
  <c r="J79" i="21" s="1"/>
  <c r="E80" i="21"/>
  <c r="H80" i="21" s="1"/>
  <c r="E81" i="21"/>
  <c r="H81" i="21" s="1"/>
  <c r="I81" i="21" s="1"/>
  <c r="E82" i="21"/>
  <c r="H82" i="21" s="1"/>
  <c r="J82" i="21" s="1"/>
  <c r="E83" i="21"/>
  <c r="H83" i="21" s="1"/>
  <c r="J83" i="21" s="1"/>
  <c r="E84" i="21"/>
  <c r="H84" i="21" s="1"/>
  <c r="E85" i="21"/>
  <c r="H85" i="21" s="1"/>
  <c r="I85" i="21" s="1"/>
  <c r="E86" i="21"/>
  <c r="H86" i="21" s="1"/>
  <c r="J86" i="21" s="1"/>
  <c r="E87" i="21"/>
  <c r="H87" i="21" s="1"/>
  <c r="J87" i="21" s="1"/>
  <c r="E88" i="21"/>
  <c r="H88" i="21" s="1"/>
  <c r="E89" i="21"/>
  <c r="H89" i="21" s="1"/>
  <c r="I89" i="21" s="1"/>
  <c r="E90" i="21"/>
  <c r="H90" i="21" s="1"/>
  <c r="J90" i="21" s="1"/>
  <c r="E91" i="21"/>
  <c r="H91" i="21" s="1"/>
  <c r="J91" i="21" s="1"/>
  <c r="E92" i="21"/>
  <c r="H92" i="21" s="1"/>
  <c r="E93" i="21"/>
  <c r="H93" i="21" s="1"/>
  <c r="I93" i="21" s="1"/>
  <c r="E94" i="21"/>
  <c r="H94" i="21" s="1"/>
  <c r="J94" i="21" s="1"/>
  <c r="E95" i="21"/>
  <c r="H95" i="21" s="1"/>
  <c r="J95" i="21" s="1"/>
  <c r="E96" i="21"/>
  <c r="H96" i="21" s="1"/>
  <c r="E97" i="21"/>
  <c r="H97" i="21" s="1"/>
  <c r="I97" i="21" s="1"/>
  <c r="E98" i="21"/>
  <c r="H98" i="21" s="1"/>
  <c r="J98" i="21" s="1"/>
  <c r="E99" i="21"/>
  <c r="H99" i="21" s="1"/>
  <c r="J99" i="21" s="1"/>
  <c r="E100" i="21"/>
  <c r="H100" i="21" s="1"/>
  <c r="E101" i="21"/>
  <c r="H101" i="21" s="1"/>
  <c r="I101" i="21" s="1"/>
  <c r="E102" i="21"/>
  <c r="H102" i="21" s="1"/>
  <c r="J102" i="21" s="1"/>
  <c r="E103" i="21"/>
  <c r="H103" i="21" s="1"/>
  <c r="J103" i="21" s="1"/>
  <c r="E104" i="21"/>
  <c r="H104" i="21" s="1"/>
  <c r="E105" i="21"/>
  <c r="H105" i="21" s="1"/>
  <c r="I105" i="21" s="1"/>
  <c r="E106" i="21"/>
  <c r="H106" i="21" s="1"/>
  <c r="J106" i="21" s="1"/>
  <c r="E107" i="21"/>
  <c r="H107" i="21" s="1"/>
  <c r="J107" i="21" s="1"/>
  <c r="E108" i="21"/>
  <c r="H108" i="21" s="1"/>
  <c r="E109" i="21"/>
  <c r="H109" i="21" s="1"/>
  <c r="I109" i="21" s="1"/>
  <c r="E110" i="21"/>
  <c r="H110" i="21" s="1"/>
  <c r="J110" i="21" s="1"/>
  <c r="E111" i="21"/>
  <c r="H111" i="21" s="1"/>
  <c r="J111" i="21" s="1"/>
  <c r="E112" i="21"/>
  <c r="H112" i="21" s="1"/>
  <c r="E113" i="21"/>
  <c r="H113" i="21" s="1"/>
  <c r="I113" i="21" s="1"/>
  <c r="E114" i="21"/>
  <c r="H114" i="21" s="1"/>
  <c r="J114" i="21" s="1"/>
  <c r="E115" i="21"/>
  <c r="H115" i="21" s="1"/>
  <c r="J115" i="21" s="1"/>
  <c r="E116" i="21"/>
  <c r="H116" i="21" s="1"/>
  <c r="E117" i="21"/>
  <c r="H117" i="21" s="1"/>
  <c r="I117" i="21" s="1"/>
  <c r="E118" i="21"/>
  <c r="H118" i="21" s="1"/>
  <c r="J118" i="21" s="1"/>
  <c r="E119" i="21"/>
  <c r="H119" i="21" s="1"/>
  <c r="J119" i="21" s="1"/>
  <c r="E120" i="21"/>
  <c r="H120" i="21" s="1"/>
  <c r="E121" i="21"/>
  <c r="H121" i="21" s="1"/>
  <c r="I121" i="21" s="1"/>
  <c r="E122" i="21"/>
  <c r="H122" i="21" s="1"/>
  <c r="J122" i="21" s="1"/>
  <c r="E123" i="21"/>
  <c r="H123" i="21" s="1"/>
  <c r="J123" i="21" s="1"/>
  <c r="E124" i="21"/>
  <c r="H124" i="21" s="1"/>
  <c r="E125" i="21"/>
  <c r="H125" i="21" s="1"/>
  <c r="I125" i="21" s="1"/>
  <c r="E126" i="21"/>
  <c r="H126" i="21" s="1"/>
  <c r="J126" i="21" s="1"/>
  <c r="E127" i="21"/>
  <c r="H127" i="21" s="1"/>
  <c r="J127" i="21" s="1"/>
  <c r="E128" i="21"/>
  <c r="H128" i="21" s="1"/>
  <c r="E129" i="21"/>
  <c r="H129" i="21" s="1"/>
  <c r="I129" i="21" s="1"/>
  <c r="E130" i="21"/>
  <c r="H130" i="21" s="1"/>
  <c r="J130" i="21" s="1"/>
  <c r="E131" i="21"/>
  <c r="H131" i="21" s="1"/>
  <c r="J131" i="21" s="1"/>
  <c r="E132" i="21"/>
  <c r="H132" i="21" s="1"/>
  <c r="E133" i="21"/>
  <c r="H133" i="21" s="1"/>
  <c r="I133" i="21" s="1"/>
  <c r="E134" i="21"/>
  <c r="H134" i="21" s="1"/>
  <c r="J134" i="21" s="1"/>
  <c r="E135" i="21"/>
  <c r="H135" i="21" s="1"/>
  <c r="J135" i="21" s="1"/>
  <c r="E136" i="21"/>
  <c r="H136" i="21" s="1"/>
  <c r="E137" i="21"/>
  <c r="H137" i="21" s="1"/>
  <c r="I137" i="21" s="1"/>
  <c r="E138" i="21"/>
  <c r="H138" i="21" s="1"/>
  <c r="J138" i="21" s="1"/>
  <c r="E139" i="21"/>
  <c r="H139" i="21" s="1"/>
  <c r="J139" i="21" s="1"/>
  <c r="E140" i="21"/>
  <c r="H140" i="21" s="1"/>
  <c r="E141" i="21"/>
  <c r="H141" i="21" s="1"/>
  <c r="I141" i="21" s="1"/>
  <c r="E142" i="21"/>
  <c r="H142" i="21" s="1"/>
  <c r="J142" i="21" s="1"/>
  <c r="E143" i="21"/>
  <c r="H143" i="21" s="1"/>
  <c r="J143" i="21" s="1"/>
  <c r="E144" i="21"/>
  <c r="H144" i="21" s="1"/>
  <c r="E145" i="21"/>
  <c r="H145" i="21" s="1"/>
  <c r="I145" i="21" s="1"/>
  <c r="E146" i="21"/>
  <c r="H146" i="21" s="1"/>
  <c r="J146" i="21" s="1"/>
  <c r="E147" i="21"/>
  <c r="H147" i="21" s="1"/>
  <c r="J147" i="21" s="1"/>
  <c r="E148" i="21"/>
  <c r="H148" i="21" s="1"/>
  <c r="E149" i="21"/>
  <c r="H149" i="21" s="1"/>
  <c r="I149" i="21" s="1"/>
  <c r="E150" i="21"/>
  <c r="H150" i="21" s="1"/>
  <c r="J150" i="21" s="1"/>
  <c r="E151" i="21"/>
  <c r="H151" i="21" s="1"/>
  <c r="J151" i="21" s="1"/>
  <c r="E152" i="21"/>
  <c r="H152" i="21" s="1"/>
  <c r="E153" i="21"/>
  <c r="H153" i="21" s="1"/>
  <c r="I153" i="21" s="1"/>
  <c r="E154" i="21"/>
  <c r="H154" i="21" s="1"/>
  <c r="J154" i="21" s="1"/>
  <c r="E155" i="21"/>
  <c r="H155" i="21" s="1"/>
  <c r="J155" i="21" s="1"/>
  <c r="E156" i="21"/>
  <c r="H156" i="21" s="1"/>
  <c r="E157" i="21"/>
  <c r="H157" i="21" s="1"/>
  <c r="I157" i="21" s="1"/>
  <c r="E158" i="21"/>
  <c r="H158" i="21" s="1"/>
  <c r="J158" i="21" s="1"/>
  <c r="E159" i="21"/>
  <c r="H159" i="21" s="1"/>
  <c r="J159" i="21" s="1"/>
  <c r="E160" i="21"/>
  <c r="H160" i="21" s="1"/>
  <c r="E161" i="21"/>
  <c r="H161" i="21" s="1"/>
  <c r="I161" i="21" s="1"/>
  <c r="E162" i="21"/>
  <c r="H162" i="21" s="1"/>
  <c r="J162" i="21" s="1"/>
  <c r="E163" i="21"/>
  <c r="H163" i="21" s="1"/>
  <c r="J163" i="21" s="1"/>
  <c r="E164" i="21"/>
  <c r="H164" i="21" s="1"/>
  <c r="E165" i="21"/>
  <c r="H165" i="21" s="1"/>
  <c r="I165" i="21" s="1"/>
  <c r="E166" i="21"/>
  <c r="H166" i="21" s="1"/>
  <c r="J166" i="21" s="1"/>
  <c r="E167" i="21"/>
  <c r="H167" i="21" s="1"/>
  <c r="J167" i="21" s="1"/>
  <c r="E168" i="21"/>
  <c r="H168" i="21" s="1"/>
  <c r="E169" i="21"/>
  <c r="H169" i="21" s="1"/>
  <c r="I169" i="21" s="1"/>
  <c r="E170" i="21"/>
  <c r="H170" i="21" s="1"/>
  <c r="J170" i="21" s="1"/>
  <c r="E171" i="21"/>
  <c r="H171" i="21" s="1"/>
  <c r="J171" i="21" s="1"/>
  <c r="E172" i="21"/>
  <c r="H172" i="21" s="1"/>
  <c r="E173" i="21"/>
  <c r="H173" i="21" s="1"/>
  <c r="I173" i="21" s="1"/>
  <c r="E174" i="21"/>
  <c r="H174" i="21" s="1"/>
  <c r="J174" i="21" s="1"/>
  <c r="E175" i="21"/>
  <c r="H175" i="21" s="1"/>
  <c r="J175" i="21" s="1"/>
  <c r="E176" i="21"/>
  <c r="H176" i="21" s="1"/>
  <c r="E177" i="21"/>
  <c r="H177" i="21" s="1"/>
  <c r="I177" i="21" s="1"/>
  <c r="E178" i="21"/>
  <c r="H178" i="21" s="1"/>
  <c r="J178" i="21" s="1"/>
  <c r="E179" i="21"/>
  <c r="H179" i="21" s="1"/>
  <c r="J179" i="21" s="1"/>
  <c r="E180" i="21"/>
  <c r="H180" i="21" s="1"/>
  <c r="E181" i="21"/>
  <c r="H181" i="21" s="1"/>
  <c r="I181" i="21" s="1"/>
  <c r="E182" i="21"/>
  <c r="H182" i="21" s="1"/>
  <c r="J182" i="21" s="1"/>
  <c r="E183" i="21"/>
  <c r="H183" i="21" s="1"/>
  <c r="J183" i="21" s="1"/>
  <c r="E184" i="21"/>
  <c r="H184" i="21" s="1"/>
  <c r="E185" i="21"/>
  <c r="H185" i="21" s="1"/>
  <c r="I185" i="21" s="1"/>
  <c r="E186" i="21"/>
  <c r="H186" i="21" s="1"/>
  <c r="J186" i="21" s="1"/>
  <c r="E187" i="21"/>
  <c r="H187" i="21" s="1"/>
  <c r="J187" i="21" s="1"/>
  <c r="E188" i="21"/>
  <c r="H188" i="21" s="1"/>
  <c r="E189" i="21"/>
  <c r="H189" i="21" s="1"/>
  <c r="I189" i="21" s="1"/>
  <c r="E190" i="21"/>
  <c r="H190" i="21" s="1"/>
  <c r="J190" i="21" s="1"/>
  <c r="E191" i="21"/>
  <c r="H191" i="21" s="1"/>
  <c r="J191" i="21" s="1"/>
  <c r="E192" i="21"/>
  <c r="H192" i="21" s="1"/>
  <c r="E193" i="21"/>
  <c r="H193" i="21" s="1"/>
  <c r="I193" i="21" s="1"/>
  <c r="E194" i="21"/>
  <c r="H194" i="21" s="1"/>
  <c r="J194" i="21" s="1"/>
  <c r="E195" i="21"/>
  <c r="H195" i="21" s="1"/>
  <c r="J195" i="21" s="1"/>
  <c r="E196" i="21"/>
  <c r="H196" i="21" s="1"/>
  <c r="E197" i="21"/>
  <c r="H197" i="21" s="1"/>
  <c r="I197" i="21" s="1"/>
  <c r="E198" i="21"/>
  <c r="H198" i="21" s="1"/>
  <c r="J198" i="21" s="1"/>
  <c r="E199" i="21"/>
  <c r="H199" i="21" s="1"/>
  <c r="J199" i="21" s="1"/>
  <c r="E200" i="21"/>
  <c r="H200" i="21" s="1"/>
  <c r="E201" i="21"/>
  <c r="H201" i="21" s="1"/>
  <c r="I201" i="21" s="1"/>
  <c r="E202" i="21"/>
  <c r="H202" i="21" s="1"/>
  <c r="J202" i="21" s="1"/>
  <c r="E203" i="21"/>
  <c r="H203" i="21" s="1"/>
  <c r="J203" i="21" s="1"/>
  <c r="E204" i="21"/>
  <c r="H204" i="21" s="1"/>
  <c r="E205" i="21"/>
  <c r="H205" i="21" s="1"/>
  <c r="I205" i="21" s="1"/>
  <c r="E206" i="21"/>
  <c r="H206" i="21" s="1"/>
  <c r="J206" i="21" s="1"/>
  <c r="E207" i="21"/>
  <c r="H207" i="21" s="1"/>
  <c r="J207" i="21" s="1"/>
  <c r="E208" i="21"/>
  <c r="H208" i="21" s="1"/>
  <c r="E209" i="21"/>
  <c r="H209" i="21" s="1"/>
  <c r="I209" i="21" s="1"/>
  <c r="E210" i="21"/>
  <c r="H210" i="21" s="1"/>
  <c r="J210" i="21" s="1"/>
  <c r="E211" i="21"/>
  <c r="H211" i="21" s="1"/>
  <c r="J211" i="21" s="1"/>
  <c r="E212" i="21"/>
  <c r="H212" i="21" s="1"/>
  <c r="E213" i="21"/>
  <c r="H213" i="21" s="1"/>
  <c r="I213" i="21" s="1"/>
  <c r="E214" i="21"/>
  <c r="H214" i="21" s="1"/>
  <c r="J214" i="21" s="1"/>
  <c r="E215" i="21"/>
  <c r="H215" i="21" s="1"/>
  <c r="J215" i="21" s="1"/>
  <c r="E216" i="21"/>
  <c r="H216" i="21" s="1"/>
  <c r="E217" i="21"/>
  <c r="H217" i="21" s="1"/>
  <c r="I217" i="21" s="1"/>
  <c r="E218" i="21"/>
  <c r="H218" i="21" s="1"/>
  <c r="J218" i="21" s="1"/>
  <c r="E219" i="21"/>
  <c r="H219" i="21" s="1"/>
  <c r="J219" i="21" s="1"/>
  <c r="E220" i="21"/>
  <c r="H220" i="21" s="1"/>
  <c r="E221" i="21"/>
  <c r="H221" i="21" s="1"/>
  <c r="I221" i="21" s="1"/>
  <c r="E222" i="21"/>
  <c r="H222" i="21" s="1"/>
  <c r="J222" i="21" s="1"/>
  <c r="E223" i="21"/>
  <c r="H223" i="21" s="1"/>
  <c r="J223" i="21" s="1"/>
  <c r="E224" i="21"/>
  <c r="H224" i="21" s="1"/>
  <c r="E225" i="21"/>
  <c r="H225" i="21" s="1"/>
  <c r="I225" i="21" s="1"/>
  <c r="E226" i="21"/>
  <c r="H226" i="21" s="1"/>
  <c r="J226" i="21" s="1"/>
  <c r="E227" i="21"/>
  <c r="H227" i="21" s="1"/>
  <c r="J227" i="21" s="1"/>
  <c r="E228" i="21"/>
  <c r="H228" i="21" s="1"/>
  <c r="E229" i="21"/>
  <c r="H229" i="21" s="1"/>
  <c r="I229" i="21" s="1"/>
  <c r="E230" i="21"/>
  <c r="H230" i="21" s="1"/>
  <c r="J230" i="21" s="1"/>
  <c r="E231" i="21"/>
  <c r="H231" i="21" s="1"/>
  <c r="J231" i="21" s="1"/>
  <c r="E232" i="21"/>
  <c r="H232" i="21" s="1"/>
  <c r="E233" i="21"/>
  <c r="H233" i="21" s="1"/>
  <c r="I233" i="21" s="1"/>
  <c r="E234" i="21"/>
  <c r="H234" i="21" s="1"/>
  <c r="J234" i="21" s="1"/>
  <c r="E235" i="21"/>
  <c r="H235" i="21" s="1"/>
  <c r="J235" i="21" s="1"/>
  <c r="E236" i="21"/>
  <c r="H236" i="21" s="1"/>
  <c r="E237" i="21"/>
  <c r="H237" i="21" s="1"/>
  <c r="I237" i="21" s="1"/>
  <c r="E238" i="21"/>
  <c r="H238" i="21" s="1"/>
  <c r="J238" i="21" s="1"/>
  <c r="E239" i="21"/>
  <c r="H239" i="21" s="1"/>
  <c r="J239" i="21" s="1"/>
  <c r="E240" i="21"/>
  <c r="H240" i="21" s="1"/>
  <c r="E241" i="21"/>
  <c r="H241" i="21" s="1"/>
  <c r="I241" i="21" s="1"/>
  <c r="E242" i="21"/>
  <c r="H242" i="21" s="1"/>
  <c r="J242" i="21" s="1"/>
  <c r="E243" i="21"/>
  <c r="H243" i="21" s="1"/>
  <c r="J243" i="21" s="1"/>
  <c r="E244" i="21"/>
  <c r="H244" i="21" s="1"/>
  <c r="E245" i="21"/>
  <c r="H245" i="21" s="1"/>
  <c r="I245" i="21" s="1"/>
  <c r="E246" i="21"/>
  <c r="H246" i="21" s="1"/>
  <c r="J246" i="21" s="1"/>
  <c r="E247" i="21"/>
  <c r="H247" i="21" s="1"/>
  <c r="J247" i="21" s="1"/>
  <c r="E248" i="21"/>
  <c r="H248" i="21" s="1"/>
  <c r="E249" i="21"/>
  <c r="H249" i="21" s="1"/>
  <c r="I249" i="21" s="1"/>
  <c r="E250" i="21"/>
  <c r="H250" i="21" s="1"/>
  <c r="J250" i="21" s="1"/>
  <c r="E251" i="21"/>
  <c r="H251" i="21" s="1"/>
  <c r="J251" i="21" s="1"/>
  <c r="E252" i="21"/>
  <c r="H252" i="21" s="1"/>
  <c r="E253" i="21"/>
  <c r="H253" i="21" s="1"/>
  <c r="I253" i="21" s="1"/>
  <c r="E254" i="21"/>
  <c r="H254" i="21" s="1"/>
  <c r="J254" i="21" s="1"/>
  <c r="E255" i="21"/>
  <c r="H255" i="21" s="1"/>
  <c r="J255" i="21" s="1"/>
  <c r="E256" i="21"/>
  <c r="H256" i="21" s="1"/>
  <c r="E257" i="21"/>
  <c r="H257" i="21" s="1"/>
  <c r="I257" i="21" s="1"/>
  <c r="E258" i="21"/>
  <c r="H258" i="21" s="1"/>
  <c r="J258" i="21" s="1"/>
  <c r="E259" i="21"/>
  <c r="H259" i="21" s="1"/>
  <c r="J259" i="21" s="1"/>
  <c r="E260" i="21"/>
  <c r="H260" i="21" s="1"/>
  <c r="E261" i="21"/>
  <c r="H261" i="21" s="1"/>
  <c r="I261" i="21" s="1"/>
  <c r="E262" i="21"/>
  <c r="H262" i="21" s="1"/>
  <c r="J262" i="21" s="1"/>
  <c r="E263" i="21"/>
  <c r="H263" i="21" s="1"/>
  <c r="J263" i="21" s="1"/>
  <c r="E264" i="21"/>
  <c r="H264" i="21" s="1"/>
  <c r="E265" i="21"/>
  <c r="H265" i="21" s="1"/>
  <c r="I265" i="21" s="1"/>
  <c r="E266" i="21"/>
  <c r="H266" i="21" s="1"/>
  <c r="J266" i="21" s="1"/>
  <c r="E267" i="21"/>
  <c r="H267" i="21" s="1"/>
  <c r="J267" i="21" s="1"/>
  <c r="E268" i="21"/>
  <c r="H268" i="21" s="1"/>
  <c r="E269" i="21"/>
  <c r="H269" i="21" s="1"/>
  <c r="I269" i="21" s="1"/>
  <c r="E270" i="21"/>
  <c r="H270" i="21" s="1"/>
  <c r="J270" i="21" s="1"/>
  <c r="E271" i="21"/>
  <c r="H271" i="21" s="1"/>
  <c r="J271" i="21" s="1"/>
  <c r="E272" i="21"/>
  <c r="H272" i="21" s="1"/>
  <c r="E273" i="21"/>
  <c r="H273" i="21" s="1"/>
  <c r="I273" i="21" s="1"/>
  <c r="E274" i="21"/>
  <c r="H274" i="21" s="1"/>
  <c r="J274" i="21" s="1"/>
  <c r="E275" i="21"/>
  <c r="H275" i="21" s="1"/>
  <c r="J275" i="21" s="1"/>
  <c r="E276" i="21"/>
  <c r="H276" i="21" s="1"/>
  <c r="E277" i="21"/>
  <c r="H277" i="21" s="1"/>
  <c r="I277" i="21" s="1"/>
  <c r="E278" i="21"/>
  <c r="H278" i="21" s="1"/>
  <c r="J278" i="21" s="1"/>
  <c r="E279" i="21"/>
  <c r="H279" i="21" s="1"/>
  <c r="J279" i="21" s="1"/>
  <c r="E280" i="21"/>
  <c r="H280" i="21" s="1"/>
  <c r="E281" i="21"/>
  <c r="H281" i="21" s="1"/>
  <c r="I281" i="21" s="1"/>
  <c r="E282" i="21"/>
  <c r="H282" i="21" s="1"/>
  <c r="J282" i="21" s="1"/>
  <c r="E283" i="21"/>
  <c r="H283" i="21" s="1"/>
  <c r="J283" i="21" s="1"/>
  <c r="E284" i="21"/>
  <c r="H284" i="21" s="1"/>
  <c r="E285" i="21"/>
  <c r="H285" i="21" s="1"/>
  <c r="I285" i="21" s="1"/>
  <c r="E286" i="21"/>
  <c r="H286" i="21" s="1"/>
  <c r="J286" i="21" s="1"/>
  <c r="E287" i="21"/>
  <c r="H287" i="21" s="1"/>
  <c r="J287" i="21" s="1"/>
  <c r="E288" i="21"/>
  <c r="H288" i="21" s="1"/>
  <c r="E289" i="21"/>
  <c r="H289" i="21" s="1"/>
  <c r="I289" i="21" s="1"/>
  <c r="E290" i="21"/>
  <c r="H290" i="21" s="1"/>
  <c r="J290" i="21" s="1"/>
  <c r="E291" i="21"/>
  <c r="H291" i="21" s="1"/>
  <c r="J291" i="21" s="1"/>
  <c r="E292" i="21"/>
  <c r="H292" i="21" s="1"/>
  <c r="E293" i="21"/>
  <c r="H293" i="21" s="1"/>
  <c r="I293" i="21" s="1"/>
  <c r="E294" i="21"/>
  <c r="H294" i="21" s="1"/>
  <c r="J294" i="21" s="1"/>
  <c r="E295" i="21"/>
  <c r="H295" i="21" s="1"/>
  <c r="J295" i="21" s="1"/>
  <c r="E296" i="21"/>
  <c r="H296" i="21" s="1"/>
  <c r="E297" i="21"/>
  <c r="H297" i="21" s="1"/>
  <c r="I297" i="21" s="1"/>
  <c r="E298" i="21"/>
  <c r="H298" i="21" s="1"/>
  <c r="J298" i="21" s="1"/>
  <c r="E299" i="21"/>
  <c r="H299" i="21" s="1"/>
  <c r="J299" i="21" s="1"/>
  <c r="E300" i="21"/>
  <c r="H300" i="21" s="1"/>
  <c r="E301" i="21"/>
  <c r="H301" i="21" s="1"/>
  <c r="I301" i="21" s="1"/>
  <c r="E302" i="21"/>
  <c r="H302" i="21" s="1"/>
  <c r="J302" i="21" s="1"/>
  <c r="E303" i="21"/>
  <c r="H303" i="21" s="1"/>
  <c r="J303" i="21" s="1"/>
  <c r="E304" i="21"/>
  <c r="H304" i="21" s="1"/>
  <c r="E305" i="21"/>
  <c r="H305" i="21" s="1"/>
  <c r="I305" i="21" s="1"/>
  <c r="E306" i="21"/>
  <c r="H306" i="21" s="1"/>
  <c r="J306" i="21" s="1"/>
  <c r="E307" i="21"/>
  <c r="H307" i="21" s="1"/>
  <c r="J307" i="21" s="1"/>
  <c r="E308" i="21"/>
  <c r="H308" i="21" s="1"/>
  <c r="E309" i="21"/>
  <c r="H309" i="21" s="1"/>
  <c r="I309" i="21" s="1"/>
  <c r="E310" i="21"/>
  <c r="H310" i="21" s="1"/>
  <c r="J310" i="21" s="1"/>
  <c r="E311" i="21"/>
  <c r="H311" i="21" s="1"/>
  <c r="J311" i="21" s="1"/>
  <c r="E312" i="21"/>
  <c r="H312" i="21" s="1"/>
  <c r="D26" i="21"/>
  <c r="D27" i="21"/>
  <c r="D28" i="21"/>
  <c r="D29" i="21"/>
  <c r="D30" i="21"/>
  <c r="D31" i="21"/>
  <c r="D32" i="21"/>
  <c r="D33" i="21"/>
  <c r="D34" i="21"/>
  <c r="D35" i="21"/>
  <c r="D36" i="21"/>
  <c r="D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197" i="21"/>
  <c r="D198" i="21"/>
  <c r="D199" i="21"/>
  <c r="D200" i="21"/>
  <c r="D201" i="21"/>
  <c r="D202" i="21"/>
  <c r="D203" i="21"/>
  <c r="D204" i="21"/>
  <c r="D205" i="21"/>
  <c r="D206" i="21"/>
  <c r="D207" i="21"/>
  <c r="D208" i="21"/>
  <c r="D209" i="21"/>
  <c r="D210" i="21"/>
  <c r="D211" i="21"/>
  <c r="D212" i="21"/>
  <c r="D213" i="21"/>
  <c r="D214" i="21"/>
  <c r="D215" i="21"/>
  <c r="D216" i="21"/>
  <c r="D217" i="21"/>
  <c r="D218" i="21"/>
  <c r="D219" i="21"/>
  <c r="D220" i="21"/>
  <c r="D221" i="21"/>
  <c r="D222" i="21"/>
  <c r="D223" i="21"/>
  <c r="D224" i="21"/>
  <c r="D225" i="21"/>
  <c r="D226" i="21"/>
  <c r="D227" i="21"/>
  <c r="D228" i="21"/>
  <c r="D229" i="21"/>
  <c r="D230" i="21"/>
  <c r="D231" i="21"/>
  <c r="D232" i="21"/>
  <c r="D233" i="21"/>
  <c r="D234" i="21"/>
  <c r="D235" i="21"/>
  <c r="D236" i="21"/>
  <c r="D237" i="21"/>
  <c r="D238" i="21"/>
  <c r="D239" i="21"/>
  <c r="D240" i="21"/>
  <c r="D241" i="21"/>
  <c r="D242" i="21"/>
  <c r="D243" i="21"/>
  <c r="D244" i="21"/>
  <c r="D245" i="21"/>
  <c r="D246" i="21"/>
  <c r="D247" i="21"/>
  <c r="D248" i="21"/>
  <c r="D249" i="21"/>
  <c r="D250" i="21"/>
  <c r="D251" i="21"/>
  <c r="D252" i="21"/>
  <c r="D253" i="21"/>
  <c r="D254" i="21"/>
  <c r="D255" i="21"/>
  <c r="D256" i="21"/>
  <c r="D257" i="21"/>
  <c r="D258" i="21"/>
  <c r="D259" i="21"/>
  <c r="D260" i="21"/>
  <c r="D261" i="21"/>
  <c r="D262" i="21"/>
  <c r="D263" i="21"/>
  <c r="D264" i="21"/>
  <c r="D265" i="21"/>
  <c r="D266" i="21"/>
  <c r="D267" i="21"/>
  <c r="D268" i="21"/>
  <c r="D269" i="21"/>
  <c r="D270" i="21"/>
  <c r="D271" i="21"/>
  <c r="D272" i="21"/>
  <c r="D273" i="21"/>
  <c r="D274" i="21"/>
  <c r="D275" i="21"/>
  <c r="D276" i="21"/>
  <c r="D277" i="21"/>
  <c r="D278" i="21"/>
  <c r="D279" i="21"/>
  <c r="D280" i="21"/>
  <c r="D281" i="21"/>
  <c r="D282" i="21"/>
  <c r="D283" i="21"/>
  <c r="D284" i="21"/>
  <c r="D285" i="21"/>
  <c r="D286" i="21"/>
  <c r="D287" i="21"/>
  <c r="D288" i="21"/>
  <c r="D289" i="21"/>
  <c r="D290" i="21"/>
  <c r="D291" i="21"/>
  <c r="D292" i="21"/>
  <c r="D293" i="21"/>
  <c r="D294" i="21"/>
  <c r="D295" i="21"/>
  <c r="D296" i="21"/>
  <c r="D297" i="21"/>
  <c r="D298" i="21"/>
  <c r="D299" i="21"/>
  <c r="D300" i="21"/>
  <c r="D301" i="21"/>
  <c r="D302" i="21"/>
  <c r="D303" i="21"/>
  <c r="D304" i="21"/>
  <c r="D305" i="21"/>
  <c r="D306" i="21"/>
  <c r="D307" i="21"/>
  <c r="D308" i="21"/>
  <c r="D309" i="21"/>
  <c r="D310" i="21"/>
  <c r="D311" i="21"/>
  <c r="D312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47" i="21"/>
  <c r="C48" i="21"/>
  <c r="C49" i="21"/>
  <c r="C50" i="21"/>
  <c r="C51" i="21"/>
  <c r="C52" i="21"/>
  <c r="C53" i="21"/>
  <c r="C54" i="21"/>
  <c r="C55" i="21"/>
  <c r="C56" i="21"/>
  <c r="C57" i="21"/>
  <c r="C58" i="21"/>
  <c r="C59" i="21"/>
  <c r="C60" i="21"/>
  <c r="C61" i="21"/>
  <c r="C62" i="21"/>
  <c r="C63" i="21"/>
  <c r="C64" i="21"/>
  <c r="C65" i="21"/>
  <c r="C66" i="21"/>
  <c r="C67" i="21"/>
  <c r="C68" i="21"/>
  <c r="C69" i="21"/>
  <c r="C70" i="21"/>
  <c r="C71" i="21"/>
  <c r="C72" i="21"/>
  <c r="C73" i="21"/>
  <c r="C74" i="21"/>
  <c r="C75" i="21"/>
  <c r="C76" i="21"/>
  <c r="C77" i="21"/>
  <c r="C78" i="21"/>
  <c r="C79" i="21"/>
  <c r="C80" i="21"/>
  <c r="C81" i="21"/>
  <c r="C82" i="21"/>
  <c r="C83" i="21"/>
  <c r="C84" i="21"/>
  <c r="C85" i="21"/>
  <c r="C86" i="21"/>
  <c r="C87" i="21"/>
  <c r="C88" i="21"/>
  <c r="C89" i="21"/>
  <c r="C90" i="21"/>
  <c r="C91" i="21"/>
  <c r="C92" i="21"/>
  <c r="C93" i="21"/>
  <c r="C94" i="21"/>
  <c r="C95" i="21"/>
  <c r="C96" i="21"/>
  <c r="C97" i="21"/>
  <c r="C98" i="21"/>
  <c r="C99" i="21"/>
  <c r="C100" i="21"/>
  <c r="C101" i="21"/>
  <c r="C102" i="21"/>
  <c r="C103" i="21"/>
  <c r="C104" i="21"/>
  <c r="C105" i="21"/>
  <c r="C106" i="21"/>
  <c r="C107" i="21"/>
  <c r="C108" i="21"/>
  <c r="C109" i="21"/>
  <c r="C110" i="21"/>
  <c r="C111" i="21"/>
  <c r="C112" i="21"/>
  <c r="C113" i="21"/>
  <c r="C114" i="21"/>
  <c r="C115" i="21"/>
  <c r="C116" i="21"/>
  <c r="C117" i="21"/>
  <c r="C118" i="21"/>
  <c r="C119" i="21"/>
  <c r="C120" i="21"/>
  <c r="C121" i="21"/>
  <c r="C122" i="21"/>
  <c r="C123" i="21"/>
  <c r="C124" i="21"/>
  <c r="C125" i="21"/>
  <c r="C126" i="21"/>
  <c r="C127" i="21"/>
  <c r="C128" i="21"/>
  <c r="C129" i="21"/>
  <c r="C130" i="21"/>
  <c r="C131" i="21"/>
  <c r="C132" i="21"/>
  <c r="C133" i="21"/>
  <c r="C134" i="21"/>
  <c r="C135" i="21"/>
  <c r="C136" i="21"/>
  <c r="C137" i="21"/>
  <c r="C138" i="21"/>
  <c r="C139" i="21"/>
  <c r="C140" i="21"/>
  <c r="C141" i="21"/>
  <c r="C142" i="21"/>
  <c r="C143" i="21"/>
  <c r="C144" i="21"/>
  <c r="C145" i="21"/>
  <c r="C146" i="21"/>
  <c r="C147" i="21"/>
  <c r="C148" i="21"/>
  <c r="C149" i="21"/>
  <c r="C150" i="21"/>
  <c r="C151" i="21"/>
  <c r="C152" i="21"/>
  <c r="C153" i="21"/>
  <c r="C154" i="21"/>
  <c r="C155" i="21"/>
  <c r="C156" i="21"/>
  <c r="C157" i="21"/>
  <c r="C158" i="21"/>
  <c r="C159" i="21"/>
  <c r="C160" i="21"/>
  <c r="C161" i="21"/>
  <c r="C162" i="21"/>
  <c r="C163" i="21"/>
  <c r="C164" i="21"/>
  <c r="C165" i="21"/>
  <c r="C166" i="21"/>
  <c r="C167" i="21"/>
  <c r="C168" i="21"/>
  <c r="C169" i="21"/>
  <c r="C170" i="21"/>
  <c r="C171" i="21"/>
  <c r="C172" i="21"/>
  <c r="C173" i="21"/>
  <c r="C174" i="21"/>
  <c r="C175" i="21"/>
  <c r="C176" i="21"/>
  <c r="C177" i="21"/>
  <c r="C178" i="21"/>
  <c r="C179" i="21"/>
  <c r="C180" i="21"/>
  <c r="C181" i="21"/>
  <c r="C182" i="21"/>
  <c r="C183" i="21"/>
  <c r="C184" i="21"/>
  <c r="C185" i="21"/>
  <c r="C186" i="21"/>
  <c r="C187" i="21"/>
  <c r="C188" i="21"/>
  <c r="C189" i="21"/>
  <c r="C190" i="21"/>
  <c r="C191" i="21"/>
  <c r="C192" i="21"/>
  <c r="C193" i="21"/>
  <c r="C194" i="21"/>
  <c r="C195" i="21"/>
  <c r="C196" i="21"/>
  <c r="C197" i="21"/>
  <c r="C198" i="21"/>
  <c r="C199" i="21"/>
  <c r="C200" i="21"/>
  <c r="C201" i="21"/>
  <c r="C202" i="21"/>
  <c r="C203" i="21"/>
  <c r="C204" i="21"/>
  <c r="C205" i="21"/>
  <c r="C206" i="21"/>
  <c r="C207" i="21"/>
  <c r="C208" i="21"/>
  <c r="C209" i="21"/>
  <c r="C210" i="21"/>
  <c r="C211" i="21"/>
  <c r="C212" i="21"/>
  <c r="C213" i="21"/>
  <c r="C214" i="21"/>
  <c r="C215" i="21"/>
  <c r="C216" i="21"/>
  <c r="C217" i="21"/>
  <c r="C218" i="21"/>
  <c r="C219" i="21"/>
  <c r="C220" i="21"/>
  <c r="C221" i="21"/>
  <c r="C222" i="21"/>
  <c r="C223" i="21"/>
  <c r="C224" i="21"/>
  <c r="C225" i="21"/>
  <c r="C226" i="21"/>
  <c r="C227" i="21"/>
  <c r="C228" i="21"/>
  <c r="C229" i="21"/>
  <c r="C230" i="21"/>
  <c r="C231" i="21"/>
  <c r="C232" i="21"/>
  <c r="C233" i="21"/>
  <c r="C234" i="21"/>
  <c r="C235" i="21"/>
  <c r="C236" i="21"/>
  <c r="C237" i="21"/>
  <c r="C238" i="21"/>
  <c r="C239" i="21"/>
  <c r="C240" i="21"/>
  <c r="C241" i="21"/>
  <c r="C242" i="21"/>
  <c r="C243" i="21"/>
  <c r="C244" i="21"/>
  <c r="C245" i="21"/>
  <c r="C246" i="21"/>
  <c r="C247" i="21"/>
  <c r="C248" i="21"/>
  <c r="C249" i="21"/>
  <c r="C250" i="21"/>
  <c r="C251" i="21"/>
  <c r="C252" i="21"/>
  <c r="C253" i="21"/>
  <c r="C254" i="21"/>
  <c r="C255" i="21"/>
  <c r="C256" i="21"/>
  <c r="C257" i="21"/>
  <c r="C258" i="21"/>
  <c r="C259" i="21"/>
  <c r="C260" i="21"/>
  <c r="C261" i="21"/>
  <c r="C262" i="21"/>
  <c r="C263" i="21"/>
  <c r="C264" i="21"/>
  <c r="C265" i="21"/>
  <c r="C266" i="21"/>
  <c r="C267" i="21"/>
  <c r="C268" i="21"/>
  <c r="C269" i="21"/>
  <c r="C270" i="21"/>
  <c r="C271" i="21"/>
  <c r="C272" i="21"/>
  <c r="C273" i="21"/>
  <c r="C274" i="21"/>
  <c r="C275" i="21"/>
  <c r="C276" i="21"/>
  <c r="C277" i="21"/>
  <c r="C278" i="21"/>
  <c r="C279" i="21"/>
  <c r="C280" i="21"/>
  <c r="C281" i="21"/>
  <c r="C282" i="21"/>
  <c r="C283" i="21"/>
  <c r="C284" i="21"/>
  <c r="C285" i="21"/>
  <c r="C286" i="21"/>
  <c r="C287" i="21"/>
  <c r="C288" i="21"/>
  <c r="C289" i="21"/>
  <c r="C290" i="21"/>
  <c r="C291" i="21"/>
  <c r="C292" i="21"/>
  <c r="C293" i="21"/>
  <c r="C294" i="21"/>
  <c r="C295" i="21"/>
  <c r="C296" i="21"/>
  <c r="C297" i="21"/>
  <c r="C298" i="21"/>
  <c r="C299" i="21"/>
  <c r="C300" i="21"/>
  <c r="C301" i="21"/>
  <c r="C302" i="21"/>
  <c r="C303" i="21"/>
  <c r="C304" i="21"/>
  <c r="C305" i="21"/>
  <c r="C306" i="21"/>
  <c r="C307" i="21"/>
  <c r="C308" i="21"/>
  <c r="C309" i="21"/>
  <c r="C310" i="21"/>
  <c r="C311" i="21"/>
  <c r="C312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38" i="21"/>
  <c r="B39" i="21"/>
  <c r="B40" i="21"/>
  <c r="B41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81" i="21"/>
  <c r="B82" i="21"/>
  <c r="B83" i="21"/>
  <c r="B84" i="21"/>
  <c r="B85" i="21"/>
  <c r="B86" i="21"/>
  <c r="B87" i="21"/>
  <c r="B88" i="21"/>
  <c r="B89" i="21"/>
  <c r="B90" i="21"/>
  <c r="B91" i="21"/>
  <c r="B92" i="21"/>
  <c r="B93" i="21"/>
  <c r="B94" i="21"/>
  <c r="B95" i="21"/>
  <c r="B96" i="21"/>
  <c r="B97" i="21"/>
  <c r="B98" i="21"/>
  <c r="B99" i="21"/>
  <c r="B100" i="21"/>
  <c r="B101" i="21"/>
  <c r="B102" i="21"/>
  <c r="B103" i="21"/>
  <c r="B104" i="21"/>
  <c r="B105" i="21"/>
  <c r="B106" i="21"/>
  <c r="B107" i="21"/>
  <c r="B108" i="21"/>
  <c r="B109" i="21"/>
  <c r="B110" i="21"/>
  <c r="B111" i="21"/>
  <c r="B112" i="21"/>
  <c r="B113" i="21"/>
  <c r="B114" i="21"/>
  <c r="B115" i="21"/>
  <c r="B116" i="21"/>
  <c r="B117" i="21"/>
  <c r="B118" i="21"/>
  <c r="B119" i="21"/>
  <c r="B120" i="21"/>
  <c r="B121" i="21"/>
  <c r="B122" i="21"/>
  <c r="B123" i="21"/>
  <c r="B124" i="21"/>
  <c r="B125" i="21"/>
  <c r="B126" i="21"/>
  <c r="B127" i="21"/>
  <c r="B128" i="21"/>
  <c r="B129" i="21"/>
  <c r="B130" i="21"/>
  <c r="B131" i="21"/>
  <c r="B132" i="21"/>
  <c r="B133" i="21"/>
  <c r="B134" i="21"/>
  <c r="B135" i="21"/>
  <c r="B136" i="21"/>
  <c r="B137" i="21"/>
  <c r="B138" i="21"/>
  <c r="B139" i="21"/>
  <c r="B140" i="21"/>
  <c r="B141" i="21"/>
  <c r="B142" i="21"/>
  <c r="B143" i="21"/>
  <c r="B144" i="21"/>
  <c r="B145" i="21"/>
  <c r="B146" i="21"/>
  <c r="B147" i="21"/>
  <c r="B148" i="21"/>
  <c r="B149" i="21"/>
  <c r="B150" i="21"/>
  <c r="B151" i="21"/>
  <c r="B152" i="21"/>
  <c r="B153" i="21"/>
  <c r="B154" i="21"/>
  <c r="B155" i="21"/>
  <c r="B156" i="21"/>
  <c r="B157" i="21"/>
  <c r="B158" i="21"/>
  <c r="B159" i="21"/>
  <c r="B160" i="21"/>
  <c r="B161" i="21"/>
  <c r="B162" i="21"/>
  <c r="B163" i="21"/>
  <c r="B164" i="21"/>
  <c r="B165" i="21"/>
  <c r="B166" i="21"/>
  <c r="B167" i="21"/>
  <c r="B168" i="21"/>
  <c r="B169" i="21"/>
  <c r="B170" i="21"/>
  <c r="B171" i="21"/>
  <c r="B172" i="21"/>
  <c r="B173" i="21"/>
  <c r="B174" i="21"/>
  <c r="B175" i="21"/>
  <c r="B176" i="21"/>
  <c r="B177" i="21"/>
  <c r="B178" i="21"/>
  <c r="B179" i="21"/>
  <c r="B180" i="21"/>
  <c r="B181" i="21"/>
  <c r="B182" i="21"/>
  <c r="B183" i="21"/>
  <c r="B184" i="21"/>
  <c r="B185" i="21"/>
  <c r="B186" i="21"/>
  <c r="B187" i="21"/>
  <c r="B188" i="21"/>
  <c r="B189" i="21"/>
  <c r="B190" i="21"/>
  <c r="B191" i="21"/>
  <c r="B192" i="21"/>
  <c r="B193" i="21"/>
  <c r="B194" i="21"/>
  <c r="B195" i="21"/>
  <c r="B196" i="21"/>
  <c r="B197" i="21"/>
  <c r="B198" i="21"/>
  <c r="B199" i="21"/>
  <c r="B200" i="21"/>
  <c r="B201" i="21"/>
  <c r="B202" i="21"/>
  <c r="B203" i="21"/>
  <c r="B204" i="21"/>
  <c r="B205" i="21"/>
  <c r="B206" i="21"/>
  <c r="B207" i="21"/>
  <c r="B208" i="21"/>
  <c r="B209" i="21"/>
  <c r="B210" i="21"/>
  <c r="B211" i="21"/>
  <c r="B212" i="21"/>
  <c r="B213" i="21"/>
  <c r="B214" i="21"/>
  <c r="B215" i="21"/>
  <c r="B216" i="21"/>
  <c r="B217" i="21"/>
  <c r="B218" i="21"/>
  <c r="B219" i="21"/>
  <c r="B220" i="21"/>
  <c r="B221" i="21"/>
  <c r="B222" i="21"/>
  <c r="B223" i="21"/>
  <c r="B224" i="21"/>
  <c r="B225" i="21"/>
  <c r="B226" i="21"/>
  <c r="B227" i="21"/>
  <c r="B228" i="21"/>
  <c r="B229" i="21"/>
  <c r="B230" i="21"/>
  <c r="B231" i="21"/>
  <c r="B232" i="21"/>
  <c r="B233" i="21"/>
  <c r="B234" i="21"/>
  <c r="B235" i="21"/>
  <c r="B236" i="21"/>
  <c r="B237" i="21"/>
  <c r="B238" i="21"/>
  <c r="B239" i="21"/>
  <c r="B240" i="21"/>
  <c r="B241" i="21"/>
  <c r="B242" i="21"/>
  <c r="B243" i="21"/>
  <c r="B244" i="21"/>
  <c r="B245" i="21"/>
  <c r="B246" i="21"/>
  <c r="B247" i="21"/>
  <c r="B248" i="21"/>
  <c r="B249" i="21"/>
  <c r="B250" i="21"/>
  <c r="B251" i="21"/>
  <c r="B252" i="21"/>
  <c r="B253" i="21"/>
  <c r="B254" i="21"/>
  <c r="B255" i="21"/>
  <c r="B256" i="21"/>
  <c r="B257" i="21"/>
  <c r="B258" i="21"/>
  <c r="B259" i="21"/>
  <c r="B260" i="21"/>
  <c r="B261" i="21"/>
  <c r="B262" i="21"/>
  <c r="B263" i="21"/>
  <c r="B264" i="21"/>
  <c r="B265" i="21"/>
  <c r="B266" i="21"/>
  <c r="B267" i="21"/>
  <c r="B268" i="21"/>
  <c r="B269" i="21"/>
  <c r="B270" i="21"/>
  <c r="B271" i="21"/>
  <c r="B272" i="21"/>
  <c r="B273" i="21"/>
  <c r="B274" i="21"/>
  <c r="B275" i="21"/>
  <c r="B276" i="21"/>
  <c r="B277" i="21"/>
  <c r="B278" i="21"/>
  <c r="B279" i="21"/>
  <c r="B280" i="21"/>
  <c r="B281" i="21"/>
  <c r="B282" i="21"/>
  <c r="B283" i="21"/>
  <c r="B284" i="21"/>
  <c r="B285" i="21"/>
  <c r="B286" i="21"/>
  <c r="B287" i="21"/>
  <c r="B288" i="21"/>
  <c r="B289" i="21"/>
  <c r="B290" i="21"/>
  <c r="B291" i="21"/>
  <c r="B292" i="21"/>
  <c r="B293" i="21"/>
  <c r="B294" i="21"/>
  <c r="B295" i="21"/>
  <c r="B296" i="21"/>
  <c r="B297" i="21"/>
  <c r="B298" i="21"/>
  <c r="B299" i="21"/>
  <c r="B300" i="21"/>
  <c r="B301" i="21"/>
  <c r="B302" i="21"/>
  <c r="B303" i="21"/>
  <c r="B304" i="21"/>
  <c r="B305" i="21"/>
  <c r="B306" i="21"/>
  <c r="B307" i="21"/>
  <c r="B308" i="21"/>
  <c r="B309" i="21"/>
  <c r="B310" i="21"/>
  <c r="B311" i="21"/>
  <c r="B312" i="21"/>
  <c r="A26" i="21"/>
  <c r="A27" i="21"/>
  <c r="A28" i="21"/>
  <c r="A29" i="21"/>
  <c r="A30" i="21"/>
  <c r="A31" i="21"/>
  <c r="A32" i="21"/>
  <c r="A33" i="21"/>
  <c r="A34" i="21"/>
  <c r="A35" i="21"/>
  <c r="A36" i="21"/>
  <c r="A37" i="21"/>
  <c r="A38" i="21"/>
  <c r="A39" i="21"/>
  <c r="A40" i="21"/>
  <c r="A41" i="21"/>
  <c r="A42" i="21"/>
  <c r="A43" i="21"/>
  <c r="A44" i="21"/>
  <c r="A45" i="21"/>
  <c r="A46" i="21"/>
  <c r="A47" i="21"/>
  <c r="A48" i="21"/>
  <c r="A49" i="21"/>
  <c r="A50" i="21"/>
  <c r="A51" i="21"/>
  <c r="A52" i="21"/>
  <c r="A53" i="21"/>
  <c r="A54" i="21"/>
  <c r="A55" i="21"/>
  <c r="A56" i="21"/>
  <c r="A57" i="21"/>
  <c r="A58" i="21"/>
  <c r="A59" i="21"/>
  <c r="A60" i="21"/>
  <c r="A61" i="21"/>
  <c r="A62" i="21"/>
  <c r="A63" i="21"/>
  <c r="A64" i="21"/>
  <c r="A65" i="21"/>
  <c r="A66" i="21"/>
  <c r="A67" i="21"/>
  <c r="A68" i="21"/>
  <c r="A69" i="21"/>
  <c r="A70" i="21"/>
  <c r="A71" i="21"/>
  <c r="A72" i="21"/>
  <c r="A73" i="21"/>
  <c r="A74" i="21"/>
  <c r="A75" i="21"/>
  <c r="A76" i="21"/>
  <c r="A77" i="21"/>
  <c r="A78" i="21"/>
  <c r="A79" i="21"/>
  <c r="A80" i="21"/>
  <c r="A81" i="21"/>
  <c r="A82" i="21"/>
  <c r="A83" i="21"/>
  <c r="A84" i="21"/>
  <c r="A85" i="21"/>
  <c r="A86" i="21"/>
  <c r="A87" i="21"/>
  <c r="A88" i="21"/>
  <c r="A89" i="21"/>
  <c r="A90" i="21"/>
  <c r="A91" i="21"/>
  <c r="A92" i="21"/>
  <c r="A93" i="21"/>
  <c r="A94" i="21"/>
  <c r="A95" i="21"/>
  <c r="A96" i="21"/>
  <c r="A97" i="21"/>
  <c r="A98" i="21"/>
  <c r="A99" i="21"/>
  <c r="A100" i="21"/>
  <c r="A101" i="21"/>
  <c r="A102" i="21"/>
  <c r="A103" i="21"/>
  <c r="A104" i="21"/>
  <c r="A105" i="21"/>
  <c r="A106" i="21"/>
  <c r="A107" i="21"/>
  <c r="A108" i="21"/>
  <c r="A109" i="21"/>
  <c r="A110" i="21"/>
  <c r="A111" i="21"/>
  <c r="A112" i="21"/>
  <c r="A113" i="21"/>
  <c r="A114" i="21"/>
  <c r="A115" i="21"/>
  <c r="A116" i="21"/>
  <c r="A117" i="21"/>
  <c r="A118" i="21"/>
  <c r="A119" i="21"/>
  <c r="A120" i="21"/>
  <c r="A121" i="21"/>
  <c r="A122" i="21"/>
  <c r="A123" i="21"/>
  <c r="A124" i="21"/>
  <c r="A125" i="21"/>
  <c r="A126" i="21"/>
  <c r="A127" i="21"/>
  <c r="A128" i="21"/>
  <c r="A129" i="21"/>
  <c r="A130" i="21"/>
  <c r="A131" i="21"/>
  <c r="A132" i="21"/>
  <c r="A133" i="21"/>
  <c r="A134" i="21"/>
  <c r="A135" i="21"/>
  <c r="A136" i="21"/>
  <c r="A137" i="21"/>
  <c r="A138" i="21"/>
  <c r="A139" i="21"/>
  <c r="A140" i="21"/>
  <c r="A141" i="21"/>
  <c r="A142" i="21"/>
  <c r="A143" i="21"/>
  <c r="A144" i="21"/>
  <c r="A145" i="21"/>
  <c r="A146" i="21"/>
  <c r="A147" i="21"/>
  <c r="A148" i="21"/>
  <c r="A149" i="21"/>
  <c r="A150" i="21"/>
  <c r="A151" i="21"/>
  <c r="A152" i="21"/>
  <c r="A153" i="21"/>
  <c r="A154" i="21"/>
  <c r="A155" i="21"/>
  <c r="A156" i="21"/>
  <c r="A157" i="21"/>
  <c r="A158" i="21"/>
  <c r="A159" i="21"/>
  <c r="A160" i="21"/>
  <c r="A161" i="21"/>
  <c r="A162" i="21"/>
  <c r="A163" i="21"/>
  <c r="A164" i="21"/>
  <c r="A165" i="21"/>
  <c r="A166" i="21"/>
  <c r="A167" i="21"/>
  <c r="A168" i="21"/>
  <c r="A169" i="21"/>
  <c r="A170" i="21"/>
  <c r="A171" i="21"/>
  <c r="A172" i="21"/>
  <c r="A173" i="21"/>
  <c r="A174" i="21"/>
  <c r="A175" i="21"/>
  <c r="A176" i="21"/>
  <c r="A177" i="21"/>
  <c r="A178" i="21"/>
  <c r="A179" i="21"/>
  <c r="A180" i="21"/>
  <c r="A181" i="21"/>
  <c r="A182" i="21"/>
  <c r="A183" i="21"/>
  <c r="A184" i="21"/>
  <c r="A185" i="21"/>
  <c r="A186" i="21"/>
  <c r="A187" i="21"/>
  <c r="A188" i="21"/>
  <c r="A189" i="21"/>
  <c r="A190" i="21"/>
  <c r="A191" i="21"/>
  <c r="A192" i="21"/>
  <c r="A193" i="21"/>
  <c r="A194" i="21"/>
  <c r="A195" i="21"/>
  <c r="A196" i="21"/>
  <c r="A197" i="21"/>
  <c r="A198" i="21"/>
  <c r="A199" i="21"/>
  <c r="A200" i="21"/>
  <c r="A201" i="21"/>
  <c r="A202" i="21"/>
  <c r="A203" i="21"/>
  <c r="A204" i="21"/>
  <c r="A205" i="21"/>
  <c r="A206" i="21"/>
  <c r="A207" i="21"/>
  <c r="A208" i="21"/>
  <c r="A209" i="21"/>
  <c r="A210" i="21"/>
  <c r="A211" i="21"/>
  <c r="A212" i="21"/>
  <c r="A213" i="21"/>
  <c r="A214" i="21"/>
  <c r="A215" i="21"/>
  <c r="A216" i="21"/>
  <c r="A217" i="21"/>
  <c r="A218" i="21"/>
  <c r="A219" i="21"/>
  <c r="A220" i="21"/>
  <c r="A221" i="21"/>
  <c r="A222" i="21"/>
  <c r="A223" i="21"/>
  <c r="A224" i="21"/>
  <c r="A225" i="21"/>
  <c r="A226" i="21"/>
  <c r="A227" i="21"/>
  <c r="A228" i="21"/>
  <c r="A229" i="21"/>
  <c r="A230" i="21"/>
  <c r="A231" i="21"/>
  <c r="A232" i="21"/>
  <c r="A233" i="21"/>
  <c r="A234" i="21"/>
  <c r="A235" i="21"/>
  <c r="A236" i="21"/>
  <c r="A237" i="21"/>
  <c r="A238" i="21"/>
  <c r="A239" i="21"/>
  <c r="A240" i="21"/>
  <c r="A241" i="21"/>
  <c r="A242" i="21"/>
  <c r="A243" i="21"/>
  <c r="A244" i="21"/>
  <c r="A245" i="21"/>
  <c r="A246" i="21"/>
  <c r="A247" i="21"/>
  <c r="A248" i="21"/>
  <c r="A249" i="21"/>
  <c r="A250" i="21"/>
  <c r="A251" i="21"/>
  <c r="A252" i="21"/>
  <c r="A253" i="21"/>
  <c r="A254" i="21"/>
  <c r="A255" i="21"/>
  <c r="A256" i="21"/>
  <c r="A257" i="21"/>
  <c r="A258" i="21"/>
  <c r="A259" i="21"/>
  <c r="A260" i="21"/>
  <c r="A261" i="21"/>
  <c r="A262" i="21"/>
  <c r="A263" i="21"/>
  <c r="A264" i="21"/>
  <c r="A265" i="21"/>
  <c r="A266" i="21"/>
  <c r="A267" i="21"/>
  <c r="A268" i="21"/>
  <c r="A269" i="21"/>
  <c r="A270" i="21"/>
  <c r="A271" i="21"/>
  <c r="A272" i="21"/>
  <c r="A273" i="21"/>
  <c r="A274" i="21"/>
  <c r="A275" i="21"/>
  <c r="A276" i="21"/>
  <c r="A277" i="21"/>
  <c r="A278" i="21"/>
  <c r="A279" i="21"/>
  <c r="A280" i="21"/>
  <c r="A281" i="21"/>
  <c r="A282" i="21"/>
  <c r="A283" i="21"/>
  <c r="A284" i="21"/>
  <c r="A285" i="21"/>
  <c r="A286" i="21"/>
  <c r="A287" i="21"/>
  <c r="A288" i="21"/>
  <c r="A289" i="21"/>
  <c r="A290" i="21"/>
  <c r="A291" i="21"/>
  <c r="A292" i="21"/>
  <c r="A293" i="21"/>
  <c r="A294" i="21"/>
  <c r="A295" i="21"/>
  <c r="A296" i="21"/>
  <c r="A297" i="21"/>
  <c r="A298" i="21"/>
  <c r="A299" i="21"/>
  <c r="A300" i="21"/>
  <c r="A301" i="21"/>
  <c r="A302" i="21"/>
  <c r="A303" i="21"/>
  <c r="A304" i="21"/>
  <c r="A305" i="21"/>
  <c r="A306" i="21"/>
  <c r="A307" i="21"/>
  <c r="A308" i="21"/>
  <c r="A309" i="21"/>
  <c r="A310" i="21"/>
  <c r="A311" i="21"/>
  <c r="A312" i="21"/>
  <c r="D4" i="21"/>
  <c r="D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3" i="2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3" i="21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3" i="21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3" i="2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B24" i="21"/>
  <c r="B25" i="21"/>
  <c r="B3" i="21"/>
  <c r="A18" i="21"/>
  <c r="A19" i="21"/>
  <c r="A20" i="21"/>
  <c r="A21" i="21"/>
  <c r="A22" i="21"/>
  <c r="A23" i="21"/>
  <c r="A24" i="21"/>
  <c r="A25" i="21"/>
  <c r="A3" i="21"/>
  <c r="A4" i="21"/>
  <c r="A5" i="21"/>
  <c r="A6" i="21"/>
  <c r="A7" i="21"/>
  <c r="A8" i="21"/>
  <c r="A9" i="21"/>
  <c r="A10" i="21"/>
  <c r="A11" i="21"/>
  <c r="A12" i="21"/>
  <c r="A13" i="21"/>
  <c r="A14" i="21"/>
  <c r="A15" i="21"/>
  <c r="A16" i="21"/>
  <c r="A17" i="21"/>
  <c r="E147" i="22" l="1"/>
  <c r="I147" i="22" s="1"/>
  <c r="J147" i="22" s="1"/>
  <c r="E151" i="22"/>
  <c r="I151" i="22" s="1"/>
  <c r="J151" i="22" s="1"/>
  <c r="E155" i="22"/>
  <c r="I155" i="22" s="1"/>
  <c r="J155" i="22" s="1"/>
  <c r="E159" i="22"/>
  <c r="I159" i="22" s="1"/>
  <c r="J159" i="22" s="1"/>
  <c r="E163" i="22"/>
  <c r="I163" i="22" s="1"/>
  <c r="J163" i="22" s="1"/>
  <c r="E167" i="22"/>
  <c r="I167" i="22" s="1"/>
  <c r="J167" i="22" s="1"/>
  <c r="E171" i="22"/>
  <c r="I171" i="22" s="1"/>
  <c r="J171" i="22" s="1"/>
  <c r="E175" i="22"/>
  <c r="I175" i="22" s="1"/>
  <c r="J175" i="22" s="1"/>
  <c r="E179" i="22"/>
  <c r="I179" i="22" s="1"/>
  <c r="J179" i="22" s="1"/>
  <c r="E183" i="22"/>
  <c r="I183" i="22" s="1"/>
  <c r="J183" i="22" s="1"/>
  <c r="E187" i="22"/>
  <c r="I187" i="22" s="1"/>
  <c r="J187" i="22" s="1"/>
  <c r="E191" i="22"/>
  <c r="I191" i="22" s="1"/>
  <c r="J191" i="22" s="1"/>
  <c r="E195" i="22"/>
  <c r="I195" i="22" s="1"/>
  <c r="J195" i="22" s="1"/>
  <c r="E199" i="22"/>
  <c r="I199" i="22" s="1"/>
  <c r="J199" i="22" s="1"/>
  <c r="E203" i="22"/>
  <c r="I203" i="22" s="1"/>
  <c r="J203" i="22" s="1"/>
  <c r="E207" i="22"/>
  <c r="I207" i="22" s="1"/>
  <c r="J207" i="22" s="1"/>
  <c r="E211" i="22"/>
  <c r="I211" i="22" s="1"/>
  <c r="J211" i="22" s="1"/>
  <c r="E215" i="22"/>
  <c r="I215" i="22" s="1"/>
  <c r="J215" i="22" s="1"/>
  <c r="E219" i="22"/>
  <c r="I219" i="22" s="1"/>
  <c r="J219" i="22" s="1"/>
  <c r="E223" i="22"/>
  <c r="I223" i="22" s="1"/>
  <c r="J223" i="22" s="1"/>
  <c r="E227" i="22"/>
  <c r="I227" i="22" s="1"/>
  <c r="J227" i="22" s="1"/>
  <c r="E231" i="22"/>
  <c r="I231" i="22" s="1"/>
  <c r="J231" i="22" s="1"/>
  <c r="E235" i="22"/>
  <c r="I235" i="22" s="1"/>
  <c r="J235" i="22" s="1"/>
  <c r="E239" i="22"/>
  <c r="I239" i="22" s="1"/>
  <c r="J239" i="22" s="1"/>
  <c r="E243" i="22"/>
  <c r="I243" i="22" s="1"/>
  <c r="J243" i="22" s="1"/>
  <c r="E247" i="22"/>
  <c r="I247" i="22" s="1"/>
  <c r="J247" i="22" s="1"/>
  <c r="E251" i="22"/>
  <c r="I251" i="22" s="1"/>
  <c r="J251" i="22" s="1"/>
  <c r="E255" i="22"/>
  <c r="I255" i="22" s="1"/>
  <c r="J255" i="22" s="1"/>
  <c r="E259" i="22"/>
  <c r="I259" i="22" s="1"/>
  <c r="J259" i="22" s="1"/>
  <c r="E263" i="22"/>
  <c r="I263" i="22" s="1"/>
  <c r="J263" i="22" s="1"/>
  <c r="E267" i="22"/>
  <c r="E271" i="22"/>
  <c r="I271" i="22" s="1"/>
  <c r="J271" i="22" s="1"/>
  <c r="E275" i="22"/>
  <c r="I275" i="22" s="1"/>
  <c r="J275" i="22" s="1"/>
  <c r="E279" i="22"/>
  <c r="I279" i="22" s="1"/>
  <c r="J279" i="22" s="1"/>
  <c r="E283" i="22"/>
  <c r="I283" i="22" s="1"/>
  <c r="J283" i="22" s="1"/>
  <c r="E287" i="22"/>
  <c r="I287" i="22" s="1"/>
  <c r="J287" i="22" s="1"/>
  <c r="E291" i="22"/>
  <c r="I291" i="22" s="1"/>
  <c r="J291" i="22" s="1"/>
  <c r="E295" i="22"/>
  <c r="I295" i="22" s="1"/>
  <c r="J295" i="22" s="1"/>
  <c r="E299" i="22"/>
  <c r="I299" i="22" s="1"/>
  <c r="J299" i="22" s="1"/>
  <c r="E303" i="22"/>
  <c r="I303" i="22" s="1"/>
  <c r="J303" i="22" s="1"/>
  <c r="E307" i="22"/>
  <c r="I307" i="22" s="1"/>
  <c r="J307" i="22" s="1"/>
  <c r="E311" i="22"/>
  <c r="I311" i="22" s="1"/>
  <c r="J311" i="22" s="1"/>
  <c r="E315" i="22"/>
  <c r="I315" i="22" s="1"/>
  <c r="J315" i="22" s="1"/>
  <c r="E148" i="22"/>
  <c r="I148" i="22" s="1"/>
  <c r="J148" i="22" s="1"/>
  <c r="E164" i="22"/>
  <c r="I164" i="22" s="1"/>
  <c r="J164" i="22" s="1"/>
  <c r="E176" i="22"/>
  <c r="I176" i="22" s="1"/>
  <c r="J176" i="22" s="1"/>
  <c r="E188" i="22"/>
  <c r="I188" i="22" s="1"/>
  <c r="J188" i="22" s="1"/>
  <c r="E204" i="22"/>
  <c r="I204" i="22" s="1"/>
  <c r="J204" i="22" s="1"/>
  <c r="E212" i="22"/>
  <c r="I212" i="22" s="1"/>
  <c r="J212" i="22" s="1"/>
  <c r="E228" i="22"/>
  <c r="I228" i="22" s="1"/>
  <c r="J228" i="22" s="1"/>
  <c r="E240" i="22"/>
  <c r="I240" i="22" s="1"/>
  <c r="J240" i="22" s="1"/>
  <c r="E252" i="22"/>
  <c r="I252" i="22" s="1"/>
  <c r="J252" i="22" s="1"/>
  <c r="E264" i="22"/>
  <c r="I264" i="22" s="1"/>
  <c r="J264" i="22" s="1"/>
  <c r="E280" i="22"/>
  <c r="I280" i="22" s="1"/>
  <c r="J280" i="22" s="1"/>
  <c r="E292" i="22"/>
  <c r="I292" i="22" s="1"/>
  <c r="J292" i="22" s="1"/>
  <c r="E304" i="22"/>
  <c r="I304" i="22" s="1"/>
  <c r="J304" i="22" s="1"/>
  <c r="E146" i="22"/>
  <c r="I146" i="22" s="1"/>
  <c r="J146" i="22" s="1"/>
  <c r="E150" i="22"/>
  <c r="I150" i="22" s="1"/>
  <c r="J150" i="22" s="1"/>
  <c r="E154" i="22"/>
  <c r="I154" i="22" s="1"/>
  <c r="J154" i="22" s="1"/>
  <c r="E158" i="22"/>
  <c r="I158" i="22" s="1"/>
  <c r="J158" i="22" s="1"/>
  <c r="E162" i="22"/>
  <c r="I162" i="22" s="1"/>
  <c r="J162" i="22" s="1"/>
  <c r="E166" i="22"/>
  <c r="I166" i="22" s="1"/>
  <c r="J166" i="22" s="1"/>
  <c r="E170" i="22"/>
  <c r="I170" i="22" s="1"/>
  <c r="J170" i="22" s="1"/>
  <c r="E174" i="22"/>
  <c r="I174" i="22" s="1"/>
  <c r="J174" i="22" s="1"/>
  <c r="E178" i="22"/>
  <c r="I178" i="22" s="1"/>
  <c r="E182" i="22"/>
  <c r="I182" i="22" s="1"/>
  <c r="J182" i="22" s="1"/>
  <c r="E186" i="22"/>
  <c r="I186" i="22" s="1"/>
  <c r="J186" i="22" s="1"/>
  <c r="E190" i="22"/>
  <c r="I190" i="22" s="1"/>
  <c r="J190" i="22" s="1"/>
  <c r="E194" i="22"/>
  <c r="I194" i="22" s="1"/>
  <c r="J194" i="22" s="1"/>
  <c r="E198" i="22"/>
  <c r="I198" i="22" s="1"/>
  <c r="J198" i="22" s="1"/>
  <c r="E202" i="22"/>
  <c r="I202" i="22" s="1"/>
  <c r="J202" i="22" s="1"/>
  <c r="E206" i="22"/>
  <c r="I206" i="22" s="1"/>
  <c r="J206" i="22" s="1"/>
  <c r="E210" i="22"/>
  <c r="I210" i="22" s="1"/>
  <c r="J210" i="22" s="1"/>
  <c r="E214" i="22"/>
  <c r="I214" i="22" s="1"/>
  <c r="J214" i="22" s="1"/>
  <c r="E218" i="22"/>
  <c r="I218" i="22" s="1"/>
  <c r="J218" i="22" s="1"/>
  <c r="E222" i="22"/>
  <c r="I222" i="22" s="1"/>
  <c r="J222" i="22" s="1"/>
  <c r="E226" i="22"/>
  <c r="I226" i="22" s="1"/>
  <c r="J226" i="22" s="1"/>
  <c r="E230" i="22"/>
  <c r="I230" i="22" s="1"/>
  <c r="J230" i="22" s="1"/>
  <c r="E234" i="22"/>
  <c r="I234" i="22" s="1"/>
  <c r="J234" i="22" s="1"/>
  <c r="E238" i="22"/>
  <c r="I238" i="22" s="1"/>
  <c r="J238" i="22" s="1"/>
  <c r="E242" i="22"/>
  <c r="I242" i="22" s="1"/>
  <c r="J242" i="22" s="1"/>
  <c r="E246" i="22"/>
  <c r="I246" i="22" s="1"/>
  <c r="J246" i="22" s="1"/>
  <c r="E250" i="22"/>
  <c r="I250" i="22" s="1"/>
  <c r="J250" i="22" s="1"/>
  <c r="E254" i="22"/>
  <c r="I254" i="22" s="1"/>
  <c r="J254" i="22" s="1"/>
  <c r="E258" i="22"/>
  <c r="I258" i="22" s="1"/>
  <c r="J258" i="22" s="1"/>
  <c r="E262" i="22"/>
  <c r="I262" i="22" s="1"/>
  <c r="J262" i="22" s="1"/>
  <c r="E266" i="22"/>
  <c r="I266" i="22" s="1"/>
  <c r="J266" i="22" s="1"/>
  <c r="E270" i="22"/>
  <c r="I270" i="22" s="1"/>
  <c r="J270" i="22" s="1"/>
  <c r="E274" i="22"/>
  <c r="I274" i="22" s="1"/>
  <c r="J274" i="22" s="1"/>
  <c r="E278" i="22"/>
  <c r="I278" i="22" s="1"/>
  <c r="J278" i="22" s="1"/>
  <c r="E282" i="22"/>
  <c r="I282" i="22" s="1"/>
  <c r="J282" i="22" s="1"/>
  <c r="E286" i="22"/>
  <c r="I286" i="22" s="1"/>
  <c r="J286" i="22" s="1"/>
  <c r="E290" i="22"/>
  <c r="I290" i="22" s="1"/>
  <c r="J290" i="22" s="1"/>
  <c r="E294" i="22"/>
  <c r="I294" i="22" s="1"/>
  <c r="J294" i="22" s="1"/>
  <c r="E298" i="22"/>
  <c r="I298" i="22" s="1"/>
  <c r="J298" i="22" s="1"/>
  <c r="E302" i="22"/>
  <c r="I302" i="22" s="1"/>
  <c r="J302" i="22" s="1"/>
  <c r="E306" i="22"/>
  <c r="I306" i="22" s="1"/>
  <c r="J306" i="22" s="1"/>
  <c r="E310" i="22"/>
  <c r="I310" i="22" s="1"/>
  <c r="J310" i="22" s="1"/>
  <c r="E314" i="22"/>
  <c r="I314" i="22" s="1"/>
  <c r="J314" i="22" s="1"/>
  <c r="E144" i="22"/>
  <c r="I144" i="22" s="1"/>
  <c r="E160" i="22"/>
  <c r="I160" i="22" s="1"/>
  <c r="J160" i="22" s="1"/>
  <c r="E172" i="22"/>
  <c r="I172" i="22" s="1"/>
  <c r="J172" i="22" s="1"/>
  <c r="E192" i="22"/>
  <c r="I192" i="22" s="1"/>
  <c r="J192" i="22" s="1"/>
  <c r="E200" i="22"/>
  <c r="I200" i="22" s="1"/>
  <c r="J200" i="22" s="1"/>
  <c r="E216" i="22"/>
  <c r="I216" i="22" s="1"/>
  <c r="J216" i="22" s="1"/>
  <c r="E232" i="22"/>
  <c r="I232" i="22" s="1"/>
  <c r="J232" i="22" s="1"/>
  <c r="E244" i="22"/>
  <c r="I244" i="22" s="1"/>
  <c r="J244" i="22" s="1"/>
  <c r="E256" i="22"/>
  <c r="I256" i="22" s="1"/>
  <c r="J256" i="22" s="1"/>
  <c r="E268" i="22"/>
  <c r="I268" i="22" s="1"/>
  <c r="J268" i="22" s="1"/>
  <c r="E284" i="22"/>
  <c r="I284" i="22" s="1"/>
  <c r="J284" i="22" s="1"/>
  <c r="E296" i="22"/>
  <c r="I296" i="22" s="1"/>
  <c r="J296" i="22" s="1"/>
  <c r="E308" i="22"/>
  <c r="I308" i="22" s="1"/>
  <c r="J308" i="22" s="1"/>
  <c r="E145" i="22"/>
  <c r="I145" i="22" s="1"/>
  <c r="J145" i="22" s="1"/>
  <c r="E149" i="22"/>
  <c r="I149" i="22" s="1"/>
  <c r="J149" i="22" s="1"/>
  <c r="E153" i="22"/>
  <c r="I153" i="22" s="1"/>
  <c r="J153" i="22" s="1"/>
  <c r="E157" i="22"/>
  <c r="I157" i="22" s="1"/>
  <c r="J157" i="22" s="1"/>
  <c r="E161" i="22"/>
  <c r="I161" i="22" s="1"/>
  <c r="E165" i="22"/>
  <c r="I165" i="22" s="1"/>
  <c r="J165" i="22" s="1"/>
  <c r="E169" i="22"/>
  <c r="I169" i="22" s="1"/>
  <c r="J169" i="22" s="1"/>
  <c r="E173" i="22"/>
  <c r="I173" i="22" s="1"/>
  <c r="J173" i="22" s="1"/>
  <c r="E177" i="22"/>
  <c r="I177" i="22" s="1"/>
  <c r="J177" i="22" s="1"/>
  <c r="E181" i="22"/>
  <c r="I181" i="22" s="1"/>
  <c r="J181" i="22" s="1"/>
  <c r="E185" i="22"/>
  <c r="I185" i="22" s="1"/>
  <c r="J185" i="22" s="1"/>
  <c r="E189" i="22"/>
  <c r="I189" i="22" s="1"/>
  <c r="J189" i="22" s="1"/>
  <c r="E193" i="22"/>
  <c r="I193" i="22" s="1"/>
  <c r="J193" i="22" s="1"/>
  <c r="E197" i="22"/>
  <c r="I197" i="22" s="1"/>
  <c r="J197" i="22" s="1"/>
  <c r="E201" i="22"/>
  <c r="I201" i="22" s="1"/>
  <c r="J201" i="22" s="1"/>
  <c r="E205" i="22"/>
  <c r="I205" i="22" s="1"/>
  <c r="J205" i="22" s="1"/>
  <c r="E209" i="22"/>
  <c r="I209" i="22" s="1"/>
  <c r="J209" i="22" s="1"/>
  <c r="E213" i="22"/>
  <c r="I213" i="22" s="1"/>
  <c r="J213" i="22" s="1"/>
  <c r="E217" i="22"/>
  <c r="I217" i="22" s="1"/>
  <c r="J217" i="22" s="1"/>
  <c r="E221" i="22"/>
  <c r="I221" i="22" s="1"/>
  <c r="J221" i="22" s="1"/>
  <c r="E225" i="22"/>
  <c r="I225" i="22" s="1"/>
  <c r="J225" i="22" s="1"/>
  <c r="E229" i="22"/>
  <c r="I229" i="22" s="1"/>
  <c r="J229" i="22" s="1"/>
  <c r="E233" i="22"/>
  <c r="I233" i="22" s="1"/>
  <c r="J233" i="22" s="1"/>
  <c r="E237" i="22"/>
  <c r="I237" i="22" s="1"/>
  <c r="J237" i="22" s="1"/>
  <c r="E241" i="22"/>
  <c r="I241" i="22" s="1"/>
  <c r="J241" i="22" s="1"/>
  <c r="E245" i="22"/>
  <c r="I245" i="22" s="1"/>
  <c r="J245" i="22" s="1"/>
  <c r="E249" i="22"/>
  <c r="I249" i="22" s="1"/>
  <c r="J249" i="22" s="1"/>
  <c r="E253" i="22"/>
  <c r="I253" i="22" s="1"/>
  <c r="J253" i="22" s="1"/>
  <c r="E257" i="22"/>
  <c r="I257" i="22" s="1"/>
  <c r="J257" i="22" s="1"/>
  <c r="E261" i="22"/>
  <c r="I261" i="22" s="1"/>
  <c r="J261" i="22" s="1"/>
  <c r="E265" i="22"/>
  <c r="I265" i="22" s="1"/>
  <c r="J265" i="22" s="1"/>
  <c r="E269" i="22"/>
  <c r="I269" i="22" s="1"/>
  <c r="J269" i="22" s="1"/>
  <c r="E273" i="22"/>
  <c r="I273" i="22" s="1"/>
  <c r="J273" i="22" s="1"/>
  <c r="E277" i="22"/>
  <c r="I277" i="22" s="1"/>
  <c r="J277" i="22" s="1"/>
  <c r="E281" i="22"/>
  <c r="I281" i="22" s="1"/>
  <c r="J281" i="22" s="1"/>
  <c r="E285" i="22"/>
  <c r="I285" i="22" s="1"/>
  <c r="J285" i="22" s="1"/>
  <c r="E289" i="22"/>
  <c r="I289" i="22" s="1"/>
  <c r="J289" i="22" s="1"/>
  <c r="E293" i="22"/>
  <c r="I293" i="22" s="1"/>
  <c r="J293" i="22" s="1"/>
  <c r="E297" i="22"/>
  <c r="I297" i="22" s="1"/>
  <c r="J297" i="22" s="1"/>
  <c r="E301" i="22"/>
  <c r="I301" i="22" s="1"/>
  <c r="J301" i="22" s="1"/>
  <c r="E305" i="22"/>
  <c r="I305" i="22" s="1"/>
  <c r="J305" i="22" s="1"/>
  <c r="E309" i="22"/>
  <c r="I309" i="22" s="1"/>
  <c r="J309" i="22" s="1"/>
  <c r="E313" i="22"/>
  <c r="I313" i="22" s="1"/>
  <c r="J313" i="22" s="1"/>
  <c r="E152" i="22"/>
  <c r="I152" i="22" s="1"/>
  <c r="J152" i="22" s="1"/>
  <c r="E156" i="22"/>
  <c r="I156" i="22" s="1"/>
  <c r="J156" i="22" s="1"/>
  <c r="E168" i="22"/>
  <c r="I168" i="22" s="1"/>
  <c r="J168" i="22" s="1"/>
  <c r="E180" i="22"/>
  <c r="I180" i="22" s="1"/>
  <c r="J180" i="22" s="1"/>
  <c r="E184" i="22"/>
  <c r="I184" i="22" s="1"/>
  <c r="J184" i="22" s="1"/>
  <c r="E196" i="22"/>
  <c r="I196" i="22" s="1"/>
  <c r="J196" i="22" s="1"/>
  <c r="E208" i="22"/>
  <c r="I208" i="22" s="1"/>
  <c r="J208" i="22" s="1"/>
  <c r="E220" i="22"/>
  <c r="I220" i="22" s="1"/>
  <c r="J220" i="22" s="1"/>
  <c r="E224" i="22"/>
  <c r="I224" i="22" s="1"/>
  <c r="J224" i="22" s="1"/>
  <c r="E236" i="22"/>
  <c r="I236" i="22" s="1"/>
  <c r="J236" i="22" s="1"/>
  <c r="E248" i="22"/>
  <c r="I248" i="22" s="1"/>
  <c r="J248" i="22" s="1"/>
  <c r="E260" i="22"/>
  <c r="I260" i="22" s="1"/>
  <c r="J260" i="22" s="1"/>
  <c r="E272" i="22"/>
  <c r="I272" i="22" s="1"/>
  <c r="J272" i="22" s="1"/>
  <c r="E276" i="22"/>
  <c r="I276" i="22" s="1"/>
  <c r="J276" i="22" s="1"/>
  <c r="E288" i="22"/>
  <c r="I288" i="22" s="1"/>
  <c r="J288" i="22" s="1"/>
  <c r="E300" i="22"/>
  <c r="I300" i="22" s="1"/>
  <c r="J300" i="22" s="1"/>
  <c r="E312" i="22"/>
  <c r="I312" i="22" s="1"/>
  <c r="J312" i="22" s="1"/>
  <c r="E127" i="22"/>
  <c r="I127" i="22" s="1"/>
  <c r="J127" i="22" s="1"/>
  <c r="E131" i="22"/>
  <c r="I131" i="22" s="1"/>
  <c r="J131" i="22" s="1"/>
  <c r="E135" i="22"/>
  <c r="I135" i="22" s="1"/>
  <c r="J135" i="22" s="1"/>
  <c r="E139" i="22"/>
  <c r="I139" i="22" s="1"/>
  <c r="J139" i="22" s="1"/>
  <c r="E143" i="22"/>
  <c r="I143" i="22" s="1"/>
  <c r="C126" i="23" s="1"/>
  <c r="F126" i="23" s="1"/>
  <c r="E133" i="22"/>
  <c r="I133" i="22" s="1"/>
  <c r="J133" i="22" s="1"/>
  <c r="E137" i="22"/>
  <c r="I137" i="22" s="1"/>
  <c r="J137" i="22" s="1"/>
  <c r="E128" i="22"/>
  <c r="I128" i="22" s="1"/>
  <c r="J128" i="22" s="1"/>
  <c r="E132" i="22"/>
  <c r="I132" i="22" s="1"/>
  <c r="J132" i="22" s="1"/>
  <c r="E123" i="22"/>
  <c r="I123" i="22" s="1"/>
  <c r="E126" i="22"/>
  <c r="I126" i="22" s="1"/>
  <c r="E130" i="22"/>
  <c r="I130" i="22" s="1"/>
  <c r="J130" i="22" s="1"/>
  <c r="E134" i="22"/>
  <c r="I134" i="22" s="1"/>
  <c r="J134" i="22" s="1"/>
  <c r="E138" i="22"/>
  <c r="I138" i="22" s="1"/>
  <c r="J138" i="22" s="1"/>
  <c r="E142" i="22"/>
  <c r="I142" i="22" s="1"/>
  <c r="J142" i="22" s="1"/>
  <c r="E129" i="22"/>
  <c r="I129" i="22" s="1"/>
  <c r="J129" i="22" s="1"/>
  <c r="E141" i="22"/>
  <c r="I141" i="22" s="1"/>
  <c r="J141" i="22" s="1"/>
  <c r="E124" i="22"/>
  <c r="I124" i="22" s="1"/>
  <c r="J124" i="22" s="1"/>
  <c r="E136" i="22"/>
  <c r="I136" i="22" s="1"/>
  <c r="J136" i="22" s="1"/>
  <c r="E140" i="22"/>
  <c r="I140" i="22" s="1"/>
  <c r="J140" i="22" s="1"/>
  <c r="E125" i="22"/>
  <c r="I125" i="22" s="1"/>
  <c r="I121" i="22"/>
  <c r="J121" i="22" s="1"/>
  <c r="I119" i="22"/>
  <c r="I120" i="22"/>
  <c r="J120" i="22" s="1"/>
  <c r="I122" i="22"/>
  <c r="J122" i="22" s="1"/>
  <c r="I267" i="22"/>
  <c r="J267" i="22" s="1"/>
  <c r="I14" i="17"/>
  <c r="J312" i="21"/>
  <c r="I312" i="21"/>
  <c r="J308" i="21"/>
  <c r="I308" i="21"/>
  <c r="J304" i="21"/>
  <c r="I304" i="21"/>
  <c r="J300" i="21"/>
  <c r="I300" i="21"/>
  <c r="J296" i="21"/>
  <c r="I296" i="21"/>
  <c r="J292" i="21"/>
  <c r="I292" i="21"/>
  <c r="J288" i="21"/>
  <c r="I288" i="21"/>
  <c r="J284" i="21"/>
  <c r="I284" i="21"/>
  <c r="J280" i="21"/>
  <c r="I280" i="21"/>
  <c r="J276" i="21"/>
  <c r="I276" i="21"/>
  <c r="J272" i="21"/>
  <c r="I272" i="21"/>
  <c r="J268" i="21"/>
  <c r="I268" i="21"/>
  <c r="J264" i="21"/>
  <c r="I264" i="21"/>
  <c r="J260" i="21"/>
  <c r="I260" i="21"/>
  <c r="J256" i="21"/>
  <c r="I256" i="21"/>
  <c r="J252" i="21"/>
  <c r="I252" i="21"/>
  <c r="J248" i="21"/>
  <c r="I248" i="21"/>
  <c r="J244" i="21"/>
  <c r="I244" i="21"/>
  <c r="J240" i="21"/>
  <c r="I240" i="21"/>
  <c r="J236" i="21"/>
  <c r="I236" i="21"/>
  <c r="J232" i="21"/>
  <c r="I232" i="21"/>
  <c r="J228" i="21"/>
  <c r="I228" i="21"/>
  <c r="J224" i="21"/>
  <c r="I224" i="21"/>
  <c r="J220" i="21"/>
  <c r="I220" i="21"/>
  <c r="J216" i="21"/>
  <c r="I216" i="21"/>
  <c r="J212" i="21"/>
  <c r="I212" i="21"/>
  <c r="J208" i="21"/>
  <c r="I208" i="21"/>
  <c r="J204" i="21"/>
  <c r="I204" i="21"/>
  <c r="J200" i="21"/>
  <c r="I200" i="21"/>
  <c r="J196" i="21"/>
  <c r="I196" i="21"/>
  <c r="J192" i="21"/>
  <c r="I192" i="21"/>
  <c r="J188" i="21"/>
  <c r="I188" i="21"/>
  <c r="J184" i="21"/>
  <c r="I184" i="21"/>
  <c r="J180" i="21"/>
  <c r="I180" i="21"/>
  <c r="J176" i="21"/>
  <c r="I176" i="21"/>
  <c r="J172" i="21"/>
  <c r="I172" i="21"/>
  <c r="J168" i="21"/>
  <c r="I168" i="21"/>
  <c r="J164" i="21"/>
  <c r="I164" i="21"/>
  <c r="J160" i="21"/>
  <c r="I160" i="21"/>
  <c r="J156" i="21"/>
  <c r="I156" i="21"/>
  <c r="J152" i="21"/>
  <c r="I152" i="21"/>
  <c r="J148" i="21"/>
  <c r="I148" i="21"/>
  <c r="J144" i="21"/>
  <c r="I144" i="21"/>
  <c r="J140" i="21"/>
  <c r="I140" i="21"/>
  <c r="J136" i="21"/>
  <c r="I136" i="21"/>
  <c r="J132" i="21"/>
  <c r="I132" i="21"/>
  <c r="J128" i="21"/>
  <c r="I128" i="21"/>
  <c r="J124" i="21"/>
  <c r="I124" i="21"/>
  <c r="J120" i="21"/>
  <c r="I120" i="21"/>
  <c r="J116" i="21"/>
  <c r="I116" i="21"/>
  <c r="J112" i="21"/>
  <c r="I112" i="21"/>
  <c r="J108" i="21"/>
  <c r="I108" i="21"/>
  <c r="J104" i="21"/>
  <c r="I104" i="21"/>
  <c r="J100" i="21"/>
  <c r="I100" i="21"/>
  <c r="J96" i="21"/>
  <c r="I96" i="21"/>
  <c r="J92" i="21"/>
  <c r="I92" i="21"/>
  <c r="J88" i="21"/>
  <c r="I88" i="21"/>
  <c r="J84" i="21"/>
  <c r="I84" i="21"/>
  <c r="J80" i="21"/>
  <c r="I80" i="21"/>
  <c r="J76" i="21"/>
  <c r="I76" i="21"/>
  <c r="J72" i="21"/>
  <c r="I72" i="21"/>
  <c r="J68" i="21"/>
  <c r="I68" i="21"/>
  <c r="J64" i="21"/>
  <c r="I64" i="21"/>
  <c r="J60" i="21"/>
  <c r="I60" i="21"/>
  <c r="J56" i="21"/>
  <c r="I56" i="21"/>
  <c r="J52" i="21"/>
  <c r="I52" i="21"/>
  <c r="J48" i="21"/>
  <c r="I48" i="21"/>
  <c r="J44" i="21"/>
  <c r="I44" i="21"/>
  <c r="J40" i="21"/>
  <c r="I40" i="21"/>
  <c r="J36" i="21"/>
  <c r="I36" i="21"/>
  <c r="J32" i="21"/>
  <c r="I32" i="21"/>
  <c r="J28" i="21"/>
  <c r="I28" i="21"/>
  <c r="I306" i="21"/>
  <c r="I298" i="21"/>
  <c r="I290" i="21"/>
  <c r="I282" i="21"/>
  <c r="I274" i="21"/>
  <c r="I266" i="21"/>
  <c r="I258" i="21"/>
  <c r="I250" i="21"/>
  <c r="I242" i="21"/>
  <c r="I234" i="21"/>
  <c r="I226" i="21"/>
  <c r="I218" i="21"/>
  <c r="I210" i="21"/>
  <c r="I202" i="21"/>
  <c r="I194" i="21"/>
  <c r="I186" i="21"/>
  <c r="I178" i="21"/>
  <c r="I170" i="21"/>
  <c r="I162" i="21"/>
  <c r="I154" i="21"/>
  <c r="I146" i="21"/>
  <c r="I138" i="21"/>
  <c r="I130" i="21"/>
  <c r="I122" i="21"/>
  <c r="I114" i="21"/>
  <c r="I106" i="21"/>
  <c r="I98" i="21"/>
  <c r="I90" i="21"/>
  <c r="I82" i="21"/>
  <c r="I74" i="21"/>
  <c r="I66" i="21"/>
  <c r="I58" i="21"/>
  <c r="I50" i="21"/>
  <c r="I42" i="21"/>
  <c r="I34" i="21"/>
  <c r="I26" i="21"/>
  <c r="I310" i="21"/>
  <c r="I302" i="21"/>
  <c r="I294" i="21"/>
  <c r="I286" i="21"/>
  <c r="I278" i="21"/>
  <c r="I270" i="21"/>
  <c r="I262" i="21"/>
  <c r="I254" i="21"/>
  <c r="I246" i="21"/>
  <c r="I238" i="21"/>
  <c r="I230" i="21"/>
  <c r="I222" i="21"/>
  <c r="I214" i="21"/>
  <c r="I206" i="21"/>
  <c r="I198" i="21"/>
  <c r="I190" i="21"/>
  <c r="I182" i="21"/>
  <c r="I174" i="21"/>
  <c r="I166" i="21"/>
  <c r="I158" i="21"/>
  <c r="I150" i="21"/>
  <c r="I142" i="21"/>
  <c r="I134" i="21"/>
  <c r="I126" i="21"/>
  <c r="I118" i="21"/>
  <c r="I110" i="21"/>
  <c r="I102" i="21"/>
  <c r="I94" i="21"/>
  <c r="I86" i="21"/>
  <c r="I78" i="21"/>
  <c r="I70" i="21"/>
  <c r="I62" i="21"/>
  <c r="I54" i="21"/>
  <c r="I46" i="21"/>
  <c r="I38" i="21"/>
  <c r="I30" i="21"/>
  <c r="J309" i="21"/>
  <c r="J305" i="21"/>
  <c r="J301" i="21"/>
  <c r="J297" i="21"/>
  <c r="J293" i="21"/>
  <c r="J289" i="21"/>
  <c r="J285" i="21"/>
  <c r="J281" i="21"/>
  <c r="J277" i="21"/>
  <c r="J273" i="21"/>
  <c r="J269" i="21"/>
  <c r="J265" i="21"/>
  <c r="J261" i="21"/>
  <c r="J257" i="21"/>
  <c r="J253" i="21"/>
  <c r="J249" i="21"/>
  <c r="J245" i="21"/>
  <c r="J241" i="21"/>
  <c r="J237" i="21"/>
  <c r="J233" i="21"/>
  <c r="J229" i="21"/>
  <c r="J225" i="21"/>
  <c r="J221" i="21"/>
  <c r="J217" i="21"/>
  <c r="J213" i="21"/>
  <c r="J209" i="21"/>
  <c r="J205" i="21"/>
  <c r="J201" i="21"/>
  <c r="J197" i="21"/>
  <c r="J193" i="21"/>
  <c r="J189" i="21"/>
  <c r="J185" i="21"/>
  <c r="J181" i="21"/>
  <c r="J177" i="21"/>
  <c r="J173" i="21"/>
  <c r="J169" i="21"/>
  <c r="J165" i="21"/>
  <c r="J161" i="21"/>
  <c r="J157" i="21"/>
  <c r="J153" i="21"/>
  <c r="J149" i="21"/>
  <c r="J145" i="21"/>
  <c r="J141" i="21"/>
  <c r="J137" i="21"/>
  <c r="J133" i="21"/>
  <c r="J129" i="21"/>
  <c r="J125" i="21"/>
  <c r="J121" i="21"/>
  <c r="J117" i="21"/>
  <c r="J113" i="21"/>
  <c r="J109" i="21"/>
  <c r="J105" i="21"/>
  <c r="J101" i="21"/>
  <c r="J97" i="21"/>
  <c r="J93" i="21"/>
  <c r="J89" i="21"/>
  <c r="J85" i="21"/>
  <c r="J81" i="21"/>
  <c r="J77" i="21"/>
  <c r="J73" i="21"/>
  <c r="J69" i="21"/>
  <c r="J65" i="21"/>
  <c r="J61" i="21"/>
  <c r="J57" i="21"/>
  <c r="J53" i="21"/>
  <c r="J49" i="21"/>
  <c r="J45" i="21"/>
  <c r="J41" i="21"/>
  <c r="J37" i="21"/>
  <c r="J33" i="21"/>
  <c r="J29" i="21"/>
  <c r="I311" i="21"/>
  <c r="I307" i="21"/>
  <c r="I303" i="21"/>
  <c r="I299" i="21"/>
  <c r="I295" i="21"/>
  <c r="I291" i="21"/>
  <c r="I287" i="21"/>
  <c r="I283" i="21"/>
  <c r="I279" i="21"/>
  <c r="I275" i="21"/>
  <c r="I271" i="21"/>
  <c r="I267" i="21"/>
  <c r="I263" i="21"/>
  <c r="I259" i="21"/>
  <c r="I255" i="21"/>
  <c r="I251" i="21"/>
  <c r="I247" i="21"/>
  <c r="I243" i="21"/>
  <c r="I239" i="21"/>
  <c r="I235" i="21"/>
  <c r="I231" i="21"/>
  <c r="I227" i="21"/>
  <c r="I223" i="21"/>
  <c r="I219" i="21"/>
  <c r="I215" i="21"/>
  <c r="I211" i="21"/>
  <c r="I207" i="21"/>
  <c r="I203" i="21"/>
  <c r="I199" i="21"/>
  <c r="I195" i="21"/>
  <c r="I191" i="21"/>
  <c r="I187" i="21"/>
  <c r="I183" i="21"/>
  <c r="I179" i="21"/>
  <c r="I175" i="21"/>
  <c r="I171" i="21"/>
  <c r="I167" i="21"/>
  <c r="I163" i="21"/>
  <c r="I159" i="21"/>
  <c r="I155" i="21"/>
  <c r="I151" i="21"/>
  <c r="I147" i="21"/>
  <c r="I143" i="21"/>
  <c r="I139" i="21"/>
  <c r="I135" i="21"/>
  <c r="I131" i="21"/>
  <c r="I127" i="21"/>
  <c r="I123" i="21"/>
  <c r="I119" i="21"/>
  <c r="I115" i="21"/>
  <c r="I111" i="21"/>
  <c r="I107" i="21"/>
  <c r="I103" i="21"/>
  <c r="I99" i="21"/>
  <c r="I95" i="21"/>
  <c r="I91" i="21"/>
  <c r="I87" i="21"/>
  <c r="I83" i="21"/>
  <c r="I79" i="21"/>
  <c r="I75" i="21"/>
  <c r="I71" i="21"/>
  <c r="I67" i="21"/>
  <c r="I63" i="21"/>
  <c r="I59" i="21"/>
  <c r="I55" i="21"/>
  <c r="I51" i="21"/>
  <c r="I47" i="21"/>
  <c r="I43" i="21"/>
  <c r="I39" i="21"/>
  <c r="I35" i="21"/>
  <c r="I31" i="21"/>
  <c r="I27" i="21"/>
  <c r="H22" i="21"/>
  <c r="I22" i="21" s="1"/>
  <c r="H18" i="21"/>
  <c r="I18" i="21" s="1"/>
  <c r="H14" i="21"/>
  <c r="I14" i="21" s="1"/>
  <c r="H10" i="21"/>
  <c r="I10" i="21" s="1"/>
  <c r="H6" i="21"/>
  <c r="I6" i="21" s="1"/>
  <c r="H3" i="21"/>
  <c r="I3" i="21" s="1"/>
  <c r="H23" i="21"/>
  <c r="I23" i="21" s="1"/>
  <c r="H19" i="21"/>
  <c r="I19" i="21" s="1"/>
  <c r="H15" i="21"/>
  <c r="I15" i="21" s="1"/>
  <c r="H11" i="21"/>
  <c r="I11" i="21" s="1"/>
  <c r="H7" i="21"/>
  <c r="I7" i="21" s="1"/>
  <c r="H24" i="21"/>
  <c r="I24" i="21" s="1"/>
  <c r="H20" i="21"/>
  <c r="I20" i="21" s="1"/>
  <c r="H16" i="21"/>
  <c r="I16" i="21" s="1"/>
  <c r="H12" i="21"/>
  <c r="I12" i="21" s="1"/>
  <c r="H8" i="21"/>
  <c r="I8" i="21" s="1"/>
  <c r="H4" i="21"/>
  <c r="I4" i="21" s="1"/>
  <c r="H25" i="21"/>
  <c r="I25" i="21" s="1"/>
  <c r="H21" i="21"/>
  <c r="I21" i="21" s="1"/>
  <c r="H17" i="21"/>
  <c r="I17" i="21" s="1"/>
  <c r="H13" i="21"/>
  <c r="I13" i="21" s="1"/>
  <c r="H9" i="21"/>
  <c r="I9" i="21" s="1"/>
  <c r="H5" i="21"/>
  <c r="I5" i="21" s="1"/>
  <c r="J143" i="22" l="1"/>
  <c r="F22" i="24" s="1"/>
  <c r="C148" i="23"/>
  <c r="F148" i="23" s="1"/>
  <c r="J178" i="22"/>
  <c r="C191" i="23"/>
  <c r="F191" i="23" s="1"/>
  <c r="C169" i="23"/>
  <c r="F169" i="23" s="1"/>
  <c r="J161" i="22"/>
  <c r="C103" i="23"/>
  <c r="F103" i="23" s="1"/>
  <c r="C81" i="23"/>
  <c r="F81" i="23" s="1"/>
  <c r="J144" i="22"/>
  <c r="C59" i="23"/>
  <c r="F59" i="23" s="1"/>
  <c r="C37" i="23"/>
  <c r="F37" i="23" s="1"/>
  <c r="J126" i="22"/>
  <c r="C125" i="23"/>
  <c r="F125" i="23" s="1"/>
  <c r="C147" i="23"/>
  <c r="F147" i="23" s="1"/>
  <c r="J125" i="22"/>
  <c r="C124" i="23"/>
  <c r="C146" i="23"/>
  <c r="J123" i="22"/>
  <c r="C80" i="23"/>
  <c r="F80" i="23" s="1"/>
  <c r="C102" i="23"/>
  <c r="F102" i="23" s="1"/>
  <c r="J119" i="22"/>
  <c r="C190" i="23"/>
  <c r="F190" i="23" s="1"/>
  <c r="C168" i="23"/>
  <c r="F168" i="23" s="1"/>
  <c r="I11" i="17"/>
  <c r="J16" i="21"/>
  <c r="I13" i="17"/>
  <c r="I10" i="17"/>
  <c r="I15" i="17"/>
  <c r="I12" i="17"/>
  <c r="J5" i="21"/>
  <c r="J12" i="21"/>
  <c r="J18" i="21"/>
  <c r="J9" i="21"/>
  <c r="J14" i="21"/>
  <c r="J13" i="21"/>
  <c r="J20" i="21"/>
  <c r="J7" i="21"/>
  <c r="J23" i="21"/>
  <c r="J10" i="21"/>
  <c r="J3" i="21"/>
  <c r="J25" i="21"/>
  <c r="J19" i="21"/>
  <c r="J8" i="21"/>
  <c r="J11" i="21"/>
  <c r="J4" i="21"/>
  <c r="J6" i="21"/>
  <c r="J22" i="21"/>
  <c r="J17" i="21"/>
  <c r="J24" i="21"/>
  <c r="J15" i="21"/>
  <c r="J21" i="21"/>
  <c r="F146" i="23" l="1"/>
  <c r="F130" i="23" s="1"/>
  <c r="C130" i="23"/>
  <c r="F124" i="23"/>
  <c r="F108" i="23" s="1"/>
  <c r="C108" i="23"/>
  <c r="F20" i="23"/>
  <c r="C20" i="23"/>
  <c r="F42" i="23"/>
  <c r="C42" i="23"/>
  <c r="F21" i="24"/>
  <c r="F20" i="24"/>
  <c r="F64" i="23"/>
  <c r="C64" i="23"/>
  <c r="F86" i="23"/>
  <c r="C86" i="23"/>
  <c r="F174" i="23"/>
  <c r="C174" i="23"/>
  <c r="F152" i="23"/>
  <c r="C152" i="23"/>
  <c r="I16" i="17"/>
  <c r="F23" i="24" l="1"/>
  <c r="H42" i="23"/>
  <c r="E6" i="23" s="1"/>
  <c r="N30" i="24" s="1"/>
  <c r="C6" i="23"/>
  <c r="L30" i="24" s="1"/>
  <c r="H20" i="23"/>
  <c r="E5" i="23" s="1"/>
  <c r="N29" i="24" s="1"/>
  <c r="C5" i="23"/>
  <c r="L29" i="24" s="1"/>
  <c r="C10" i="23"/>
  <c r="L34" i="24" s="1"/>
  <c r="H130" i="23"/>
  <c r="E10" i="23" s="1"/>
  <c r="N34" i="24" s="1"/>
  <c r="C9" i="23"/>
  <c r="L33" i="24" s="1"/>
  <c r="H108" i="23"/>
  <c r="E9" i="23" s="1"/>
  <c r="N33" i="24" s="1"/>
  <c r="H64" i="23"/>
  <c r="E7" i="23" s="1"/>
  <c r="N31" i="24" s="1"/>
  <c r="C7" i="23"/>
  <c r="L31" i="24" s="1"/>
  <c r="C8" i="23"/>
  <c r="L32" i="24" s="1"/>
  <c r="H86" i="23"/>
  <c r="E8" i="23" s="1"/>
  <c r="N32" i="24" s="1"/>
  <c r="C12" i="23"/>
  <c r="L36" i="24" s="1"/>
  <c r="H174" i="23"/>
  <c r="E12" i="23" s="1"/>
  <c r="N36" i="24" s="1"/>
  <c r="H152" i="23"/>
  <c r="E11" i="23" s="1"/>
  <c r="N35" i="24" s="1"/>
  <c r="C11" i="23"/>
  <c r="L35" i="24" s="1"/>
  <c r="L19" i="17"/>
  <c r="N39" i="24" l="1"/>
  <c r="L39" i="24"/>
  <c r="B37" i="24"/>
  <c r="D27" i="17"/>
  <c r="D26" i="17"/>
  <c r="B14" i="15"/>
  <c r="H22" i="17" s="1"/>
  <c r="I19" i="17"/>
  <c r="E37" i="24" l="1"/>
  <c r="B39" i="24"/>
  <c r="E39" i="24" s="1"/>
  <c r="B38" i="24"/>
  <c r="E38" i="24" s="1"/>
  <c r="H19" i="17"/>
  <c r="N19" i="17" l="1"/>
  <c r="N20" i="17"/>
  <c r="N21" i="17"/>
  <c r="B40" i="24"/>
  <c r="B42" i="24" s="1"/>
  <c r="E40" i="24"/>
  <c r="G43" i="24" s="1"/>
  <c r="J19" i="17"/>
  <c r="K19" i="17"/>
  <c r="D25" i="17"/>
  <c r="H15" i="17"/>
  <c r="H5" i="17"/>
  <c r="H4" i="17"/>
  <c r="H14" i="17"/>
  <c r="H13" i="17"/>
  <c r="H12" i="17"/>
  <c r="H11" i="17"/>
  <c r="H10" i="17"/>
  <c r="D23" i="17"/>
  <c r="D24" i="17"/>
  <c r="D19" i="17"/>
  <c r="D20" i="17"/>
  <c r="D21" i="17"/>
  <c r="D22" i="17"/>
  <c r="D16" i="17"/>
  <c r="D17" i="17"/>
  <c r="D18" i="17"/>
  <c r="D14" i="17"/>
  <c r="D15" i="17"/>
  <c r="D4" i="17"/>
  <c r="D5" i="17"/>
  <c r="D9" i="17"/>
  <c r="D10" i="17"/>
  <c r="D11" i="17"/>
  <c r="D12" i="17"/>
  <c r="D13" i="17"/>
  <c r="D8" i="17"/>
  <c r="D7" i="17"/>
  <c r="D6" i="17"/>
  <c r="D32" i="17" l="1"/>
  <c r="H6" i="17"/>
  <c r="H20" i="17" s="1"/>
  <c r="K20" i="17" s="1"/>
  <c r="K23" i="17" s="1"/>
  <c r="H16" i="17"/>
  <c r="H21" i="17" l="1"/>
  <c r="J20" i="17"/>
  <c r="H23" i="17"/>
  <c r="I4" i="17"/>
  <c r="I5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J25" authorId="0" shapeId="0" xr:uid="{00000000-0006-0000-0D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Применять эту формулу, если 1 актер только играет</t>
        </r>
      </text>
    </comment>
    <comment ref="J31" authorId="0" shapeId="0" xr:uid="{00000000-0006-0000-0D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Применять эту формулу, если 1 актер только играет</t>
        </r>
      </text>
    </comment>
    <comment ref="J32" authorId="0" shapeId="0" xr:uid="{00000000-0006-0000-0D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Применять эту формулу, если 1 актер только играет</t>
        </r>
      </text>
    </comment>
    <comment ref="J33" authorId="0" shapeId="0" xr:uid="{00000000-0006-0000-0D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Применять эту формулу, если 1 актер только играет</t>
        </r>
      </text>
    </comment>
    <comment ref="J35" authorId="0" shapeId="0" xr:uid="{00000000-0006-0000-0D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Применять эту формулу, если 1 актер только играет</t>
        </r>
      </text>
    </comment>
    <comment ref="J38" authorId="0" shapeId="0" xr:uid="{00000000-0006-0000-0D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Применять эту формулу, если 1 актер только играет</t>
        </r>
      </text>
    </comment>
    <comment ref="J39" authorId="0" shapeId="0" xr:uid="{00000000-0006-0000-0D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Применять эту формулу, если 1 актер только играет</t>
        </r>
      </text>
    </comment>
    <comment ref="J51" authorId="0" shapeId="0" xr:uid="{00000000-0006-0000-0D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Применять эту формулу, если 1 актер только играет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2" authorId="0" shapeId="0" xr:uid="{00000000-0006-0000-1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уточнить точно сколько км.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E18" authorId="0" shapeId="0" xr:uid="{00000000-0006-0000-11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 Налички
</t>
        </r>
      </text>
    </comment>
  </commentList>
</comments>
</file>

<file path=xl/sharedStrings.xml><?xml version="1.0" encoding="utf-8"?>
<sst xmlns="http://schemas.openxmlformats.org/spreadsheetml/2006/main" count="6822" uniqueCount="2649">
  <si>
    <t>Бочкарев Владимир (Пост.кл.)  +7-916-052-76-47</t>
  </si>
  <si>
    <t>Дарья (6)</t>
  </si>
  <si>
    <t>14.11.2013 звонок, интересовались ценами, газета "Старая Купавна" +7-926-197-27-05 - отослал адресс сайта</t>
  </si>
  <si>
    <t>Позвонить позже +7-496-524-06-89 - звонила Анжела 18.11.2013 вечером закажет на 28-29 декабря</t>
  </si>
  <si>
    <r>
      <t>Адрес</t>
    </r>
    <r>
      <rPr>
        <sz val="11"/>
        <color theme="1"/>
        <rFont val="Calibri"/>
        <family val="2"/>
        <charset val="204"/>
        <scheme val="minor"/>
      </rPr>
      <t>: г. Электросталь, ул. Второва, д.4, кв.33</t>
    </r>
  </si>
  <si>
    <r>
      <t>Дата</t>
    </r>
    <r>
      <rPr>
        <sz val="11"/>
        <color theme="1"/>
        <rFont val="Calibri"/>
        <family val="2"/>
        <charset val="204"/>
        <scheme val="minor"/>
      </rPr>
      <t>: 30 декабря вечер (1400 рублей)</t>
    </r>
  </si>
  <si>
    <t>Дата: 29 декабря день (1300 рублей)</t>
  </si>
  <si>
    <t>Пропущенный вызов 12.11.2013 от +7-903-120-65-47 - Полина Абубекирова - Храпуново</t>
  </si>
  <si>
    <t>21.11.2013        +7-910-417-15-84 - Елена интересовалась на 31 декабря</t>
  </si>
  <si>
    <t>21.11.2013    +7-926-433-65-43 - интересовалась, объявление у школы</t>
  </si>
  <si>
    <t>00:00-02:00      7000 рублей</t>
  </si>
  <si>
    <t>2015 год</t>
  </si>
  <si>
    <t xml:space="preserve">Татьяна </t>
  </si>
  <si>
    <t>Жел</t>
  </si>
  <si>
    <t>Куп 2</t>
  </si>
  <si>
    <t>Куп 1</t>
  </si>
  <si>
    <t xml:space="preserve"> </t>
  </si>
  <si>
    <t>№ заказа</t>
  </si>
  <si>
    <t>Заказчик</t>
  </si>
  <si>
    <t>Телефон</t>
  </si>
  <si>
    <t>Город</t>
  </si>
  <si>
    <t>Место праздника</t>
  </si>
  <si>
    <t>Адрес</t>
  </si>
  <si>
    <t>Дата и время  праздника</t>
  </si>
  <si>
    <t>Дата</t>
  </si>
  <si>
    <t>Время</t>
  </si>
  <si>
    <t>Дети</t>
  </si>
  <si>
    <t>Примечание</t>
  </si>
  <si>
    <t>Стоимость заказа</t>
  </si>
  <si>
    <t>+7-985-385-61-34</t>
  </si>
  <si>
    <t>Старая Купавна</t>
  </si>
  <si>
    <t>Олеся5</t>
  </si>
  <si>
    <t>Актеры</t>
  </si>
  <si>
    <t>Имя</t>
  </si>
  <si>
    <t>Статус</t>
  </si>
  <si>
    <t>Марина3</t>
  </si>
  <si>
    <t>+7-926-941-20-03</t>
  </si>
  <si>
    <t>Татьяна24</t>
  </si>
  <si>
    <t>+7-925-322-87-50</t>
  </si>
  <si>
    <t>Черное</t>
  </si>
  <si>
    <t>Анастасия5</t>
  </si>
  <si>
    <t>+7-919-761-27-34</t>
  </si>
  <si>
    <t>Кучино</t>
  </si>
  <si>
    <t>Андрей(3,5)Алиса и Антон(1,5)</t>
  </si>
  <si>
    <t>+7-926-735-37-34</t>
  </si>
  <si>
    <t>Павлино</t>
  </si>
  <si>
    <t>Тимур(2), Арина(4), Аделина(7)</t>
  </si>
  <si>
    <t>Светлана13</t>
  </si>
  <si>
    <t>Анна15</t>
  </si>
  <si>
    <t>Юлия</t>
  </si>
  <si>
    <t>+7-965-194-40-08</t>
  </si>
  <si>
    <t>Монино</t>
  </si>
  <si>
    <t>+7-963-770-88-73</t>
  </si>
  <si>
    <t xml:space="preserve"> ул. Полевая, д. 31</t>
  </si>
  <si>
    <t>5 детей</t>
  </si>
  <si>
    <t>Ольга20</t>
  </si>
  <si>
    <t>+7-967-290-32-26</t>
  </si>
  <si>
    <t>Железка</t>
  </si>
  <si>
    <t>Екатерина14</t>
  </si>
  <si>
    <t>+7-903-625-61-42</t>
  </si>
  <si>
    <t>Станция Купавна</t>
  </si>
  <si>
    <t>Татьяна14</t>
  </si>
  <si>
    <t>+7-929-580-84-10</t>
  </si>
  <si>
    <t>Владик(5,5)</t>
  </si>
  <si>
    <t>+7-916-154-72-74</t>
  </si>
  <si>
    <t>Москва</t>
  </si>
  <si>
    <t>ул. Трофимова, д. 30, корп.2</t>
  </si>
  <si>
    <t>Галина6</t>
  </si>
  <si>
    <t>Маргарита</t>
  </si>
  <si>
    <t>20 детей (6)</t>
  </si>
  <si>
    <t>+7-916-347-23-40</t>
  </si>
  <si>
    <t>Елена Коваленко</t>
  </si>
  <si>
    <t>+7-926-379-17-58</t>
  </si>
  <si>
    <t>Рыбхоз</t>
  </si>
  <si>
    <t>50 взрослых</t>
  </si>
  <si>
    <t xml:space="preserve"> Кафе Семь Прудов</t>
  </si>
  <si>
    <t>Анна</t>
  </si>
  <si>
    <t>+7-926-464-10-61</t>
  </si>
  <si>
    <t>ул. Ленина, д. 55, кв. 63</t>
  </si>
  <si>
    <t>+7-929-605-25-08</t>
  </si>
  <si>
    <t>Ольга21</t>
  </si>
  <si>
    <t>Наталья21</t>
  </si>
  <si>
    <t>+7-910-424-13-43</t>
  </si>
  <si>
    <t>Аня и Александра, Владик, Милана</t>
  </si>
  <si>
    <t>Марина10</t>
  </si>
  <si>
    <t>+7-968-633-55-45</t>
  </si>
  <si>
    <t>Елена24</t>
  </si>
  <si>
    <t>Валентина8</t>
  </si>
  <si>
    <t>+7-929-656-72-03</t>
  </si>
  <si>
    <t>Екатерина16</t>
  </si>
  <si>
    <t>+7-965-196-22-65</t>
  </si>
  <si>
    <t>Екатерина15, Алексей</t>
  </si>
  <si>
    <t>+7-925-809-69-38,
+7-925-007-13-30</t>
  </si>
  <si>
    <t>Татьяна12</t>
  </si>
  <si>
    <t>+7-929-591-55-51,
+7-905-544-68-28</t>
  </si>
  <si>
    <t>ул. Набережная, д.15
(вход где ворота)</t>
  </si>
  <si>
    <t>Артем(9), Сережа(6), Стас(9)</t>
  </si>
  <si>
    <t>Елена11 (Зелёный-Домовёнок)</t>
  </si>
  <si>
    <t>Зеленый</t>
  </si>
  <si>
    <t>п. Зеленый, д. 57 (Домовенок)</t>
  </si>
  <si>
    <t>Группа детей</t>
  </si>
  <si>
    <t>Новое бисерово</t>
  </si>
  <si>
    <t>+7-926-701-24-09</t>
  </si>
  <si>
    <t>Елена3</t>
  </si>
  <si>
    <t>+7-916-723-00-54</t>
  </si>
  <si>
    <t>ул. Б. Московская, д. 110, кв. 36</t>
  </si>
  <si>
    <t>Валентина6</t>
  </si>
  <si>
    <t>Обухово</t>
  </si>
  <si>
    <t>+7-916-269-02-75</t>
  </si>
  <si>
    <t>ул. Школьная, д. 1, кв. 4 (рядом с садиком 3-х этажный дом)</t>
  </si>
  <si>
    <t>Олеся6</t>
  </si>
  <si>
    <t>+7-926-564-00-81</t>
  </si>
  <si>
    <t xml:space="preserve">ул. Ленина д. 33, кв. 8 (возле гаражей слева большой дом) </t>
  </si>
  <si>
    <t>Людмила</t>
  </si>
  <si>
    <t>+7-916-401-91-60</t>
  </si>
  <si>
    <t>мкр. Железки, от Савино на Темниково,по пригородной улице поворот за второй остановкой далее сразу направо, налево, направо, 2 постороенных дома, второй дом слева, из бруса, красный забор</t>
  </si>
  <si>
    <t>Глеб</t>
  </si>
  <si>
    <t>+7-910-408-49-64</t>
  </si>
  <si>
    <t>Микрорайон д. 3, кв. 60</t>
  </si>
  <si>
    <t>Бисерово</t>
  </si>
  <si>
    <t>Данил (9,5), Артем(4)</t>
  </si>
  <si>
    <t>Анна12</t>
  </si>
  <si>
    <t>+7-903-287-82-86</t>
  </si>
  <si>
    <t>ул. Пролетарская, д. 25</t>
  </si>
  <si>
    <t>+7-926-351-14-84</t>
  </si>
  <si>
    <t>Алёна2</t>
  </si>
  <si>
    <t>+7-926-672-76-97</t>
  </si>
  <si>
    <t>Наталья22</t>
  </si>
  <si>
    <t>Ольга22</t>
  </si>
  <si>
    <t>Максим(10), Алена(4)</t>
  </si>
  <si>
    <t>Денис</t>
  </si>
  <si>
    <t>ул. Пионерская, д.3, кв.228, подъезд 7, этаж 3</t>
  </si>
  <si>
    <t>+7-925-909-65-61</t>
  </si>
  <si>
    <t>Екатерина10</t>
  </si>
  <si>
    <t>Новая Купавна</t>
  </si>
  <si>
    <t>котеджный поселок Лагуна (поворот к ареалу, 200-300 метров направо шлагбаум)</t>
  </si>
  <si>
    <t>Лиза(5), Руслан(5), София(7)</t>
  </si>
  <si>
    <t>+7-926-757-51-01</t>
  </si>
  <si>
    <t>Колонтаево</t>
  </si>
  <si>
    <t>Елена25</t>
  </si>
  <si>
    <t>+7-926-335-75-53</t>
  </si>
  <si>
    <t>Софья(9)</t>
  </si>
  <si>
    <t>Презентация нас + возможно сценарий.в балашихе в школе 45 минут 24 декабря с утра.</t>
  </si>
  <si>
    <t>Нелля</t>
  </si>
  <si>
    <t>Электроугли</t>
  </si>
  <si>
    <t>Вишняковские дачи, ул.Длинная д.32</t>
  </si>
  <si>
    <t>+7-926-285-44-79</t>
  </si>
  <si>
    <t>СНТ "Мечта", перед лесом налево, первый дом(желтый)</t>
  </si>
  <si>
    <t>Ирина9</t>
  </si>
  <si>
    <t>+7-916-970-88-00</t>
  </si>
  <si>
    <t>Ольга14</t>
  </si>
  <si>
    <t>+7-926-541-13-38</t>
  </si>
  <si>
    <t>ул. Б.Московская, д. 108, кв. 45</t>
  </si>
  <si>
    <t>Полина(9.5), Ксения(6.5)</t>
  </si>
  <si>
    <t>Татьяна16</t>
  </si>
  <si>
    <t>+7-926-281-15-55</t>
  </si>
  <si>
    <t>ул. Калинина, д. 15, кв. 44 (3 подъезд, около колкоза Кирова)</t>
  </si>
  <si>
    <t>Татьяна21</t>
  </si>
  <si>
    <t>+7-926-535-94-28</t>
  </si>
  <si>
    <t>Александр</t>
  </si>
  <si>
    <t>+7-985-727-54-80</t>
  </si>
  <si>
    <t>Новая купавна</t>
  </si>
  <si>
    <t>Новая купавна, жил. Кооператив "Родинки"</t>
  </si>
  <si>
    <t>+7-915-360-10-54
+7-985-485-90-65</t>
  </si>
  <si>
    <t>+7-929-605-05-10</t>
  </si>
  <si>
    <t>Света(4), Варя(5), Игнат(6),</t>
  </si>
  <si>
    <t>Алексей5</t>
  </si>
  <si>
    <t>+7-915-492-80-46,
+7-985-970-56-35</t>
  </si>
  <si>
    <t>Изотоп, ворота дача, д.15 (к Кострову Алексею)</t>
  </si>
  <si>
    <t>Заря</t>
  </si>
  <si>
    <t>ул. Молодежная, д. 15, кв. 59, 2 подъезд, 6 этаж</t>
  </si>
  <si>
    <t>Атрем(7), Вика(9), Вова(6)</t>
  </si>
  <si>
    <t>ул. Матросова, д. 3, кв. 45</t>
  </si>
  <si>
    <t>+7-903-524-62-08</t>
  </si>
  <si>
    <t>Екатерина11</t>
  </si>
  <si>
    <t>2016 год</t>
  </si>
  <si>
    <t>+7-903-279-82-20
+7-912-823-39-82</t>
  </si>
  <si>
    <t>Любовь 
Анна ВасильевнаМ.Р</t>
  </si>
  <si>
    <t>6 детский сад</t>
  </si>
  <si>
    <t>Вика(6,5), Настя(2,5)</t>
  </si>
  <si>
    <t>СНТ Дружба, уч. 349 (2 ворота) Стадион труд</t>
  </si>
  <si>
    <t>Ирина12</t>
  </si>
  <si>
    <t>ул. Центральная, д. 33</t>
  </si>
  <si>
    <t>Марина11</t>
  </si>
  <si>
    <t>+7-917-548-96-82</t>
  </si>
  <si>
    <t>+7-903-160-97-67</t>
  </si>
  <si>
    <t>София(5,5)</t>
  </si>
  <si>
    <t>+7-926-126-48-88</t>
  </si>
  <si>
    <t>Варвара(4)</t>
  </si>
  <si>
    <t>Юлия7</t>
  </si>
  <si>
    <t>Саша(3), Карина(3), Снежанна(10), Карина(10)</t>
  </si>
  <si>
    <t>6 детей</t>
  </si>
  <si>
    <t>Андрей2</t>
  </si>
  <si>
    <t>+7-926-595-24-72</t>
  </si>
  <si>
    <t>ул. Братьев Кругловых, на улице</t>
  </si>
  <si>
    <t>7 детей</t>
  </si>
  <si>
    <t>+7-926-281-60-10</t>
  </si>
  <si>
    <t>Бабкина дача, 1 ворота, заранее позвонить</t>
  </si>
  <si>
    <t>3 девочки</t>
  </si>
  <si>
    <t>обухово, монино, зеленый +200 рублей</t>
  </si>
  <si>
    <t>Балашиха</t>
  </si>
  <si>
    <t>Южный, ул. Пионерская, д. 6, кв.42, 4 этаж, 3 подъезд</t>
  </si>
  <si>
    <t>+7-926-188-22-69</t>
  </si>
  <si>
    <t>Юлия9</t>
  </si>
  <si>
    <t>Анна16</t>
  </si>
  <si>
    <t>Елена27</t>
  </si>
  <si>
    <t>Сергей5</t>
  </si>
  <si>
    <t>3 детей</t>
  </si>
  <si>
    <t>ул. Школьная д. 39а, кв. 52</t>
  </si>
  <si>
    <t>Наталья14</t>
  </si>
  <si>
    <t>+7-916-877-05-64</t>
  </si>
  <si>
    <t>Анна17</t>
  </si>
  <si>
    <t>+7-906-792-13-50</t>
  </si>
  <si>
    <t>Ирина14</t>
  </si>
  <si>
    <t>Ольга12</t>
  </si>
  <si>
    <t>+7-910-423-25-62</t>
  </si>
  <si>
    <t>Виктория3</t>
  </si>
  <si>
    <t>+7-926-364-04-00</t>
  </si>
  <si>
    <t>Софи (3)</t>
  </si>
  <si>
    <t>+7-926-582-61-66</t>
  </si>
  <si>
    <t>Ирина10</t>
  </si>
  <si>
    <t>+7-903-522-68-82</t>
  </si>
  <si>
    <t>+7-926-662-98-78</t>
  </si>
  <si>
    <t>Светлана14</t>
  </si>
  <si>
    <t xml:space="preserve"> ул. Б.Московская, д. 64, кв. 106, 3 подъезд, 9 этаж, направо</t>
  </si>
  <si>
    <t>Надежда6</t>
  </si>
  <si>
    <t>Ульяна(6), Лева(14), Илья(4)</t>
  </si>
  <si>
    <t>Улица! Внутренний двор ДК Акрихин (могут поменять)</t>
  </si>
  <si>
    <t>около 3-х детей</t>
  </si>
  <si>
    <t>Нина Михайловна</t>
  </si>
  <si>
    <t>+7-906-790-14-10</t>
  </si>
  <si>
    <t>ул. Микрорайон, д. 2, кв. 25</t>
  </si>
  <si>
    <t>Ирина11</t>
  </si>
  <si>
    <t>Шульгино</t>
  </si>
  <si>
    <t>Оксана</t>
  </si>
  <si>
    <t>+7-916-615-93-50</t>
  </si>
  <si>
    <t>Людмила2</t>
  </si>
  <si>
    <t>+7-917-522-92-52</t>
  </si>
  <si>
    <t>Алина(11), Глеб(7), Богдан(2), Кирил(1), Полина?(11)</t>
  </si>
  <si>
    <t>Зоя</t>
  </si>
  <si>
    <t>+7-903-580-16-49</t>
  </si>
  <si>
    <t>Петр</t>
  </si>
  <si>
    <t>+7-925-000-74-24</t>
  </si>
  <si>
    <t>Рита(5)</t>
  </si>
  <si>
    <t>Татьяна25</t>
  </si>
  <si>
    <t>+7-926-181-66-10</t>
  </si>
  <si>
    <t>Молзино</t>
  </si>
  <si>
    <t>Виктория2,
Виктор2</t>
  </si>
  <si>
    <t>! +7-910-461-35-10, 
+7-965-132-82-75</t>
  </si>
  <si>
    <t>Влад(10), Алексей(9), Богдан(4), Никита(2)</t>
  </si>
  <si>
    <t>Наталья17</t>
  </si>
  <si>
    <t>+7-926-207-12-60</t>
  </si>
  <si>
    <t>Арина</t>
  </si>
  <si>
    <t>ул. Автозаводская, д. 4, кв. 44
 (1 подъезд, 11 эт.)</t>
  </si>
  <si>
    <t>+7-926-150-93-04,
+7-495-522-76-16 (дом)</t>
  </si>
  <si>
    <t>Алексей3</t>
  </si>
  <si>
    <t>+7-916-512-08-48</t>
  </si>
  <si>
    <t>Даша (9),
 День рождение</t>
  </si>
  <si>
    <t xml:space="preserve">Елена7 </t>
  </si>
  <si>
    <t>+7-903-220-98-50</t>
  </si>
  <si>
    <t>ул. Строителей, д. 3, (у нового магазина на шоссе)</t>
  </si>
  <si>
    <t>Дания</t>
  </si>
  <si>
    <t>+7-905-546-58-04</t>
  </si>
  <si>
    <t>Светлана</t>
  </si>
  <si>
    <t>+7-963-990-71-86</t>
  </si>
  <si>
    <t>3-4 ребенка</t>
  </si>
  <si>
    <t>Андрей4</t>
  </si>
  <si>
    <t>+7-916-700-85-87</t>
  </si>
  <si>
    <t>+7-977-305-57-73</t>
  </si>
  <si>
    <t>Вера3</t>
  </si>
  <si>
    <t>+7-926-757-71-17</t>
  </si>
  <si>
    <t>Маша(5), Паша(9), Вероника(5) еще 2 ребенка</t>
  </si>
  <si>
    <t>Ирина хочет быть снегурочкой 89265813469</t>
  </si>
  <si>
    <t>Валерия(4), Дима(3)</t>
  </si>
  <si>
    <t>+7-917-526-94-38</t>
  </si>
  <si>
    <t>Инна3</t>
  </si>
  <si>
    <t>+7-985-282-27-76</t>
  </si>
  <si>
    <t>Мария3</t>
  </si>
  <si>
    <t>Соня(4), Саша(7)</t>
  </si>
  <si>
    <t>Диана</t>
  </si>
  <si>
    <t>Алеша(6), Анна(3,5)</t>
  </si>
  <si>
    <t>+7-917-538-67-06</t>
  </si>
  <si>
    <t>+7-916-144-43-61</t>
  </si>
  <si>
    <t>Евгения4</t>
  </si>
  <si>
    <t>Никита(6), Артем (9)</t>
  </si>
  <si>
    <t>+7-929-647-46-82</t>
  </si>
  <si>
    <t>Вера4</t>
  </si>
  <si>
    <t>Надежда4</t>
  </si>
  <si>
    <t>+7-926-178-89-56</t>
  </si>
  <si>
    <t>мария заказ хочет на 19 или 20 декабря</t>
  </si>
  <si>
    <t>Татьяна26</t>
  </si>
  <si>
    <t>+7-962-969-20-74</t>
  </si>
  <si>
    <t>ул. Народная д. 28</t>
  </si>
  <si>
    <t>Александра Кузнецова</t>
  </si>
  <si>
    <t>Таня(10), Вера(1,5)</t>
  </si>
  <si>
    <t>Ольга(10), Марсель(5)</t>
  </si>
  <si>
    <t xml:space="preserve"> +7-916-150-83-72</t>
  </si>
  <si>
    <t>Георгий(11), Арсений(6), Дима(4), Максим(6)</t>
  </si>
  <si>
    <t>Дмитрий</t>
  </si>
  <si>
    <t>+7-919-774-92-93</t>
  </si>
  <si>
    <t>Софья (7), Данила (6), Алина (9), Варвара(2), Наташа(2)</t>
  </si>
  <si>
    <t>Екатерина Сорокина</t>
  </si>
  <si>
    <t>+7-925-226-52-26,
+7-926-256-08-45</t>
  </si>
  <si>
    <t>Котеджный поселок "Мелихово"</t>
  </si>
  <si>
    <t>Мелихово, д.30 (до поселка, до дома объяснят по телефону)</t>
  </si>
  <si>
    <t>Ольга Смирнова</t>
  </si>
  <si>
    <t>+7-926-906-66-15</t>
  </si>
  <si>
    <t>Марьино</t>
  </si>
  <si>
    <t>Артем(3), Андрей(1.10), Алиса?(10)</t>
  </si>
  <si>
    <t>Марина2</t>
  </si>
  <si>
    <t>+7-909-670-02-77</t>
  </si>
  <si>
    <t>Матвей (8.5), Ульяна (5)</t>
  </si>
  <si>
    <t>Юлия6</t>
  </si>
  <si>
    <t>+7-903-555-78-94</t>
  </si>
  <si>
    <t>Олег</t>
  </si>
  <si>
    <t>+7-903-629-50-93</t>
  </si>
  <si>
    <t>ул. Назина, д. 19</t>
  </si>
  <si>
    <t>Алексей6</t>
  </si>
  <si>
    <t>+7-916-607-24-45</t>
  </si>
  <si>
    <t>Сергей3</t>
  </si>
  <si>
    <t xml:space="preserve"> +7-916-320-13-34</t>
  </si>
  <si>
    <t>Новая
Купавна</t>
  </si>
  <si>
    <t>Новая Купавна, ул. Луговая, д. 11а (частн.дом), 200 м от горьковки, напротив ФСО, 100 от луговой, справа</t>
  </si>
  <si>
    <t>Алексей7,
Ирина15</t>
  </si>
  <si>
    <t>+7-985-298-53-66,
+7-903-139-01-23</t>
  </si>
  <si>
    <t>Кира(5,5)</t>
  </si>
  <si>
    <t>+7-926-276-20-66</t>
  </si>
  <si>
    <t>Екатерина18</t>
  </si>
  <si>
    <t>Татьяна27</t>
  </si>
  <si>
    <t>+7-915-452-95-98</t>
  </si>
  <si>
    <t>Гриша(6), Даша(2,5), Артем(4), Влад(3)</t>
  </si>
  <si>
    <t>+7-926-567-07-19</t>
  </si>
  <si>
    <t>Оксана5</t>
  </si>
  <si>
    <t>+7-965-365-43-03</t>
  </si>
  <si>
    <t>ул. Рождественская д. 10, кв. 52, 1 подъезд, 14 этаж</t>
  </si>
  <si>
    <t>ул. Цветочная д. 7</t>
  </si>
  <si>
    <t>+7-916-963-56-96          +7-926-383-03-28</t>
  </si>
  <si>
    <t xml:space="preserve">
Александр3
Полина</t>
  </si>
  <si>
    <t>Даша(6)</t>
  </si>
  <si>
    <t>Наталья19</t>
  </si>
  <si>
    <t>+7-903-575-07-76</t>
  </si>
  <si>
    <t>Никита(7)</t>
  </si>
  <si>
    <t>Константин</t>
  </si>
  <si>
    <t>+7-903-599-97-44</t>
  </si>
  <si>
    <t>Екатерина19</t>
  </si>
  <si>
    <t>+7-977-488-56-16
+7-903-141-54-90</t>
  </si>
  <si>
    <t>10 детей</t>
  </si>
  <si>
    <t>+7-917-584-97-47</t>
  </si>
  <si>
    <t>Кудиново</t>
  </si>
  <si>
    <t>ул. Центральная, д. 9, кв. 35</t>
  </si>
  <si>
    <t>+7-926-634-09-81</t>
  </si>
  <si>
    <t>Камила</t>
  </si>
  <si>
    <t>+7-968-924-92-15</t>
  </si>
  <si>
    <t>Анастасия6</t>
  </si>
  <si>
    <t>+7-910-417-41-16</t>
  </si>
  <si>
    <t>Ольга24</t>
  </si>
  <si>
    <t>Анастасия</t>
  </si>
  <si>
    <t>дач.пос. Лесная Купавна (после поворота на ареал 200м, напротив бензоколонки)</t>
  </si>
  <si>
    <t xml:space="preserve">+7-925-238-10-72 </t>
  </si>
  <si>
    <t>Лёва(6.5), Вика(5)</t>
  </si>
  <si>
    <t>+7-980-510-27-27</t>
  </si>
  <si>
    <t>20 человек</t>
  </si>
  <si>
    <t>Корпоратив</t>
  </si>
  <si>
    <t>Юрий2</t>
  </si>
  <si>
    <t>31 декабря 12:30 на 45 минут (есть канат) 3500  15 человек на улице</t>
  </si>
  <si>
    <t>Наталья23  +7-926-5742000 хочет заказать в школу на 24 декабря в 18:00 в 34 школу в класс к Маше</t>
  </si>
  <si>
    <t>Соня,Соня(6)</t>
  </si>
  <si>
    <t>Катя(8), Алеша(3,5)</t>
  </si>
  <si>
    <t>+7-926-253-55-77</t>
  </si>
  <si>
    <t>+7-926-557-37-37</t>
  </si>
  <si>
    <t>Наталья24</t>
  </si>
  <si>
    <t>Ксения2</t>
  </si>
  <si>
    <t>+7-925-156-99-70</t>
  </si>
  <si>
    <t>Екатерина20</t>
  </si>
  <si>
    <t>Валерия(7), Ульяна(7), Катя(6), Никита(14)</t>
  </si>
  <si>
    <t>+7-910-452-17-07</t>
  </si>
  <si>
    <t>Наталья23</t>
  </si>
  <si>
    <t>+7-926-574-20-00</t>
  </si>
  <si>
    <t>Школа №34</t>
  </si>
  <si>
    <t>Алина3</t>
  </si>
  <si>
    <t>Виктория(2,5), Кирилл(2,5)</t>
  </si>
  <si>
    <t>Евгения5</t>
  </si>
  <si>
    <t>Наталья12</t>
  </si>
  <si>
    <t>+7-919-994-20-24</t>
  </si>
  <si>
    <t>Федя(7),
Вера(7)</t>
  </si>
  <si>
    <t>+7-926-367-88-28</t>
  </si>
  <si>
    <t>Виктория4</t>
  </si>
  <si>
    <t>Екатерина6</t>
  </si>
  <si>
    <t>+7-926-304-34-16</t>
  </si>
  <si>
    <t>Лера(9), Ваня(6)</t>
  </si>
  <si>
    <t xml:space="preserve"> +7-929-616-06-26</t>
  </si>
  <si>
    <t>Павел</t>
  </si>
  <si>
    <t>Иван(8)</t>
  </si>
  <si>
    <t xml:space="preserve"> +7-917-535-92-33</t>
  </si>
  <si>
    <t>Анна11</t>
  </si>
  <si>
    <t>Матвей(4),Артем(4), Настя(5), Саша(7), Вера(3)</t>
  </si>
  <si>
    <t>+7-903-744-77-15</t>
  </si>
  <si>
    <t>Владимир3</t>
  </si>
  <si>
    <t>5-7 чел взрослые</t>
  </si>
  <si>
    <t>примерно 30 человек</t>
  </si>
  <si>
    <t>ул. Широкая д. 8</t>
  </si>
  <si>
    <t>Артем(8), Ярослава(3), Никита(2)</t>
  </si>
  <si>
    <t>+7-929-617-39-56</t>
  </si>
  <si>
    <t>взрослые</t>
  </si>
  <si>
    <t>ул. Октябрьская д. 29, кв. 349,7 подъезд,со двора, 5 этаж</t>
  </si>
  <si>
    <t>+7-916-982-87-74</t>
  </si>
  <si>
    <t>+7-916-621-05-16</t>
  </si>
  <si>
    <t>Екатерина21</t>
  </si>
  <si>
    <t>Николай4</t>
  </si>
  <si>
    <t>+7-926-178-49-75</t>
  </si>
  <si>
    <t>ул. Юбилейная д. 28, кв. корп.1, кв. 28, подъезд 1, этаж 8</t>
  </si>
  <si>
    <t>Василиса(2,10)</t>
  </si>
  <si>
    <t>Кучино, Заря(основной)</t>
  </si>
  <si>
    <t>ул. Центральная, д.30, кв.208, домофон 208, 
! ул. Журавлиная д. 24 (на носовихе) (на пешех. Переходе, где камера, повотор на право, и второй дом от дороги по правой стороне)</t>
  </si>
  <si>
    <t>взять паспорта</t>
  </si>
  <si>
    <t>Лиза Андреева</t>
  </si>
  <si>
    <t xml:space="preserve"> Кучино</t>
  </si>
  <si>
    <t>ул. Южная, д. 17а (черные ворота, въезд на территорию "Технострой")</t>
  </si>
  <si>
    <t>20 человек, в основном девушки</t>
  </si>
  <si>
    <t>! +7-929-579-58-50, 
+7-495-664-21-27</t>
  </si>
  <si>
    <t>! Ольга25 (главбух), Геннадий2 (директор)</t>
  </si>
  <si>
    <t>Егор(6)</t>
  </si>
  <si>
    <t>ул. Орлова, д. 2, кв. 389 (подъезд 3 со двора, 5 этаж)</t>
  </si>
  <si>
    <t>Эмма(4), Вероника(2.5), Роман(3.5), Михаил(4.9), Тимофей(4), Матвей(7)</t>
  </si>
  <si>
    <t>Новое Бисерово, ул. Орлова, д. 2, кв. 117 (9 этаж, 1 подъезд)</t>
  </si>
  <si>
    <t>Ксюша(3), Соня(3), Аня(3)</t>
  </si>
  <si>
    <t>ул. Школьная, д. 15, кв. 112 (5 этаж, 2 подъезд)</t>
  </si>
  <si>
    <t>! Вера5
Анна13 Надежда8</t>
  </si>
  <si>
    <t>! +7-916-686-74-05
+7-916-217-94-48
+7-906-797-93-47</t>
  </si>
  <si>
    <t>Мария</t>
  </si>
  <si>
    <t>СНТ Дружба, Стадион труд</t>
  </si>
  <si>
    <t>+7-926-566-76-82</t>
  </si>
  <si>
    <t>+7-916-632-15-60
+7-903-715-41-20</t>
  </si>
  <si>
    <t>Екатерина22</t>
  </si>
  <si>
    <t>Елена Башмакова</t>
  </si>
  <si>
    <t>Людмила3</t>
  </si>
  <si>
    <t>Аптека около рынка. На улицу на 2 часа.</t>
  </si>
  <si>
    <t>Сергей6</t>
  </si>
  <si>
    <t>+7-925-312-30-53,
+7-967-097-09-25</t>
  </si>
  <si>
    <t>Анна7</t>
  </si>
  <si>
    <t>+7-926-551-0535</t>
  </si>
  <si>
    <t>Вася(5), Егор(4), Ваня(8), Георгий(6), Мила(5), Матвей и Даша (2), Катя (4)</t>
  </si>
  <si>
    <t>ул. Кирова, д.4, кв. 4
 (1 подъезд, 2 этаж)</t>
  </si>
  <si>
    <t>проспект Героев, д. 4, кв. 34,           10 этаж, 1 подъезд</t>
  </si>
  <si>
    <t>г.Балашиха, д.Черное, ул.Агрогородок, д.7, кв.123, 2 подъезд, 7 этаж</t>
  </si>
  <si>
    <t>+7-926-256-40-04,
+7-926-257-00-00</t>
  </si>
  <si>
    <t>+7-964-768-02-39
! +7-925-362-73-73</t>
  </si>
  <si>
    <t>Ольга19
! Елена28</t>
  </si>
  <si>
    <t>Андерей6
Ирина17</t>
  </si>
  <si>
    <t>+7-915-363-28-25
+7-915-363-34-40</t>
  </si>
  <si>
    <t>ул. Чкалова д. 8, кв. 35</t>
  </si>
  <si>
    <t>Женя Блохина</t>
  </si>
  <si>
    <t>ул. Юбилейная д. 8, кв. 18, 4 этаж, один подъезд в доме</t>
  </si>
  <si>
    <t>Лиза(7)</t>
  </si>
  <si>
    <t>Елена29</t>
  </si>
  <si>
    <t>Светлана Балашиха</t>
  </si>
  <si>
    <t>! Ул. Новочеркасская, д. 26, кв. 48 (3 этаж). Или 
Ул. Новочеркасская, д. 10, кв. ?? (5 этаж)</t>
  </si>
  <si>
    <t>п. Зеленый, д. 3, кв. 80 
(6 подъезд, 2 этаж)               рядом со школой</t>
  </si>
  <si>
    <t>+7-916-327-34-52</t>
  </si>
  <si>
    <t>Игорь2</t>
  </si>
  <si>
    <t>+7-926-172-66-84</t>
  </si>
  <si>
    <t>Ногинск</t>
  </si>
  <si>
    <t>Никита(9)День Р., Лера(5)</t>
  </si>
  <si>
    <t>+7-905-650-22-21</t>
  </si>
  <si>
    <t>Денис2</t>
  </si>
  <si>
    <t>Татьяна4, 
! Вячеслав</t>
  </si>
  <si>
    <t>+7-916-054-97-45
! +7-916-714-79-56</t>
  </si>
  <si>
    <t>! Ногинск, Старая Купавна</t>
  </si>
  <si>
    <t>Вероника(3), Федор(11)</t>
  </si>
  <si>
    <t>+7-903-710-82-20</t>
  </si>
  <si>
    <t>Павел2</t>
  </si>
  <si>
    <t>Вишняковские дачи</t>
  </si>
  <si>
    <t>ул. Первомайская, д. 36
(частн. дом)</t>
  </si>
  <si>
    <t>Екатерина5, 
Екатерина13</t>
  </si>
  <si>
    <t>+7-929-574-02-42,
+7-963-772-02-55</t>
  </si>
  <si>
    <t>Анна9   (подруга Вики)</t>
  </si>
  <si>
    <t>Светлана9
! муж Алексей</t>
  </si>
  <si>
    <t>ул. Твардовского, д.26, кв.209, 6 этаж, 4 подъезд</t>
  </si>
  <si>
    <t>Павлино д. 39, кв. 118, 2 этаж, 3 подъезд</t>
  </si>
  <si>
    <t>Елена31</t>
  </si>
  <si>
    <t>Кирилл (8), Тимофей (8)</t>
  </si>
  <si>
    <t>ул. Крестьянская, д. 11, 
! ул. Энтузиастов, д. 1, кв. 61 (1 подъезд 1 от почты, 1 этаж)</t>
  </si>
  <si>
    <t>Шульгино, 
! Обухово</t>
  </si>
  <si>
    <t>Павел3</t>
  </si>
  <si>
    <t>+7-919-763-73-46</t>
  </si>
  <si>
    <t>ул. Лесные поляны, д. 6, кв. 83 
(1 подъезд, 13 этаж)</t>
  </si>
  <si>
    <t>Аня(6)</t>
  </si>
  <si>
    <t>+7-926-277-68-31
+7-925-879-39-93</t>
  </si>
  <si>
    <t>Василиса(12), Семен(5), Богдана(10)</t>
  </si>
  <si>
    <t xml:space="preserve"> ! +7-977-381-55-43       +7-929-538-01-63</t>
  </si>
  <si>
    <t>ул. Юбилейная д. 28, корп.1, кв. 53, 15 этаж, 1 подъезд</t>
  </si>
  <si>
    <t>3 ребенка</t>
  </si>
  <si>
    <t>ул. Новая д. 12/18, кв. 20, 3 подъезд, 1 этаж</t>
  </si>
  <si>
    <t>ул. Цветочная, д.28 (первая, ll носовихи, налево) 19 км</t>
  </si>
  <si>
    <t>ул. Саввинское шоссе д. 4/2, кв. 83, 2 подъезд, 9 этаж</t>
  </si>
  <si>
    <t>ул. Троицкая, д.4, кв.258, 4 подъезд, 6 этаж</t>
  </si>
  <si>
    <t>ул.Соловьева, д.1, кв.308, 6 подъезд, 4 этаж</t>
  </si>
  <si>
    <t>Елена26
Татьяна28</t>
  </si>
  <si>
    <t>+7-926-612-42-72
+7-916-232-66-86</t>
  </si>
  <si>
    <t>+7-926-753-24-25</t>
  </si>
  <si>
    <t>ул. Фрунзе д. 11, кв. 18</t>
  </si>
  <si>
    <t>Анна14</t>
  </si>
  <si>
    <t>Зеленый, д. 53, кв. 65(справа, если ехать от купавны)</t>
  </si>
  <si>
    <t>Ольга27</t>
  </si>
  <si>
    <t>ул. Колхозная д. 11, кв. 52, 1 подъезд, 14 этаж</t>
  </si>
  <si>
    <t>+7-926-374-08-24
+7-498-304-76-32</t>
  </si>
  <si>
    <t>Надежда9</t>
  </si>
  <si>
    <t>4 ребенка</t>
  </si>
  <si>
    <t>Никита(10), Лера(11)
Софья (3,5)</t>
  </si>
  <si>
    <t>Арсений(7), Настя(11), Даня(5), Лиза(6)</t>
  </si>
  <si>
    <t>+7-916-774-87-17</t>
  </si>
  <si>
    <t>Анна18</t>
  </si>
  <si>
    <t>+7-916-602-10-07</t>
  </si>
  <si>
    <t>Андрей7</t>
  </si>
  <si>
    <t>Данила(5), Кирилл (4), Максим(3)</t>
  </si>
  <si>
    <t>Миша(7), Вера(3), Андрей(6), Алеша(3), Соня(5)+1 ребенок</t>
  </si>
  <si>
    <t>ул. Луговая д. 2, к.1, кв. 6, этаж 2</t>
  </si>
  <si>
    <t>+7-926-369-33-48</t>
  </si>
  <si>
    <t>Ольга28</t>
  </si>
  <si>
    <t>ул. Михалево, д. 33(после дикси направо, налево до конца) по полевой</t>
  </si>
  <si>
    <t>ул. Полевая д.1 мимо поворота на колонтаево справа 3 этажный дом с красной крышой машина сузуки таунхаус</t>
  </si>
  <si>
    <t>Позвонил</t>
  </si>
  <si>
    <t>Заказал</t>
  </si>
  <si>
    <t>Отказ</t>
  </si>
  <si>
    <t>звонок</t>
  </si>
  <si>
    <t>пост/новый</t>
  </si>
  <si>
    <t>источник</t>
  </si>
  <si>
    <t>Постоянный</t>
  </si>
  <si>
    <t>Новый</t>
  </si>
  <si>
    <t>Газета</t>
  </si>
  <si>
    <t>Интернет</t>
  </si>
  <si>
    <t>Объявление</t>
  </si>
  <si>
    <t>Рекомендация</t>
  </si>
  <si>
    <t>Знакомые</t>
  </si>
  <si>
    <t>Авто</t>
  </si>
  <si>
    <t>примечание</t>
  </si>
  <si>
    <t>Надежда5</t>
  </si>
  <si>
    <t>ул. Парковая д.1</t>
  </si>
  <si>
    <t>Полина(9), Мария(3,5)</t>
  </si>
  <si>
    <t>Арина(5), Лиза(7), Лера(4)</t>
  </si>
  <si>
    <t>Светлана15</t>
  </si>
  <si>
    <t>ул. Ленина, д. 12, кв. 77, 
2 подъезд от садика, 5 этаж</t>
  </si>
  <si>
    <t>Вишняковские дачи, ул. Длинная д.32</t>
  </si>
  <si>
    <t xml:space="preserve">Яна4 </t>
  </si>
  <si>
    <t>+7-916-523-07-00</t>
  </si>
  <si>
    <t>ул. Молодежная д. 17, кв. 45,. 2 подъезд, 2 этаж</t>
  </si>
  <si>
    <t>Сережа(3,5)</t>
  </si>
  <si>
    <t>Никита(7),   Ника (3,5)</t>
  </si>
  <si>
    <t xml:space="preserve">Марьино, парк
</t>
  </si>
  <si>
    <t>улица</t>
  </si>
  <si>
    <t>Таня(11), Вера(2,5)</t>
  </si>
  <si>
    <t>ID</t>
  </si>
  <si>
    <t>Елена11 (Зелёный-Домовёнок),</t>
  </si>
  <si>
    <t>+7-929-933-48-93</t>
  </si>
  <si>
    <t>+7-929-633-77-91</t>
  </si>
  <si>
    <t>+7-925-154-46-35</t>
  </si>
  <si>
    <t>Елена11</t>
  </si>
  <si>
    <t xml:space="preserve">Виктория5
</t>
  </si>
  <si>
    <t xml:space="preserve">Ирина16
</t>
  </si>
  <si>
    <t>+7-925-868-76-10</t>
  </si>
  <si>
    <t>+7-905-779-73-64</t>
  </si>
  <si>
    <t>Алена4</t>
  </si>
  <si>
    <t>+7-903-176-94-68</t>
  </si>
  <si>
    <t>Валентина</t>
  </si>
  <si>
    <t>Екатерина23</t>
  </si>
  <si>
    <t>Нуминат</t>
  </si>
  <si>
    <t>Ольга29</t>
  </si>
  <si>
    <t>Екатерина13</t>
  </si>
  <si>
    <t>Елена Милиционер</t>
  </si>
  <si>
    <t>+7-929-954-03-61</t>
  </si>
  <si>
    <t>ул. Саввинская д.1а</t>
  </si>
  <si>
    <t>+7-926-610-32-01</t>
  </si>
  <si>
    <t>ул. Братьев Кругловых д. 53</t>
  </si>
  <si>
    <t>+7-926-327-61-17          +7-927-117-03-33</t>
  </si>
  <si>
    <t>+7-903-161-68-33          +7-925-185-89-63</t>
  </si>
  <si>
    <t>ул.Зеленая д. 3</t>
  </si>
  <si>
    <t>+7-963-772-02-55</t>
  </si>
  <si>
    <t>Стадион "Акрихин" около елки</t>
  </si>
  <si>
    <t>+7-910-007-24-91</t>
  </si>
  <si>
    <t>30 человек, 4 класс</t>
  </si>
  <si>
    <t>Аня и Александра, Владик6,5 Даша1,5</t>
  </si>
  <si>
    <t>Дима(5), Настя(5)</t>
  </si>
  <si>
    <t>Пролина(4), Аня(2),Лида(1), Соня(4)</t>
  </si>
  <si>
    <t>запомнить имена</t>
  </si>
  <si>
    <t>очень понравился голос Д.М.</t>
  </si>
  <si>
    <t>1500+к.д.</t>
  </si>
  <si>
    <t>+7-926-900-05-80</t>
  </si>
  <si>
    <t>+7-925-062-36-54</t>
  </si>
  <si>
    <t>ул. Рождественская д.5, кв.114, 2 подъезд, 13 этаж</t>
  </si>
  <si>
    <t>Денис и Егор(5)</t>
  </si>
  <si>
    <t>Надежда10</t>
  </si>
  <si>
    <t>мкр. Железки, от Савино на Темниково,по пригородной улице поворот за второй остановкой ул.1-я светлая, д.26</t>
  </si>
  <si>
    <t>Александр(7.5), Милана(4.5)</t>
  </si>
  <si>
    <t>Ульяна(8), Степан(6.5)</t>
  </si>
  <si>
    <t>Ева(6), Настя(6), Андрей(7), Денис(6)</t>
  </si>
  <si>
    <t>Ольгино, ул. Граничная д. 38, кв. 490 подъезд 3, этаж 15,                   код 1986</t>
  </si>
  <si>
    <t>Щемилово</t>
  </si>
  <si>
    <t>ул. Орлова д.26, кв. 464, 6 подъезд, 3 этаж</t>
  </si>
  <si>
    <t>Не взяли трубку</t>
  </si>
  <si>
    <t>База заказов Деда мороза и Снегурочки на 2017 год</t>
  </si>
  <si>
    <t xml:space="preserve"> Старая Купавна, ул. Октябрьская, д. 45, кв. 30</t>
  </si>
  <si>
    <t>Старая Купавна, ул. Ленина д. 6 кв. 71</t>
  </si>
  <si>
    <t>Кучино, ул.Соловьева, д.1, кв.308, 6 подъезд, 4 этаж</t>
  </si>
  <si>
    <t>Павлино, ул. Троицкая, д.4, кв.258, 4 подъезд, 6 этаж</t>
  </si>
  <si>
    <t>Бисерово, ул. Бисеровское шоссе, 800м от ст.Купавна, 19 участок, СНТ</t>
  </si>
  <si>
    <t xml:space="preserve">Абон. Не доступен </t>
  </si>
  <si>
    <t>Уезжают</t>
  </si>
  <si>
    <t>Милана(5), Дарья(5)</t>
  </si>
  <si>
    <t>Старая Купавна, ул. Ленина, д. 51, кв. 17, 2 подъезд, 1 этах</t>
  </si>
  <si>
    <t>не звонил</t>
  </si>
  <si>
    <t>Железка, проспект Героев, д. 4, кв. 34,           10 этаж, 1 подъезд</t>
  </si>
  <si>
    <t>пока не определились, перезвонить 3-4 декабря</t>
  </si>
  <si>
    <t>Старая Купавна, ул. Микрорайон, д. 12, кв. 43</t>
  </si>
  <si>
    <t>Никита(8,5), Вика(8)</t>
  </si>
  <si>
    <t>определится, уже заказали, может нас закажут</t>
  </si>
  <si>
    <t>+7-926-208-06-68</t>
  </si>
  <si>
    <t>Электросталь</t>
  </si>
  <si>
    <t>+7-985-392-14-00</t>
  </si>
  <si>
    <t>Наталья25</t>
  </si>
  <si>
    <t>Анна19</t>
  </si>
  <si>
    <t>Екатерина(7), Сережа(4)</t>
  </si>
  <si>
    <t>Александра5</t>
  </si>
  <si>
    <t>+7-926-348-03-14</t>
  </si>
  <si>
    <t>Полина(10), Никита(3), Милана(2)?</t>
  </si>
  <si>
    <t>Ольга30</t>
  </si>
  <si>
    <t>+7-916-298-88-44</t>
  </si>
  <si>
    <t>Нина Ивановна</t>
  </si>
  <si>
    <t>+7-926-213-56-59</t>
  </si>
  <si>
    <t>Никита(13), Максим(9), Вероника(6)</t>
  </si>
  <si>
    <t>Тетя Лида</t>
  </si>
  <si>
    <t>+7-916-776-69-05</t>
  </si>
  <si>
    <t>Ксюша(10), Маша(11), Настя(6), Кристина(4),Алина(6,5), София(4), Кирилл(4)</t>
  </si>
  <si>
    <t>ул. Кирова д. 1, кв. 19</t>
  </si>
  <si>
    <t>ДК Акрихин, Кенгуру</t>
  </si>
  <si>
    <t>40 детей</t>
  </si>
  <si>
    <t>Дети выросли</t>
  </si>
  <si>
    <t>Оксана6</t>
  </si>
  <si>
    <t xml:space="preserve"> Яна3</t>
  </si>
  <si>
    <t>Елена11 (Зелёный-Домовёнок), заказали в другом месте, подумают может у нас закажут</t>
  </si>
  <si>
    <t>+7-926-562-83-61</t>
  </si>
  <si>
    <t>Наталья26</t>
  </si>
  <si>
    <t>Егор (10,5),
Аня (9,5)</t>
  </si>
  <si>
    <t xml:space="preserve">София(7), Калерия (7) </t>
  </si>
  <si>
    <t>Егор(7.5), Даша(4.4)</t>
  </si>
  <si>
    <t>в этом году решили не заказывать, много и так елок будет</t>
  </si>
  <si>
    <t>Хотят обязательно деда мороза не большого, белого. Всегда к ним приходит либо Андрей либо Юра</t>
  </si>
  <si>
    <t>Антон(6), Полина(5), Владик(6), Виталий(5 мес)</t>
  </si>
  <si>
    <t>+7-926-214-71-04</t>
  </si>
  <si>
    <t>Инна4</t>
  </si>
  <si>
    <t>г. Железнодорожный</t>
  </si>
  <si>
    <t>г. Железнодорожный, ул. Новая, д. 35, кв. 40, 1 подъезд, 6 этаж</t>
  </si>
  <si>
    <t>Карина(6), Мариям(8), Катя(11)</t>
  </si>
  <si>
    <t>Вконтакте</t>
  </si>
  <si>
    <t>15.45</t>
  </si>
  <si>
    <t>ул. Октябрьская д.4, кв.33, 3 подъезд, 2 этаж</t>
  </si>
  <si>
    <t>Николай(8),  Софья(2.5)</t>
  </si>
  <si>
    <t>+7-985-664-59-55</t>
  </si>
  <si>
    <t>Ольга31</t>
  </si>
  <si>
    <t>Железнодорожный</t>
  </si>
  <si>
    <t>Старая Купавна, ул. Кирова, д. 3а, 5 подъезд, кв.41</t>
  </si>
  <si>
    <t>Артем(5)</t>
  </si>
  <si>
    <t>гр.№ 6, 8, 10</t>
  </si>
  <si>
    <t>Железнодорожный, ул. Советская, д. 34а (детский садик)</t>
  </si>
  <si>
    <t>Елена Владимировна Новгородская МузРук 23 садик Железка</t>
  </si>
  <si>
    <t>Елена Евгеньевна Моисеева МузРук
23 садик Железка</t>
  </si>
  <si>
    <t>Гр. № 3, 5, 15</t>
  </si>
  <si>
    <t>Юлия Анатольевна Данилова МузРук 23 садик Железка</t>
  </si>
  <si>
    <t xml:space="preserve"> +7-926-353-65-77</t>
  </si>
  <si>
    <t>гр.№ 7, 11, 12, 13</t>
  </si>
  <si>
    <t>Елена Михайловна Методист 23 Садик Железка</t>
  </si>
  <si>
    <t>гр.№ 10</t>
  </si>
  <si>
    <t>Гр. № 3</t>
  </si>
  <si>
    <t>Гр. № 5</t>
  </si>
  <si>
    <t>гр.№ 12</t>
  </si>
  <si>
    <t>гр.№ 11</t>
  </si>
  <si>
    <t>гр.№ 13</t>
  </si>
  <si>
    <t>гр.№ 6</t>
  </si>
  <si>
    <t>гр.№ 8</t>
  </si>
  <si>
    <t>гр.№ 7</t>
  </si>
  <si>
    <r>
      <t xml:space="preserve">Маша(5), </t>
    </r>
    <r>
      <rPr>
        <sz val="10"/>
        <color theme="1"/>
        <rFont val="Times New Roman"/>
        <family val="1"/>
        <charset val="204"/>
      </rPr>
      <t>Ксюша(7)</t>
    </r>
  </si>
  <si>
    <t>позвонит 5 декабря, хочет 2 праздника по пол часа 24 и 25 декабря, 10 детей на каждом празднике, по 3000 за праздник</t>
  </si>
  <si>
    <t>Вика(10), Лёня(5,5)</t>
  </si>
  <si>
    <t>ул. Комбинат, д. 42, кв. 37, 3 подъезд, 2 этаж</t>
  </si>
  <si>
    <t>ул. Кирова д. 3а (Алиса), кв. 37, подъезд за алисой, 1 этаж</t>
  </si>
  <si>
    <t>номер не используется</t>
  </si>
  <si>
    <t>Наталья Еременко</t>
  </si>
  <si>
    <t>+7-903-116-70-36</t>
  </si>
  <si>
    <t>Слава(2,5)</t>
  </si>
  <si>
    <t>Даша (10), Егор(6), Маша(5)</t>
  </si>
  <si>
    <t>Анастасия(11), Елизавета(7), Анисья(1 год)</t>
  </si>
  <si>
    <t>перенесли для удобства с 20:00</t>
  </si>
  <si>
    <t>Надежда11</t>
  </si>
  <si>
    <t>+7-926-062-69-88</t>
  </si>
  <si>
    <t>ул. Б.Московская д. 88</t>
  </si>
  <si>
    <t>аппарат выключен</t>
  </si>
  <si>
    <t>думают заказать или нет</t>
  </si>
  <si>
    <t>ул. Маяковского д.3 кв.2</t>
  </si>
  <si>
    <t>Рома(2),Настя(7), Полина(1,5)</t>
  </si>
  <si>
    <t>пока не знают</t>
  </si>
  <si>
    <t>Анна20</t>
  </si>
  <si>
    <t>Елена30</t>
  </si>
  <si>
    <t>+7-926-611-84-04</t>
  </si>
  <si>
    <t>Лагуна</t>
  </si>
  <si>
    <t>программа на 1 час</t>
  </si>
  <si>
    <t>Юлия10</t>
  </si>
  <si>
    <t>+7-962-961-77-55</t>
  </si>
  <si>
    <t>СНТ "Горелый лес" ул. Кутузова д. 775</t>
  </si>
  <si>
    <t>Даниил(2,8)</t>
  </si>
  <si>
    <t>Роман Хохлов</t>
  </si>
  <si>
    <t>+7-903-612-07-06</t>
  </si>
  <si>
    <t>ул. Болотниковская д. 36, кв. 151, 3 подъезд, 7 этаж</t>
  </si>
  <si>
    <t>Настя(4)</t>
  </si>
  <si>
    <t>+7-916-681-46-55</t>
  </si>
  <si>
    <t>Анна21</t>
  </si>
  <si>
    <t>ул. Центральная д.55</t>
  </si>
  <si>
    <t>София(6), Давид(6), Мария(4), Маргарита(1,5)</t>
  </si>
  <si>
    <t>программа на 40 минуут</t>
  </si>
  <si>
    <t>дед мороз маленький должен быть</t>
  </si>
  <si>
    <t>Юлия Котова</t>
  </si>
  <si>
    <t>ул. Ленина д. 54, кв. 63</t>
  </si>
  <si>
    <t>+7-926-047-43-43</t>
  </si>
  <si>
    <t>Ольга32</t>
  </si>
  <si>
    <t>+7-967-004-58-24</t>
  </si>
  <si>
    <t>ул. Покрова д. 8</t>
  </si>
  <si>
    <t>Кирилл(4)</t>
  </si>
  <si>
    <t xml:space="preserve">Новый </t>
  </si>
  <si>
    <t>+7-926-673-22-28</t>
  </si>
  <si>
    <t>ул. Ленина д. 43, кв. 27</t>
  </si>
  <si>
    <t xml:space="preserve">Лиза(7), Даня(6),Кира(2),Роберт(1) </t>
  </si>
  <si>
    <t>Юлия11</t>
  </si>
  <si>
    <t>Ольга33</t>
  </si>
  <si>
    <t>+7-926-650-04-39</t>
  </si>
  <si>
    <t>г. Балашиха</t>
  </si>
  <si>
    <t>г. Балашиха, ул. Свердлова, д. 43, кв. 14, 1 подъезд, 4 этаж</t>
  </si>
  <si>
    <t>Даниил(3.5), Кирил(3.5)?</t>
  </si>
  <si>
    <t>18.45</t>
  </si>
  <si>
    <t>Екатерина24</t>
  </si>
  <si>
    <t>+7-926-580-97-64</t>
  </si>
  <si>
    <t>Старая Купавна, ул. Ленина, д. 54, кв. 98, 6 подъезд, 5 этаж</t>
  </si>
  <si>
    <t>Милана(6), Артем(1.5)</t>
  </si>
  <si>
    <t>12.00</t>
  </si>
  <si>
    <t>не нашел в старых</t>
  </si>
  <si>
    <t>Татьяна29</t>
  </si>
  <si>
    <t>+7-926-142-51-76</t>
  </si>
  <si>
    <t>Старая Купавна, ул. Ленина, д. 43, кв. 30</t>
  </si>
  <si>
    <t>Кафе "Бум"</t>
  </si>
  <si>
    <t>абонент не отвечает</t>
  </si>
  <si>
    <t>уезжают</t>
  </si>
  <si>
    <t>не взяла трубку</t>
  </si>
  <si>
    <t>еще не определились с датой</t>
  </si>
  <si>
    <t>должна заказать</t>
  </si>
  <si>
    <t>подумают,уезжают</t>
  </si>
  <si>
    <t>не будут заказывать</t>
  </si>
  <si>
    <t>дети выросли,может и закажут</t>
  </si>
  <si>
    <t>вместе с татьяной29</t>
  </si>
  <si>
    <t>выросли дети</t>
  </si>
  <si>
    <t>Александр(7)</t>
  </si>
  <si>
    <t>недоступен</t>
  </si>
  <si>
    <t>Валерия(8,5)</t>
  </si>
  <si>
    <t>Лиза (9),  Ксюша(4)</t>
  </si>
  <si>
    <t>Глеб(5), Виктория(4)</t>
  </si>
  <si>
    <t>ресторан "Старая Купавна"</t>
  </si>
  <si>
    <t>ул. Ленина, д. 20, кв. 3, 1 подъезд справа</t>
  </si>
  <si>
    <t>ул. Комиссаровская, д.1, кв. 56, 3 поъезд, 4 этаж</t>
  </si>
  <si>
    <t>Заказали в другом месте. Подумает,может у нас закажет</t>
  </si>
  <si>
    <t>не знают будут заказывать или нет</t>
  </si>
  <si>
    <t>Полина(4), Аня(2),Лида(1), Соня(4)</t>
  </si>
  <si>
    <t>Саид(6), Булат(2,7)</t>
  </si>
  <si>
    <t>сейчас в Крыму</t>
  </si>
  <si>
    <t>Иван(7), Андрей(2,5)</t>
  </si>
  <si>
    <t>Аня (11), Кирил (8), Алена(3)</t>
  </si>
  <si>
    <t>не будет заказывать</t>
  </si>
  <si>
    <t>София(5), Артем(6), Дарья (5)</t>
  </si>
  <si>
    <t>уехал в крым</t>
  </si>
  <si>
    <t>Марк(5), Ксения(5), Полина(2), Ева(1,5)</t>
  </si>
  <si>
    <t>ул. Центральная д. 45а, справа первый дом</t>
  </si>
  <si>
    <t>+7-926-138-72-80</t>
  </si>
  <si>
    <t>Екатерина25</t>
  </si>
  <si>
    <t>Маша(6), Артем(8), Соня(8), Ваня(6)</t>
  </si>
  <si>
    <t>Илья(4)</t>
  </si>
  <si>
    <t>Настя (10,5),Илья (6,8)</t>
  </si>
  <si>
    <t>+7-903-280-38-36</t>
  </si>
  <si>
    <t>Надежда12</t>
  </si>
  <si>
    <t>Артем(5), Алена(4)</t>
  </si>
  <si>
    <t>Михаил(4.8), Мария(5)</t>
  </si>
  <si>
    <t>Михаил(4.8), Мария(5), Елизавета(4,8)</t>
  </si>
  <si>
    <t>29.12.2016</t>
  </si>
  <si>
    <t>19:00</t>
  </si>
  <si>
    <t>! +7-964-630-43-80
+7-909-943-20-97</t>
  </si>
  <si>
    <t>Бисерово, АЗЛК-3, уч. 240</t>
  </si>
  <si>
    <t>Степан(8)</t>
  </si>
  <si>
    <t>Степан(8), Игорь(12)</t>
  </si>
  <si>
    <t>+7-919-774-18-90 +7-919-761-27-19</t>
  </si>
  <si>
    <t>Кира(5)</t>
  </si>
  <si>
    <t>+7-977-895-68-87</t>
  </si>
  <si>
    <t>ул. Ленина д. 44, кв. 3</t>
  </si>
  <si>
    <t>Ольга34</t>
  </si>
  <si>
    <t>Кирилл (8)</t>
  </si>
  <si>
    <t>Заказала</t>
  </si>
  <si>
    <t>Нина Николаевна</t>
  </si>
  <si>
    <t>+7-925-215-65-09       +7-903-273-52-70</t>
  </si>
  <si>
    <t>Кира(7), Сабина(5), Валера(7), Егор(5)</t>
  </si>
  <si>
    <t>+7-916-304-11-25</t>
  </si>
  <si>
    <t>ул. Московская д. 10, кв. 76,   2 подъезд, 6 этаж</t>
  </si>
  <si>
    <t>Милана(3)</t>
  </si>
  <si>
    <t>школа №6,программа на 1 час</t>
  </si>
  <si>
    <t>+7-903-709-12-12</t>
  </si>
  <si>
    <t>Павлино, 12 школа</t>
  </si>
  <si>
    <t>34 ребенка  (1 класс)</t>
  </si>
  <si>
    <t>Наталья27</t>
  </si>
  <si>
    <t>Никита(7), Алёна(5)</t>
  </si>
  <si>
    <t>Павлино, ул. Троицкая, д. 1, кв. 556, подъезд последний, 14 этаж</t>
  </si>
  <si>
    <t>Элеонора(4), Елени(5), Георгий(7), Никита(7), Тимофей(8)</t>
  </si>
  <si>
    <t>Наталья28</t>
  </si>
  <si>
    <t>+7-968-527-74-07</t>
  </si>
  <si>
    <t>ул. 40 лет Победы, д. 12, кв. 25, 1 подъезд, 7 этаж</t>
  </si>
  <si>
    <t>Андрей(4)</t>
  </si>
  <si>
    <t>конкурс по возрасту</t>
  </si>
  <si>
    <t>Маша(5), Паша(9), Вероника(5)</t>
  </si>
  <si>
    <t>Анастасия3</t>
  </si>
  <si>
    <t>+7-926-954-54-63</t>
  </si>
  <si>
    <t>Балобаново</t>
  </si>
  <si>
    <t>Арсений(8), Лиза(3)</t>
  </si>
  <si>
    <t>Роман1</t>
  </si>
  <si>
    <t>+7-916-632-10-52    +7-916-323-50-59</t>
  </si>
  <si>
    <t>Мамонтово</t>
  </si>
  <si>
    <t>позвонить, когда будете выезжать из Ногинска</t>
  </si>
  <si>
    <t>Ольга(7), Анна(5)</t>
  </si>
  <si>
    <t>ул. Пионерская д. 9а, кв. 88, 3 подъезд, 2 этаж</t>
  </si>
  <si>
    <t>+7-926-561-38-85</t>
  </si>
  <si>
    <t>ресторан Старая Купавна</t>
  </si>
  <si>
    <t>Анна Ресторан Старая Купавна</t>
  </si>
  <si>
    <t>Анжела, Олег</t>
  </si>
  <si>
    <t>ул. Ленина, д.39, кв. 13</t>
  </si>
  <si>
    <t>Артём(6)</t>
  </si>
  <si>
    <t>+7-910-478-13-41</t>
  </si>
  <si>
    <t>Ксения(4), Варвара(5,5), Евсей(4)</t>
  </si>
  <si>
    <t>Татьяна30</t>
  </si>
  <si>
    <t>после Зеленого, ул. Сосновая д. 19</t>
  </si>
  <si>
    <t>+7-916-014-03-90</t>
  </si>
  <si>
    <t>ул. Юбилейная д. 30. кв 17, 1 подъезд,. 6 этаж</t>
  </si>
  <si>
    <t>Михаил(2), Гоша(7), Александра(12)</t>
  </si>
  <si>
    <t>Наталья29</t>
  </si>
  <si>
    <t>+7-906-096-61-51</t>
  </si>
  <si>
    <t>Вишняково</t>
  </si>
  <si>
    <t>ул. Центральная, д. 68</t>
  </si>
  <si>
    <t>Коля(4), Саша(12), Лиза(15)</t>
  </si>
  <si>
    <t>Ольга35</t>
  </si>
  <si>
    <t>Наталья Кирпичева</t>
  </si>
  <si>
    <t>+7-916-356-95-17</t>
  </si>
  <si>
    <t>Алена(11)</t>
  </si>
  <si>
    <t>София</t>
  </si>
  <si>
    <t>+7-903-592-22-99</t>
  </si>
  <si>
    <t>ул. Центральная д. 45</t>
  </si>
  <si>
    <t>+7-925-223-03-45</t>
  </si>
  <si>
    <t>Ольга</t>
  </si>
  <si>
    <t>хотела на 29 число</t>
  </si>
  <si>
    <t>+7-906-731-34-67</t>
  </si>
  <si>
    <t>хотела на новогоднюю ночь. Один мальчик не ходит.</t>
  </si>
  <si>
    <t>Александр(6.5), Алина(6), Маша(2.5), Максим(2.5)</t>
  </si>
  <si>
    <t>Анжелина(6), Ричард(2), Мирон(3)</t>
  </si>
  <si>
    <t>Марианна</t>
  </si>
  <si>
    <t>+7-906-055-90-16</t>
  </si>
  <si>
    <t>отказались,уехали</t>
  </si>
  <si>
    <t>вырос ребенок</t>
  </si>
  <si>
    <t xml:space="preserve">В том году накосячили. Обещал бесплатный выезд. </t>
  </si>
  <si>
    <t>абонент не доступен</t>
  </si>
  <si>
    <t>+7-977-409-38-04</t>
  </si>
  <si>
    <t>ул. Маяковского д. 5, корп..2, кв. 134,  2 подъезд, 3 этаж</t>
  </si>
  <si>
    <t>Вероника(7)</t>
  </si>
  <si>
    <t>Евгений2</t>
  </si>
  <si>
    <t>Яромир (4,5)</t>
  </si>
  <si>
    <t>Лев(6),  
Злата(3)</t>
  </si>
  <si>
    <t>Артем(9), Ярослава(4), Никита(3)</t>
  </si>
  <si>
    <t>Марианна2</t>
  </si>
  <si>
    <t>+7-999-964-42-08</t>
  </si>
  <si>
    <t>Ксения Вейденбах</t>
  </si>
  <si>
    <t>+7-916-864-80-37</t>
  </si>
  <si>
    <t>ул. Кирова, д.2, кв. 19</t>
  </si>
  <si>
    <t>Лиза (3,5)</t>
  </si>
  <si>
    <t>Место мало в квартире</t>
  </si>
  <si>
    <t>Павел(7)</t>
  </si>
  <si>
    <t>Инна5</t>
  </si>
  <si>
    <t>+7-909-990-84-03</t>
  </si>
  <si>
    <t>Элекктросталь</t>
  </si>
  <si>
    <t>Элекктросталь, ул. Карла Маркса, школа № 3</t>
  </si>
  <si>
    <t>Ольга36</t>
  </si>
  <si>
    <t>+7-915-013-54-84</t>
  </si>
  <si>
    <t>Станция Купавна, ул. Адмирала Горшкова, д. 19, кв. 50, 2 подъезд, 7 этаж</t>
  </si>
  <si>
    <t>Ольга37</t>
  </si>
  <si>
    <t>+7-909-931-09-90</t>
  </si>
  <si>
    <t>Заправка Москович на шоссе</t>
  </si>
  <si>
    <t>10 человек взрослые</t>
  </si>
  <si>
    <t>Может на олега с Анжелой?</t>
  </si>
  <si>
    <t>Может на Олега с Анжелой?</t>
  </si>
  <si>
    <t>ул. Смельчак, д. 8, кв. 9, 1 подъезд, 4 этаж</t>
  </si>
  <si>
    <t>+7-910-424-13-43
+7-909-938-52-14</t>
  </si>
  <si>
    <t>Ногинск, ул. Шоссе Энтузиастов, СНТ "Дружба", около 48 дома поворот направо (указатель ПМК-500)</t>
  </si>
  <si>
    <t>Милана(6), Тали(4), Кира(2)</t>
  </si>
  <si>
    <t>Екатерина26</t>
  </si>
  <si>
    <t>Репетиция с Еленой Евгеньевной в понедельник 19 декабря в 16.30</t>
  </si>
  <si>
    <t>Репетиция с Еленой Владимировной в вторник 20 декабря в 17.30</t>
  </si>
  <si>
    <t>Репетиция с Юлией Анатольевной ориентировчно в вторник 20 декабря в 16-00-16.30</t>
  </si>
  <si>
    <t>+7-909-924-11-66</t>
  </si>
  <si>
    <t>Елена32</t>
  </si>
  <si>
    <t>Старая Купавна, Микрорайон, д. 8, кв.35</t>
  </si>
  <si>
    <t>Катя(15), Маша(15)</t>
  </si>
  <si>
    <t>дети выросли</t>
  </si>
  <si>
    <t>Виктор
Светлана12</t>
  </si>
  <si>
    <t>Олег, Анжела</t>
  </si>
  <si>
    <t>ул. Микрорайон д. 4, кв. 16, 1 подъезд, 4 этаж</t>
  </si>
  <si>
    <t>Саша(5), Андрей(1)</t>
  </si>
  <si>
    <t>Алексей(5), Кирилл(9)</t>
  </si>
  <si>
    <t>ул. Ленина, д. 22, кв. 23, 
2 подъезд, 3 этаж</t>
  </si>
  <si>
    <t>Павлино, д.69, кв. 134, подъезд 2, этаж 10</t>
  </si>
  <si>
    <t>Иван (6)</t>
  </si>
  <si>
    <t>+7-926-820-48-20</t>
  </si>
  <si>
    <t>Подтвердит до 20.12 включительно</t>
  </si>
  <si>
    <t>Сначала заказала, потом отказалась,уезжают</t>
  </si>
  <si>
    <t>Елена33</t>
  </si>
  <si>
    <t>Ольга25</t>
  </si>
  <si>
    <t>+7-929-579-58-50</t>
  </si>
  <si>
    <t>пос. Воровского</t>
  </si>
  <si>
    <t>пос. Воровского, ул. Сергеева, д. 12, кв. 3, 1 подъезд, 1 этаж</t>
  </si>
  <si>
    <t>Наташа(8), Женя(7)</t>
  </si>
  <si>
    <t>она же заказывала корпоратив в павлино</t>
  </si>
  <si>
    <t>Елена Михайловна Методист 23 Садик Железка, одна группа отказалась</t>
  </si>
  <si>
    <t>отказ, не согласовали бюджет с род комитетом</t>
  </si>
  <si>
    <t>ул. Пионерская, д.19, кв. 58, 2 подъезд, 6 этаж (в домофон)</t>
  </si>
  <si>
    <t>Денис (7),      Саша (2),        Лера (7)?        Лера (7)?        Саша (7)?        Лева (4)?</t>
  </si>
  <si>
    <t>Если будет больше 4-х детей - доплатит.</t>
  </si>
  <si>
    <t>Если будет больше 4-х детей, доплатит</t>
  </si>
  <si>
    <t>Яна5</t>
  </si>
  <si>
    <t>+7-925-133-30-04</t>
  </si>
  <si>
    <t>Проспект Ленина, д.32(а), 10 подъезд, кв 483, 7 этаж</t>
  </si>
  <si>
    <t>Самина (4)
Диана (4)
Лиана (1,5)
Ясмина (10 м)</t>
  </si>
  <si>
    <t>+7-926-503-37-90</t>
  </si>
  <si>
    <t>+7-903-621-97-60</t>
  </si>
  <si>
    <t>Кашино</t>
  </si>
  <si>
    <t>СНТ "Дубрава", перед шлагбаумом позвонить</t>
  </si>
  <si>
    <t>Аня(4), Варя(4), Александр(3)</t>
  </si>
  <si>
    <t>Алексей11</t>
  </si>
  <si>
    <t>+7-925-755-98-29</t>
  </si>
  <si>
    <t>20-30 человек</t>
  </si>
  <si>
    <t>от Светы Х.</t>
  </si>
  <si>
    <t>Лариса2</t>
  </si>
  <si>
    <t>ул. Больничный проезд д. 38, "Здравушка"</t>
  </si>
  <si>
    <t>+7-905-770-04-06</t>
  </si>
  <si>
    <t>Нелля2</t>
  </si>
  <si>
    <t>ул. Пионерская д. 12 б, кв. 55, 1 подъезд, 8 этаж</t>
  </si>
  <si>
    <t>Александр(8,5), Назар(4,5)</t>
  </si>
  <si>
    <t>писали письма</t>
  </si>
  <si>
    <t>Олег и Анжела</t>
  </si>
  <si>
    <t>Денис(5,5), Полина(5,5)</t>
  </si>
  <si>
    <t>Ольга(4), Дарья(4)</t>
  </si>
  <si>
    <t>Ирина18</t>
  </si>
  <si>
    <t>ул. Б.Московская д. 61, кв. 1</t>
  </si>
  <si>
    <t>Гости ресторана</t>
  </si>
  <si>
    <t>праздник в основном зале</t>
  </si>
  <si>
    <t>праздник в караоке+
поздравить гостей на веранде</t>
  </si>
  <si>
    <t>Старая Купавна, ул. Чкалова, д. 13, детский сад №62</t>
  </si>
  <si>
    <t>! Надежда13,
Ильяза</t>
  </si>
  <si>
    <t>! +7-909-165-44-03,
+7-925-581-52-48</t>
  </si>
  <si>
    <t>Надежда -  родительского комитета, 
Ильяза - воспитатель группы</t>
  </si>
  <si>
    <t>Савва</t>
  </si>
  <si>
    <t>Надежда -  родительского комитета, 
Ильяза - воспитатель группы, репетиция 22.12.2016 в 16:00, платим всё актеру</t>
  </si>
  <si>
    <t>гр.№ 17</t>
  </si>
  <si>
    <t>в малом зале</t>
  </si>
  <si>
    <t>Наталья30</t>
  </si>
  <si>
    <t>+7-903-720-93-63</t>
  </si>
  <si>
    <t>Старая Купавна, ул. Солнечная, д.4 (частн.дом), на развилке на кладбище по главной (ели ехать из ст. купавны), 2-ой дом желтого цвета</t>
  </si>
  <si>
    <t>Ларидана(3), можно просто Дана</t>
  </si>
  <si>
    <t>+7-964-556-11-40</t>
  </si>
  <si>
    <t>Старая Купавна, ул. Трудовая, д. 38 (частн. Дом)</t>
  </si>
  <si>
    <t>Вика(8), ……(6)</t>
  </si>
  <si>
    <t>должны дать 2500, спортивный зал, без стихов от гостей</t>
  </si>
  <si>
    <t>все дети болеют</t>
  </si>
  <si>
    <t>ребенок не бегает, хочет ловить или кидать снежки</t>
  </si>
  <si>
    <t>! +7-977-353-97-30;   +7-926-436-76-49</t>
  </si>
  <si>
    <t>! Нина3, 
подруга</t>
  </si>
  <si>
    <t>+7-916-645-48-77</t>
  </si>
  <si>
    <t>Рыбхоз, Бисеровское шоссе, д. 5Б, кв. 6 (вход в квартиру с улицы)</t>
  </si>
  <si>
    <t>Света(6), Федор(7), Илья(6), Катя(14)</t>
  </si>
  <si>
    <t>Михаил Тимохин</t>
  </si>
  <si>
    <t>Москва, Перово</t>
  </si>
  <si>
    <t>Сам пойдет к себе домой</t>
  </si>
  <si>
    <t>+7-963-667-19-20</t>
  </si>
  <si>
    <t>Валерия</t>
  </si>
  <si>
    <t>+7-916-499-00-35</t>
  </si>
  <si>
    <t>ул. Орлова д. 2, кв. 420, 3 подъезд, 12 этаж</t>
  </si>
  <si>
    <t>Приглашаем гостей в бургер</t>
  </si>
  <si>
    <t>16:00 - 18:00</t>
  </si>
  <si>
    <t>ул. Октябрьская, д.45, кв.30</t>
  </si>
  <si>
    <t>Наталья31</t>
  </si>
  <si>
    <t>+7-903-187-79-97</t>
  </si>
  <si>
    <t>с. Бисерово, д. 48 (с левой стороны не доезжая до церкви)</t>
  </si>
  <si>
    <t>Тимофей(6), Мария(17), может еще 3 ребенка будет</t>
  </si>
  <si>
    <t>Дима и Маша</t>
  </si>
  <si>
    <t>Людмила4</t>
  </si>
  <si>
    <t>ул. Адмирала Нахимова, д.16, кв.73, подъезд3, 1 этаж (домофон Не работает)</t>
  </si>
  <si>
    <t>Андрей (8)
Владимир(5)</t>
  </si>
  <si>
    <t>30 км, из москвы справа, перед остановкой и пешех. Перех. Военный городок д.9, кв. 7, подъезд 1, этаж2, код:369</t>
  </si>
  <si>
    <t>теперь в железке работает. ДМ не нужен</t>
  </si>
  <si>
    <t>Даша(4), Саша(4), Олег(6), Кирилл(8)
Ксюша (2)
Андрюша(4)</t>
  </si>
  <si>
    <t>ул. Колхозная д. 12, корп.2, кв. 80, 2 подъезд, этаж 9</t>
  </si>
  <si>
    <t>на января 1:00</t>
  </si>
  <si>
    <t>+7-968-717-58-31</t>
  </si>
  <si>
    <t>+7-925-862-53-73</t>
  </si>
  <si>
    <t>+7-985-978-02-33</t>
  </si>
  <si>
    <t>не будут заказывать в этом году</t>
  </si>
  <si>
    <t>еще раз не взяли трубку</t>
  </si>
  <si>
    <t>говорит что дети наказаны, может конечно и закажет, не дозвонился</t>
  </si>
  <si>
    <t>снова не взяли трубку</t>
  </si>
  <si>
    <t>переехали в новокосино, думают заказать но в этом году уезжают</t>
  </si>
  <si>
    <t>в этом году не будут заказывать</t>
  </si>
  <si>
    <t>Саввино, ул. Первого мая д.18, кв. 64 (6 этаж)</t>
  </si>
  <si>
    <t>на новый год будут в москве</t>
  </si>
  <si>
    <t>Николай(7)</t>
  </si>
  <si>
    <t>Кто-то придет за 700 рублей</t>
  </si>
  <si>
    <t>не решат никак. Сами позвонят если что.</t>
  </si>
  <si>
    <t>Надежда Канужкина</t>
  </si>
  <si>
    <t>! +7-963-691-06-99
 +7-916-715-43-39</t>
  </si>
  <si>
    <t>Старая Купавна, ул. Кирова, д. 3а, кв. 28, 2 подъезд, 2 этаж</t>
  </si>
  <si>
    <t>Антон(10), Аня(8), Степан(9),Алеся(4)</t>
  </si>
  <si>
    <t>адрес должна уточнить</t>
  </si>
  <si>
    <t>пл. Октября д. 3, кв. 36</t>
  </si>
  <si>
    <t>Михаил(2), Гоша(7), Александра(12), Сережа(5), Лена(12)</t>
  </si>
  <si>
    <t>+7-926-880-19-50</t>
  </si>
  <si>
    <t>Надежда14</t>
  </si>
  <si>
    <t>Старая Купавна, ул. Трудовая, д. 41, кв. 120, последний подъезд, 3 этаж</t>
  </si>
  <si>
    <t>Глеб(2.5), Денис(1)</t>
  </si>
  <si>
    <t>+7-910-488-83-08</t>
  </si>
  <si>
    <t>Светлана16</t>
  </si>
  <si>
    <t>+7-903-211-90-94</t>
  </si>
  <si>
    <t>Татьяна34</t>
  </si>
  <si>
    <t>ул. Жилгородок д. 54, кв. 3, 1 подъезд, 1 этаж</t>
  </si>
  <si>
    <t>Евгений(3), Коля(4)?</t>
  </si>
  <si>
    <t>Салтыковка</t>
  </si>
  <si>
    <t xml:space="preserve">м-н Салтыковка, ул. Первая Главлита, д. 4 (частн.дом), ориентир теннисные корты. </t>
  </si>
  <si>
    <t>Дима(3), Саша дев(2.5)</t>
  </si>
  <si>
    <t>нашли других</t>
  </si>
  <si>
    <t>ул. Будёного д. 75</t>
  </si>
  <si>
    <t xml:space="preserve"> ул. Свердлова, д.24, кв. 160</t>
  </si>
  <si>
    <t>Полина(4), Ксения(4), Настя</t>
  </si>
  <si>
    <t>Александра(3.5)
Матвей(1.2 мес), Саша(4,5)</t>
  </si>
  <si>
    <t>Никита(3,10)</t>
  </si>
  <si>
    <t>около 20</t>
  </si>
  <si>
    <t>Лиза(4)</t>
  </si>
  <si>
    <t>+7-903-284-75-79</t>
  </si>
  <si>
    <t>Валерий Алексеевич</t>
  </si>
  <si>
    <t>+7-919-766-52-13</t>
  </si>
  <si>
    <t>Юлия12</t>
  </si>
  <si>
    <t>ул. Саввинская д. 17, кв. 119, 15 этаж</t>
  </si>
  <si>
    <t>Ваня(3), Влад(7)</t>
  </si>
  <si>
    <t>интернет</t>
  </si>
  <si>
    <t>ул. Шевченко д. 1, кв. 40, 1 подъезд, 11 этаж</t>
  </si>
  <si>
    <t>Никита(7), Алёна(5), Еще девочка 2 года</t>
  </si>
  <si>
    <t>Татьяна31</t>
  </si>
  <si>
    <t>Вика(8),Супхан(7), Дима(11)</t>
  </si>
  <si>
    <t>8 детей</t>
  </si>
  <si>
    <t>+7-916-128-23-01    +7-916-128-22-03</t>
  </si>
  <si>
    <t>Микрорайон д. 14, кв. 32, 3 подъезд, 1 этаж</t>
  </si>
  <si>
    <t>Константин(3,5)</t>
  </si>
  <si>
    <t>Николай5</t>
  </si>
  <si>
    <t>Геля</t>
  </si>
  <si>
    <t>+7-926-284-98-76</t>
  </si>
  <si>
    <t>ул. Кирова д.14, кв. 1</t>
  </si>
  <si>
    <t>Заправка Московия на шоссе</t>
  </si>
  <si>
    <t>Лиза</t>
  </si>
  <si>
    <t>ул. 2-ая Разина д.21</t>
  </si>
  <si>
    <t>Ваня(5), Сема(6)</t>
  </si>
  <si>
    <t>+7-926-621-06-45</t>
  </si>
  <si>
    <t>Валентина(9), Мария(9), Ярослав(9),Мария(9), Вячеслав(1, день рождение)</t>
  </si>
  <si>
    <t xml:space="preserve">Денис (7), Саша (2),        Лера (7), Лера (7) </t>
  </si>
  <si>
    <t>В этом году отказалась. Планы поменялись</t>
  </si>
  <si>
    <t>Виолетта(5), Лиза(5)</t>
  </si>
  <si>
    <t>Алена</t>
  </si>
  <si>
    <t>+7-903-799-45-49</t>
  </si>
  <si>
    <t>Химбазовское шоссе, д.12 (свой дом)</t>
  </si>
  <si>
    <t>Федор (3)
Арина(5)?
Максим(2)?</t>
  </si>
  <si>
    <t>Стенд</t>
  </si>
  <si>
    <t>Сестра заказала у других…она не знала. Может нас закажет.</t>
  </si>
  <si>
    <t>Людмила5</t>
  </si>
  <si>
    <t>+7-926-589-86-99</t>
  </si>
  <si>
    <t>Аня(5,5)</t>
  </si>
  <si>
    <t>Впрошлом году из кнопки заказывала. Не понравилось</t>
  </si>
  <si>
    <t>кнопка не понравилась</t>
  </si>
  <si>
    <t>София(5)</t>
  </si>
  <si>
    <t>оплатит на карту сбербанка за час</t>
  </si>
  <si>
    <t>ул. Маяковского д. 5, кв. 47, 2 подъезд, 3 этаж</t>
  </si>
  <si>
    <t>Денис(2,5)</t>
  </si>
  <si>
    <t>Ольга38</t>
  </si>
  <si>
    <t>+7-926-595-14-60</t>
  </si>
  <si>
    <t>Можно пораньше</t>
  </si>
  <si>
    <t>ул. 40 лет Октября, д.40 (частный дом). Магазин панорама</t>
  </si>
  <si>
    <t>Лора (2)
Сережа(6)</t>
  </si>
  <si>
    <t>Татьяна35</t>
  </si>
  <si>
    <t>+7-965-160-19-63
+7-966-350-95-98</t>
  </si>
  <si>
    <t>Боится деда мороза. Хотели одну снегурку.</t>
  </si>
  <si>
    <t>Валера с Леной Петушок</t>
  </si>
  <si>
    <t>+7-901-793-95-31</t>
  </si>
  <si>
    <t>Кафе 7 прудов</t>
  </si>
  <si>
    <t>Ресторан-ный сценарий</t>
  </si>
  <si>
    <t>Карина(6), Марьям(8), Катя(11), Таисия(7)</t>
  </si>
  <si>
    <t>Никита(11)</t>
  </si>
  <si>
    <t>экспресс подравление, зовем дедудшку, колдуем конфеты, рассказывает стих, хоровод, прощаемся, деньги отдает не клиент, а Полина</t>
  </si>
  <si>
    <t>Перезаказала</t>
  </si>
  <si>
    <t>Татьяна Лунина</t>
  </si>
  <si>
    <t>Неля (5)
Артем (4.5)
Даша(12)</t>
  </si>
  <si>
    <t>+7-926-188-97-71</t>
  </si>
  <si>
    <t>ул. Центральная, 166 (частный дом)</t>
  </si>
  <si>
    <t>По акции. Вся сумма актерам</t>
  </si>
  <si>
    <t>Артем(4)</t>
  </si>
  <si>
    <t>заболели, праздников не будет</t>
  </si>
  <si>
    <t>не определились, будут заказывать или нет.</t>
  </si>
  <si>
    <t>отмечают у друзей, а друзья уже заказали</t>
  </si>
  <si>
    <t>Алена(6)</t>
  </si>
  <si>
    <t>+7-926-315-08-60</t>
  </si>
  <si>
    <t>ул. Ленина д.12, кв. 28, 2 подъезд, 2 этаж</t>
  </si>
  <si>
    <t>Алина(4)</t>
  </si>
  <si>
    <t>Мария4</t>
  </si>
  <si>
    <t>Кира(5), Соня(5)</t>
  </si>
  <si>
    <t>+7-910-000-53-89</t>
  </si>
  <si>
    <t>Старая Купавна, ул. Ленина д.12, кв. 28, 2 подъезд, 2 этаж</t>
  </si>
  <si>
    <t>Старая Купавна, ул. Октябрьская, д. 56, кв.22</t>
  </si>
  <si>
    <t>Ольга39, от Светланы Шоколад</t>
  </si>
  <si>
    <t>Экспресс подравление, зовем дедудшку, колдуем конфеты, рассказывает стих, хоровод, прощаемся.</t>
  </si>
  <si>
    <t>Юлия13</t>
  </si>
  <si>
    <t>+7-977-738-71-40</t>
  </si>
  <si>
    <t>Старая Купавна,  ул. Фабричное шоссе, д. 1, кв. 48, последний подъезд, 3 этаж</t>
  </si>
  <si>
    <t>Софья(2,5)</t>
  </si>
  <si>
    <t>+7-925-601-00-53</t>
  </si>
  <si>
    <t>Надежда15</t>
  </si>
  <si>
    <t>Даня(4)+ 8 взрослых</t>
  </si>
  <si>
    <t>Ребенок может спать, взрослые тоже учавствуют в празднике, расказывают стихи и так далее</t>
  </si>
  <si>
    <t>ул. Матросова д. 6, кв.5</t>
  </si>
  <si>
    <t>Анна(5), Богдан(6), Вероника ?</t>
  </si>
  <si>
    <t>Рита(3), Матвей(3), Андрей(3), Роман(11)</t>
  </si>
  <si>
    <t>Светлана17</t>
  </si>
  <si>
    <t>+7-926-535-27-95</t>
  </si>
  <si>
    <t>доплатят если будет больше 4 детей</t>
  </si>
  <si>
    <r>
      <rPr>
        <sz val="10"/>
        <rFont val="Times New Roman"/>
        <family val="1"/>
        <charset val="204"/>
      </rPr>
      <t xml:space="preserve">Соня(6,5,) </t>
    </r>
    <r>
      <rPr>
        <sz val="10"/>
        <color rgb="FFFF0000"/>
        <rFont val="Times New Roman"/>
        <family val="1"/>
        <charset val="204"/>
      </rPr>
      <t>Саша(7)?</t>
    </r>
    <r>
      <rPr>
        <sz val="10"/>
        <rFont val="Times New Roman"/>
        <family val="1"/>
        <charset val="204"/>
      </rPr>
      <t>, Настя(6.5)</t>
    </r>
    <r>
      <rPr>
        <sz val="10"/>
        <color rgb="FFFF0000"/>
        <rFont val="Times New Roman"/>
        <family val="1"/>
        <charset val="204"/>
      </rPr>
      <t xml:space="preserve">, Галя(5,5)? </t>
    </r>
    <r>
      <rPr>
        <sz val="10"/>
        <rFont val="Times New Roman"/>
        <family val="1"/>
        <charset val="204"/>
      </rPr>
      <t>Маша(6), Ксюша(7)</t>
    </r>
  </si>
  <si>
    <t>+7-966-967-81-19</t>
  </si>
  <si>
    <t>Гаяна</t>
  </si>
  <si>
    <t>посоветуется с мужем, должна 27.12.2016 определиться</t>
  </si>
  <si>
    <t>Старая Купавна, ул. 1-ой Свободы, д. 12 (частн. дом), первый дом слева, если поворачивать с озерской улицы на 1-ой свободы (на карте это дом 17)</t>
  </si>
  <si>
    <t>! +7-926-416-35-82,
  +7-916-979-21-23</t>
  </si>
  <si>
    <t>Старая Купавна, микрорайон, д. 14, кв. 16, 2 подъезд, 1 этаж</t>
  </si>
  <si>
    <t>еще 200 рублей даст за прошлый год</t>
  </si>
  <si>
    <t>Школа. Программа на 1 час, взять паспорта</t>
  </si>
  <si>
    <t>Софья (8), Данила (6), Алина (11), Наташа(3), Варя(3)</t>
  </si>
  <si>
    <t>+7-929-931-10-07     +7-910-445-75-05</t>
  </si>
  <si>
    <t>Наталья32</t>
  </si>
  <si>
    <t>ул. Комсомольский проезд д. 4, кв. 63, 4 подъезд, 5 этаж</t>
  </si>
  <si>
    <t>в сад приходил Олег</t>
  </si>
  <si>
    <t>Глеб(2.5), Денис(1), Рома(5)</t>
  </si>
  <si>
    <t>ул. Ленина д.7, кв.125, 4 подъезд, 3 этаж</t>
  </si>
  <si>
    <t>Данияр(8)</t>
  </si>
  <si>
    <t>Оксана7</t>
  </si>
  <si>
    <t>+7-916-472-97-86</t>
  </si>
  <si>
    <t>Балашиха, ул. Твардовского, д. 16, кв. 98, 2 подъезд со стороны улицы (во двор не заезжаем), 9 этаж</t>
  </si>
  <si>
    <t>детей уточнит при обзвоне</t>
  </si>
  <si>
    <t>Вячеслав2</t>
  </si>
  <si>
    <t>+7-903-730-67-11</t>
  </si>
  <si>
    <t>Ногинск, ул. Климова, д. 42Б, кв. 9, 1 поодъезд, 3 этаж</t>
  </si>
  <si>
    <t>Виктория(5)</t>
  </si>
  <si>
    <t>Ольга40</t>
  </si>
  <si>
    <t>! +7-915-018-74-33
+7-916-601-85-99</t>
  </si>
  <si>
    <t>Водокачка</t>
  </si>
  <si>
    <t>Водокачка, СНТ "800-летие Москвы" (1-я линия), поворачиваем на водокачке, прямо минут 5, самые последние ворота справа "1-я линия"(открыты), частн дом</t>
  </si>
  <si>
    <t>Ася(5), Алеша(12), Настя(16), Федя(1.5)</t>
  </si>
  <si>
    <t>праздник на улице, около дома</t>
  </si>
  <si>
    <t>00:30 - 01:00</t>
  </si>
  <si>
    <t>Ольга41</t>
  </si>
  <si>
    <t>+7-903-971-10-50</t>
  </si>
  <si>
    <t>Римма</t>
  </si>
  <si>
    <t>+7-967-291-86-88</t>
  </si>
  <si>
    <t>+7-916-434-71-47</t>
  </si>
  <si>
    <t>Анна10</t>
  </si>
  <si>
    <t>Платон, Илья</t>
  </si>
  <si>
    <t>отказалась, дети заболели</t>
  </si>
  <si>
    <t>Зеленый д.55 (9 этажный дом), кв. 26, 5 этаж</t>
  </si>
  <si>
    <t>Самат</t>
  </si>
  <si>
    <t>+7-916-927-71-17</t>
  </si>
  <si>
    <t>Заказал у других, т.к. забыл про нас. На след. Год.</t>
  </si>
  <si>
    <t>Арина(7), Юля(3)</t>
  </si>
  <si>
    <t>+7-967-044-45-05</t>
  </si>
  <si>
    <t>Дмитрий3</t>
  </si>
  <si>
    <t>Станция Купавна, ул. Морская, д. 3, кв. 33, 2 подъезд, 5 этаж</t>
  </si>
  <si>
    <t>Машенька(7), Стасик(2)</t>
  </si>
  <si>
    <t>+7-963-770-29-00</t>
  </si>
  <si>
    <t>Жанна2</t>
  </si>
  <si>
    <t>Ногинск, ул. Юбилейная, д. 2, кв. 170, 3 подъезд, 5 этаж</t>
  </si>
  <si>
    <t>Богдан(7), Владимир(15)</t>
  </si>
  <si>
    <t>Железнодорожный, ул. Шестая, д. 3, кв. 109, 2 подъезд, 11 этаж</t>
  </si>
  <si>
    <t>Ксюша(4)</t>
  </si>
  <si>
    <t>Александра заказчик, Мама - Екатерина</t>
  </si>
  <si>
    <t>Александра4, Екатерина27</t>
  </si>
  <si>
    <t>+7-925-047-31-87,
 +7-916-425-58-72</t>
  </si>
  <si>
    <t>+7-977-724-48-10</t>
  </si>
  <si>
    <t>Елена34</t>
  </si>
  <si>
    <t>Старая Купавна, ул. Микрорайон, д. 6, кв. 64, 5 подъезд от школы, 1 этаж</t>
  </si>
  <si>
    <t>Катя(5), Валерий(16)</t>
  </si>
  <si>
    <t>купить подарок и вручить</t>
  </si>
  <si>
    <t>+7-905-546-58-04     +7-926-975-36-55</t>
  </si>
  <si>
    <t>4 детей</t>
  </si>
  <si>
    <t>Саша девочка(4.6), Демид(4), Сергей(12)</t>
  </si>
  <si>
    <t>деньги уже перевела</t>
  </si>
  <si>
    <t>проспект Героев д.5, кв. 3, 1 подъезд, 2 этаж</t>
  </si>
  <si>
    <t>Ярослава(2,3)</t>
  </si>
  <si>
    <t>+7-968-927-21-02</t>
  </si>
  <si>
    <t>Алла3</t>
  </si>
  <si>
    <t>проспект Героев д. 5, кв. 3, 1 подъезд, 2 этаж</t>
  </si>
  <si>
    <t>Степан(3.5), Ян(3.5), Катя(8), Рита(7), Степа(5), Лиза(9)</t>
  </si>
  <si>
    <t>ул. Кирова, д.2, кв. 19, 3 подъезд, 2 этаж</t>
  </si>
  <si>
    <t>Арсений(10), Виктория(7), Василиса(1),              +2 взрослых(17)</t>
  </si>
  <si>
    <t>мк-н Саввино, ул. Первого мая, д. 7, к.1, кв. 141, 4 подъезд, 9 этаж</t>
  </si>
  <si>
    <t>Александр(6.5), Алина(6), Маша(2.5), Максим(2.5), Ксюша(2,5)</t>
  </si>
  <si>
    <t>Никита(8,5), Вика(8), Катя(1,5)</t>
  </si>
  <si>
    <t>Полина(10), Никита(3)</t>
  </si>
  <si>
    <t>ул. Главная д. 11, кв. 11, 3 этаж</t>
  </si>
  <si>
    <t>ул. Цветочная д. 18</t>
  </si>
  <si>
    <t>Егор(7), Ирина(4,5), Костя(5)</t>
  </si>
  <si>
    <t>+7-910-433-11-48</t>
  </si>
  <si>
    <t>Ольга42</t>
  </si>
  <si>
    <t>+7-916-296-71-38</t>
  </si>
  <si>
    <t>Реутов</t>
  </si>
  <si>
    <t>Иван(12), Ольга(8), Олег(2), Олег(1,5)</t>
  </si>
  <si>
    <t>ул. Татьяны Макаровой д. 3, кв. 444, 7 подъезд, 16 этпаж</t>
  </si>
  <si>
    <t>Кристина2</t>
  </si>
  <si>
    <t>+7-968-339-86-47</t>
  </si>
  <si>
    <t>ул. Гаражная, д. 1, кв. 289, 6 подъезд, 7 этаж</t>
  </si>
  <si>
    <t>Спартак(7,5)</t>
  </si>
  <si>
    <t>Анна22</t>
  </si>
  <si>
    <t>звонить Алексею</t>
  </si>
  <si>
    <t>сначала заказали, потом заболели</t>
  </si>
  <si>
    <t>Никита(12), Виктор(6), Дима(2)</t>
  </si>
  <si>
    <t>Коррекционная школа</t>
  </si>
  <si>
    <t>Дима и Анжела</t>
  </si>
  <si>
    <t>Степан</t>
  </si>
  <si>
    <t>+7-905-573-33-35</t>
  </si>
  <si>
    <t>Матвей(3)</t>
  </si>
  <si>
    <t>еможно звонить в вотсап</t>
  </si>
  <si>
    <t>! Ногинск, ул. Электрическая, д. 1, кв. 5, 1 подъезд, 3 этаж;
Ногинск, ул. 3-го интернационала, д. 171, кв. 10</t>
  </si>
  <si>
    <t>Анатолий, 
! Валентина Григорьевна, 
Полина Абубекирова</t>
  </si>
  <si>
    <t xml:space="preserve"> +7-905-770-77-48,
! +7-963-786-81-12
+7-926-331-51-85, 
</t>
  </si>
  <si>
    <t>+7-916-801-86-83</t>
  </si>
  <si>
    <t>ул. Главная д.7, кв. 2, 1 подъезд, 8 этаж</t>
  </si>
  <si>
    <t>Матвей(2,5)</t>
  </si>
  <si>
    <t>Яна6</t>
  </si>
  <si>
    <t>Юлия14</t>
  </si>
  <si>
    <t>+7-929-550-18-56</t>
  </si>
  <si>
    <t>ул. Круглова д.8</t>
  </si>
  <si>
    <t>может поменяется количество детей. После 4 за каждого по 200</t>
  </si>
  <si>
    <t>Наташа(7), Виталик(7), Георгий(7), Влада, Глеб(2,5)</t>
  </si>
  <si>
    <t xml:space="preserve">Старая Купавна,             ул. Шевченко, д.1, кв. 105, 2 подъезд, 12 этаж </t>
  </si>
  <si>
    <t>Мурат(5), Амир(1,2) + еще 2 детей</t>
  </si>
  <si>
    <t>Не доезжая указателя Мамонтова 5-10 метров за остановкой поворот на СК-3 и там по пьяной дороге прям до места</t>
  </si>
  <si>
    <t>ул.центральная 63г,через 8 домов направо, перед полем налево,мимо шлагбаума напротив детской площадки</t>
  </si>
  <si>
    <t>+7-916-128-23-01      ! +7-916-128-22-03</t>
  </si>
  <si>
    <t>ул. Ленина д. 47, кв. 61, последний подъезд, 4 этаж</t>
  </si>
  <si>
    <t>ул. Матросова д. 16, кв. 14, 4 этаж</t>
  </si>
  <si>
    <t>Даня(6), Оля(8)</t>
  </si>
  <si>
    <t>+7-903-518-31-89
! +7-919-773-55-72</t>
  </si>
  <si>
    <t>позвонить за 30 мин</t>
  </si>
  <si>
    <t>Чкалова, д. 4, кв. 21, 2 подъезд, 2 этаж</t>
  </si>
  <si>
    <t>+7-916-181-57-84</t>
  </si>
  <si>
    <t>Александр5</t>
  </si>
  <si>
    <t>Большое Буньково</t>
  </si>
  <si>
    <t>Большое Буньково, ТНТ "Изумрудная Поляна", 5-я речная улица, д. 31</t>
  </si>
  <si>
    <t>?</t>
  </si>
  <si>
    <t>позвонит в течении часа и закажет</t>
  </si>
  <si>
    <t>Вячеслав(4), Мирослава(8), Вика(5), Максим(2)</t>
  </si>
  <si>
    <t xml:space="preserve"> ул. Микрорайон, д. 12, кв. 43, 3 подъезд, 5 этаж</t>
  </si>
  <si>
    <t>Варя(5,5), Роман(2), +2 детей</t>
  </si>
  <si>
    <t>ул. Ленина д. 6 кв. 71, последний подъезд</t>
  </si>
  <si>
    <t>София(6), Давид(6), Мария(4), Маргарита(1,5), Тимофей(6)</t>
  </si>
  <si>
    <t>Алиса(4), Ян(7)</t>
  </si>
  <si>
    <t xml:space="preserve">! ул. Заводская, д.43, кв. 69, 4 подъезд, 3 этаж
</t>
  </si>
  <si>
    <t>!+7-964-529-90-46     +7-903-782-74-49</t>
  </si>
  <si>
    <t>ул. Трудовая д. 41, кв. 123, 8 подъезд, 4 этаж</t>
  </si>
  <si>
    <t>ул. Школьная д.1 мимо поворота на колонтаево справа 3 этажный дом с красной крышой машина сузуки таунхаус</t>
  </si>
  <si>
    <t>позвонить когда будете выезжать со следующего заказа</t>
  </si>
  <si>
    <t>Лиза(6), Руслан(6), София(8)</t>
  </si>
  <si>
    <t>Александра(6)</t>
  </si>
  <si>
    <t>Федор (3)
Федор(12), Александра(10)</t>
  </si>
  <si>
    <t>ул. Рождественская д. 8, кв. 297, 6 подъезд, 3 этаж</t>
  </si>
  <si>
    <t>+7-915-423-97-62</t>
  </si>
  <si>
    <t>ул. Октябрьская д.27, кв. 69, 10 этаж</t>
  </si>
  <si>
    <t xml:space="preserve">ул. Окябрьская д.3, кв. 10, 3 этаж   </t>
  </si>
  <si>
    <t>Андрей(4,5)Алиса и Антон(2,5),Марк(2),Федя(0,5)</t>
  </si>
  <si>
    <t>деньги все актерам</t>
  </si>
  <si>
    <t>Вика(10), Таисия(7)</t>
  </si>
  <si>
    <t xml:space="preserve">машину поставить подальше </t>
  </si>
  <si>
    <t>Олеся7</t>
  </si>
  <si>
    <t>+7-925-704-20-25</t>
  </si>
  <si>
    <t>ул. Главная д. 11, кв. 10</t>
  </si>
  <si>
    <t>Иван(3), Виктория(10)</t>
  </si>
  <si>
    <t>Катя(8), Вера(7)</t>
  </si>
  <si>
    <t>+7-909-159-19-56</t>
  </si>
  <si>
    <t>! +7-916-434-71-47     +7-903-256-08-95</t>
  </si>
  <si>
    <t>Вроника(6),Кирилл(55),Настя(3),Алена(12),Вика(0,5)</t>
  </si>
  <si>
    <t>ул. Журавлева д. 21, кв. 125, 5 этаж</t>
  </si>
  <si>
    <t>Лев(5,4)</t>
  </si>
  <si>
    <t>!+7-926-733-44-14
+7-968-657-73-92
+7-499-390-08-76</t>
  </si>
  <si>
    <t>перевела на карту Юрчику</t>
  </si>
  <si>
    <t>микрорайон Сакраменто, ул.Добросельская д. 13, кв. 8</t>
  </si>
  <si>
    <t>ул. Главная д. 11, кв. 10, 3 этаж</t>
  </si>
  <si>
    <t>Микрорайон д. 6, кв. 105, 7 подъезд, 5 этаж</t>
  </si>
  <si>
    <t>Добромир(10)</t>
  </si>
  <si>
    <t>+7-965-411-14-52</t>
  </si>
  <si>
    <t>Татьяна36</t>
  </si>
  <si>
    <t>Короткая программа. Стихи и подарок.</t>
  </si>
  <si>
    <t>+7-926-329-65-54</t>
  </si>
  <si>
    <t xml:space="preserve">ул. Струве д. 9, корп.1, кв. 165, 2 подъезд, 14 этаж, код 6540в </t>
  </si>
  <si>
    <t>Марк(4,5), София(4,5)</t>
  </si>
  <si>
    <t>Рекомендации</t>
  </si>
  <si>
    <t>Ирина19</t>
  </si>
  <si>
    <t>Милана(6), Артем(1.5), Настя(11)</t>
  </si>
  <si>
    <t>ул. Ленина, д.22, кв. 53, 3 этаж, 3 подъезд</t>
  </si>
  <si>
    <t>Химбазовское шоссе, д.22 (свой дом), за 300 метров до горьговки с левой стороны будет стоять BMV X3</t>
  </si>
  <si>
    <t>+7-985-344-33-53</t>
  </si>
  <si>
    <t>Наталья34</t>
  </si>
  <si>
    <t>Старая Купавна, ул. Трудовая, д. 35 (частн.дом), розовый дом</t>
  </si>
  <si>
    <t>Лиза(8), Александр(20), Олег(47), может еще 2 детей</t>
  </si>
  <si>
    <t>взрослые тоже водят хоровод и рассказывают стихи</t>
  </si>
  <si>
    <t>Даня(5,5)</t>
  </si>
  <si>
    <t>писал письмо, заказал в подарок живого хамелеона!!!</t>
  </si>
  <si>
    <t>Алиса(4), Илья(3), Полина(10)</t>
  </si>
  <si>
    <t>кинут деньги на карту</t>
  </si>
  <si>
    <t>+7-903-728-78-93</t>
  </si>
  <si>
    <t>Рыбхоз, Бисеровское шоссе, д. 2 (часнт.дом), за сфетофором через 300 метров справа недостроенный дом, затем забор длнинный, ворора вначале забора</t>
  </si>
  <si>
    <t>Варвара(2.10), Юлия(5)</t>
  </si>
  <si>
    <t>Железнодорожный, ул. Колхозная д. 12, корп.2, кв. 80, 2 подъезд, этаж 9</t>
  </si>
  <si>
    <t>сначала заказала.Заболели</t>
  </si>
  <si>
    <t>Дети заболели. Заказ от Светланы Шоколад, 500 р предоплату сделали, 2000 наши</t>
  </si>
  <si>
    <t>Арина(4), Максим(4), Настя(8)</t>
  </si>
  <si>
    <t>Микрорайон д.3, кв. 47, 3 подъезд, 2 этаж</t>
  </si>
  <si>
    <t>Валерия(6),.Диана(6),Кирилл(3)</t>
  </si>
  <si>
    <t>ул. Центральная, д. 34 угловой дом</t>
  </si>
  <si>
    <t>Б.Московская д. 3 кв. 24, последний подъезд, 2 этаж</t>
  </si>
  <si>
    <t>Маша(7)</t>
  </si>
  <si>
    <t>Петр Иванович</t>
  </si>
  <si>
    <t>+7-916-229-39-57</t>
  </si>
  <si>
    <t>Подъезд</t>
  </si>
  <si>
    <t>! Вадим, Наталья21</t>
  </si>
  <si>
    <t>! +7-985-767-67-05,
 +7-905-740-70-00</t>
  </si>
  <si>
    <t>+7-903-561-07-16</t>
  </si>
  <si>
    <t>Хотела заказать на 31.12</t>
  </si>
  <si>
    <t>+7-910-480-61-96</t>
  </si>
  <si>
    <t>Дмитрий5</t>
  </si>
  <si>
    <t>Хотел  заказать на 31, отказали, не было у нас времени свободного</t>
  </si>
  <si>
    <t>+7-926-100-64-23</t>
  </si>
  <si>
    <t>хотела заказать на 2 января, порекомендовали</t>
  </si>
  <si>
    <t>База заказов Деда мороза и Снегурочки на 2018 год</t>
  </si>
  <si>
    <t>Прозвон по актерам!</t>
  </si>
  <si>
    <t>Маша Балашиха - готова работать!</t>
  </si>
  <si>
    <t>Дима Купавна - позвонить в конце октября, пока не знает что со временем, работает на основной работе.</t>
  </si>
  <si>
    <t>Ольга Болдина - подумает, до конца октября определится, в целом настрой позитивный</t>
  </si>
  <si>
    <t>Савву пока не нашли, нужно списываться в контакте и инстаграмме. Маша сказала что он пока не знает, может и вырвется на неделю в москву! Сказал в ноябре заедет в гости</t>
  </si>
  <si>
    <t>Алина хочет и может работать!</t>
  </si>
  <si>
    <t xml:space="preserve">22.12.2017(пт)          </t>
  </si>
  <si>
    <t>Миша(БЭР) - не сможет в этом году</t>
  </si>
  <si>
    <t>колонка на форуме, код товара - 107490</t>
  </si>
  <si>
    <t>https://www.forum3.ru/?cmd=show_tovar&amp;code=107490</t>
  </si>
  <si>
    <t>Ева(7), Ксюша(8), Алина(12)</t>
  </si>
  <si>
    <t>Ксюша и Алина из другой страны, первый раз видят Д.М.</t>
  </si>
  <si>
    <t>Ольгино, ул. Граничная д. 38, кв. 490 подъезд 3, этаж 15,                 код В490В2282</t>
  </si>
  <si>
    <t>1(мкр.Ольгино)</t>
  </si>
  <si>
    <t>+7-965-126-28-54</t>
  </si>
  <si>
    <t>Демид(3)</t>
  </si>
  <si>
    <t>Денис3</t>
  </si>
  <si>
    <t>Никита(8),   Ника (4,5)</t>
  </si>
  <si>
    <t>3(Колонтаево)</t>
  </si>
  <si>
    <t>Антон(7), Полина(6), Владик(7), Виталий(1)</t>
  </si>
  <si>
    <t>не понравилось в прошлом году, хочет Анжелу</t>
  </si>
  <si>
    <t>Егор(8.5), Даша(5.4)</t>
  </si>
  <si>
    <t>Александр(8.5), Милана(5.5)</t>
  </si>
  <si>
    <t>мкр. Железки, ул. 1-ая Светлая, д.26 от Савино на Темниково,по пригородной улице поворот за второй остановкой далее сразу направо, налево, направо, 2 постороенных дома, второй дом слева, из бруса, красный забор</t>
  </si>
  <si>
    <t>9:00-13:00        2800 рублей</t>
  </si>
  <si>
    <t>13:00-19:00      3600 рублей</t>
  </si>
  <si>
    <t>21:00-23:00      5700 рублей</t>
  </si>
  <si>
    <t>30.12.2015(сб)           2000 рублей</t>
  </si>
  <si>
    <t>23.12.2017(сб)          1500 рублей</t>
  </si>
  <si>
    <t>24.12.2017(вс)          1500 рублей</t>
  </si>
  <si>
    <t>28.12.2017(чт)             1700 рублей</t>
  </si>
  <si>
    <t>23.12.2017(сб)          1700 рублей</t>
  </si>
  <si>
    <t>24.12.2017(вс)          1700 рублей</t>
  </si>
  <si>
    <t>28.12.2017(чт)             1900 рублей</t>
  </si>
  <si>
    <t>29.12.2015(пт)          1900 рублей</t>
  </si>
  <si>
    <t>30.12.2015(сб)           2500 рублей</t>
  </si>
  <si>
    <t>9:00-13:00
2200 рублей</t>
  </si>
  <si>
    <t>13:00-19:00
2500 рублей</t>
  </si>
  <si>
    <t>19:00-21:00
3900 рублей</t>
  </si>
  <si>
    <t>21:00-23:00
4500 рублей</t>
  </si>
  <si>
    <t>23:00-00:00
4900 рублей</t>
  </si>
  <si>
    <t>многодетная семья</t>
  </si>
  <si>
    <t>Анжела готова работать в ресторанах и 31 декабря со своим мужем по домашним.</t>
  </si>
  <si>
    <t>Маша балашиха готова работать</t>
  </si>
  <si>
    <t>Савва готов работать если зарабоатет не  меньше 60 тыс., встречаемся в начале ноября!</t>
  </si>
  <si>
    <t>Дима работать не будет, не получается по времени, может еще и уехать.</t>
  </si>
  <si>
    <t>Ольге пока не дозвонился</t>
  </si>
  <si>
    <t xml:space="preserve">20.12.2017 (ср)         </t>
  </si>
  <si>
    <t xml:space="preserve">15.12.2017 (пт)         </t>
  </si>
  <si>
    <t xml:space="preserve">16.12.2017 (сб)         </t>
  </si>
  <si>
    <t xml:space="preserve">17.12.2017 (вс)         </t>
  </si>
  <si>
    <t xml:space="preserve">19.12.2017 (вт)         </t>
  </si>
  <si>
    <t>22.12.2017 (пт)</t>
  </si>
  <si>
    <t>21.12.2017 (чт)</t>
  </si>
  <si>
    <t>23.12.2017 (сб)</t>
  </si>
  <si>
    <t>24.12.2017 (вс)</t>
  </si>
  <si>
    <t>25.12.2017 (пн)</t>
  </si>
  <si>
    <t>26.12.2017 (вт)</t>
  </si>
  <si>
    <t>27.12.2017 (ср)</t>
  </si>
  <si>
    <t>28.12.2017 (чт)</t>
  </si>
  <si>
    <t>29.12.2017 (пт)</t>
  </si>
  <si>
    <t>30.12.2017 (сб)</t>
  </si>
  <si>
    <t>Валерий 7 прудов</t>
  </si>
  <si>
    <t>п. Рыбхоз, Кафе 7 прудов</t>
  </si>
  <si>
    <t>Взрослые</t>
  </si>
  <si>
    <t>Взрослые (15-20 человек)</t>
  </si>
  <si>
    <t>8 
(7 прудов)</t>
  </si>
  <si>
    <t>9 
(7 прудов)</t>
  </si>
  <si>
    <t>10 
(7 прудов)</t>
  </si>
  <si>
    <t>11 
(7 прудов)</t>
  </si>
  <si>
    <t>12
(7 прудов)</t>
  </si>
  <si>
    <t>13
(7 прудов)</t>
  </si>
  <si>
    <t>Елена Михайловна Методист (Садик № 23 Железнодорожный</t>
  </si>
  <si>
    <t>+7-916-151-19-02</t>
  </si>
  <si>
    <t>гурппа детей</t>
  </si>
  <si>
    <t>Железнодорожный, ул. Советская, д. 34а;
Железнодорожный, ул. Новая улица, 34</t>
  </si>
  <si>
    <t>Железнодорожный, Ольгино, ул. Граничная д. 38, кв. 490 подъезд 3, этаж 15,                   код В490В2282</t>
  </si>
  <si>
    <t>29.12.2015(пт) 
1700 рублей</t>
  </si>
  <si>
    <t>29.12.2015(пт)  
1700 рублей</t>
  </si>
  <si>
    <t>23.12.2017(сб) 
1500 рублей</t>
  </si>
  <si>
    <t>Олеся</t>
  </si>
  <si>
    <t>+7-926-255-41-88</t>
  </si>
  <si>
    <t>Александра(3)</t>
  </si>
  <si>
    <t>Старая Купавна, Микрорайон д.4, кв.49</t>
  </si>
  <si>
    <t>Татьяна37</t>
  </si>
  <si>
    <t>Дата заказа</t>
  </si>
  <si>
    <t>Илья(5)</t>
  </si>
  <si>
    <t>Старая Купавна, ул. Октябрьская д.47</t>
  </si>
  <si>
    <t>Марк(6), Ксения(7), Полина(3), Ева(2,5)</t>
  </si>
  <si>
    <t>Шульгино, ул. Центральная д. 45а, справа первый дом</t>
  </si>
  <si>
    <t>Полина(10), Мария(4,5)</t>
  </si>
  <si>
    <t>Станция Купавна, ул. Парковая д.1</t>
  </si>
  <si>
    <r>
      <rPr>
        <sz val="10"/>
        <rFont val="Times New Roman"/>
        <family val="1"/>
        <charset val="204"/>
      </rPr>
      <t>Соня, Саша, Настя(7.5)</t>
    </r>
    <r>
      <rPr>
        <sz val="10"/>
        <color rgb="FFFF0000"/>
        <rFont val="Times New Roman"/>
        <family val="1"/>
        <charset val="204"/>
      </rPr>
      <t>, Галя(6,5)? Маша?</t>
    </r>
  </si>
  <si>
    <t>Обухово, ул. Комбинат, д. 42, кв. 37, 3 подъезд, 2 этаж</t>
  </si>
  <si>
    <t>Иван(9), Илья(5,5)</t>
  </si>
  <si>
    <t>31 (Виш. Дачи)</t>
  </si>
  <si>
    <t>Марина12</t>
  </si>
  <si>
    <t>+7-977-919-29-34</t>
  </si>
  <si>
    <t>обусудит с мужем и позвонит</t>
  </si>
  <si>
    <t xml:space="preserve">София(8), Лера (8) </t>
  </si>
  <si>
    <t>Железнодоржный, ул. Автозаводская, д. 4, кв. 44
 (1 подъезд, 11 эт.)</t>
  </si>
  <si>
    <t>София(6), Артем(7), Дарья (6)+3 детей до года</t>
  </si>
  <si>
    <t>http://sk-reklama.ru   стенды в старой Купавне</t>
  </si>
  <si>
    <t>8-999-004-40-41 - Илья</t>
  </si>
  <si>
    <t>Договорились на 8000р - 2-2.5 недели, по рыбхозу, зеленому и щемилово будет понятно 10 декабря.</t>
  </si>
  <si>
    <t>Савва - договорились встетиться на 12.11.2017 или на недели вечером!</t>
  </si>
  <si>
    <t>Арина(4)</t>
  </si>
  <si>
    <t>Старая Купавна, ул. Ленина д. 54, кв. 63</t>
  </si>
  <si>
    <t>пообщаются с друзьями, может закажут</t>
  </si>
  <si>
    <t>Полина(6), Настя(6)</t>
  </si>
  <si>
    <t>35 (черное)</t>
  </si>
  <si>
    <t>закажет, должна позвонить</t>
  </si>
  <si>
    <t>заказала</t>
  </si>
  <si>
    <t>заказали</t>
  </si>
  <si>
    <t>закзазала</t>
  </si>
  <si>
    <t>звонила</t>
  </si>
  <si>
    <t>звонили</t>
  </si>
  <si>
    <t>Закзал</t>
  </si>
  <si>
    <t>заказал</t>
  </si>
  <si>
    <t>Заказла</t>
  </si>
  <si>
    <t>Отказалась</t>
  </si>
  <si>
    <t>Звонил</t>
  </si>
  <si>
    <t>Звонок</t>
  </si>
  <si>
    <t>Состояние на 2016 год</t>
  </si>
  <si>
    <t>Паша(11), Костя(4), Лиза(11), Влад(8)?</t>
  </si>
  <si>
    <t>Железнодорожный, ул. Струве д. 5, кв. 20 (район "центр 2") 1 подъезд, 6 этаж;
Железнодорожный, ул. Маяковского, д. 28, кв. 273, 5 подъезд, 2 этаж</t>
  </si>
  <si>
    <t>определится и закажет</t>
  </si>
  <si>
    <t>подумает, может закажет</t>
  </si>
  <si>
    <t>Виолетта(6) Лиза?(3)</t>
  </si>
  <si>
    <t>Павлино д. 22, кв. 267, 8 подъезд, 5 этаж</t>
  </si>
  <si>
    <t>Кирилл(6), Василиса(7)</t>
  </si>
  <si>
    <t>Таисия(8), Ярослав(2)</t>
  </si>
  <si>
    <t>Железнодорожный, ул. Колхозная д. 11, кв. 52, 1 подъезд, 14 этаж</t>
  </si>
  <si>
    <t>+7-925-033-13-87</t>
  </si>
  <si>
    <t>Железнодорожный ул. Маяковского д.13, кв.175, 4 подьезд, 9 этаж</t>
  </si>
  <si>
    <t>Кирилл(5)</t>
  </si>
  <si>
    <t>Контакт</t>
  </si>
  <si>
    <t>Марина14</t>
  </si>
  <si>
    <t>Милана(6), Дарья(6)</t>
  </si>
  <si>
    <t>Арсений(11), Виктория(8), Василиса(2)</t>
  </si>
  <si>
    <t>+7-926-551-17-63      +7-903-273-52-70</t>
  </si>
  <si>
    <t>Платон(3), Илья(10), Амелия(0,5)</t>
  </si>
  <si>
    <t>11:15 42(Зеленый)</t>
  </si>
  <si>
    <t>Ульяна(9), Степан(7)</t>
  </si>
  <si>
    <t>43(Обухово)</t>
  </si>
  <si>
    <t>Обухово, ул. Школьная, д. 1, кв. 4 (рядом с садиком 3-х этажный дом)</t>
  </si>
  <si>
    <t>Железнодорожный, ул. Некрасова д.6, кв. 27, 6 этаж</t>
  </si>
  <si>
    <t>Варвара(3.5)</t>
  </si>
  <si>
    <t>45 (рыбхоз)</t>
  </si>
  <si>
    <t>Андрей(5)Алиса(3), Антон(3), Федор(1,5)</t>
  </si>
  <si>
    <t>46(Кучино)</t>
  </si>
  <si>
    <t>Неля (6)
Артем (5.5)
Даша(13)</t>
  </si>
  <si>
    <t>19:00 47(Вишняковские дачи)</t>
  </si>
  <si>
    <t>Вишняковские дачи, ул. Центральная, 166 (частный дом)</t>
  </si>
  <si>
    <t>+7-910-002-27-65</t>
  </si>
  <si>
    <t>Евгения6</t>
  </si>
  <si>
    <t xml:space="preserve">снт. Бисерово, уч. 155. после деревни Бисерово второй поворот направо, после мостика. Далее встретят у КПП, позвонить за 5-10 минут </t>
  </si>
  <si>
    <t>Илья(4), Артем(1), Софья(12)</t>
  </si>
  <si>
    <t xml:space="preserve"> интернет</t>
  </si>
  <si>
    <t>48(Бисерово)</t>
  </si>
  <si>
    <t xml:space="preserve">18.12.2017 (пн)         </t>
  </si>
  <si>
    <t>Домовенка нет, работает в садике, будет всем советовать нас, если что позвонит</t>
  </si>
  <si>
    <t>уезжают в лапландию)</t>
  </si>
  <si>
    <t>Старая Купавна, Микрорайон д. 3, кв. 60</t>
  </si>
  <si>
    <t>Абонент в сети не зарегистрирован</t>
  </si>
  <si>
    <t>Екатерина(8), Сережа(5)</t>
  </si>
  <si>
    <t>СНТ "Мечта"(учительские дачи), дом 96а, перед лесом налево, первый дом(желтый)</t>
  </si>
  <si>
    <t>Саша девочка(5.6), Демид(5)</t>
  </si>
  <si>
    <t>Старая Купавна, ул. Ленина, д.39, кв. 13, подъезд 2, этаж 2-3</t>
  </si>
  <si>
    <t>Позвонит как опеделится с датой</t>
  </si>
  <si>
    <t>Данила(7), Кирилл(6)</t>
  </si>
  <si>
    <t>+7-915-360-10-54
! +7-985-485-90-65</t>
  </si>
  <si>
    <t>Старая Купавна, ул. Кирова д. 3а (Алиса), кв. 37, подъезд за алисой, 1 этаж</t>
  </si>
  <si>
    <t xml:space="preserve">Старая Купавна, ул. 2-я Гражданская, д.39 </t>
  </si>
  <si>
    <t>подумают , если что сами позвонят, говорят что дети выросли, но видно что дороговато</t>
  </si>
  <si>
    <t>Вика(11), Лёня(6,5)</t>
  </si>
  <si>
    <t>Артем(6), Алена(6)</t>
  </si>
  <si>
    <t>Старая Купавна, ул. Матросова, д. 3, кв. 45, 3 подъезд, 2 этаж</t>
  </si>
  <si>
    <t>Старая Купавна, СНТ Дружба, уч. 349 (2 ворота) Стадион труд</t>
  </si>
  <si>
    <t>Бисерово, ул. Центральная, д. 33</t>
  </si>
  <si>
    <t>пока не знают, позвонят если определятся</t>
  </si>
  <si>
    <t>Купавна, ул. 1-ая флотская,  д.9</t>
  </si>
  <si>
    <t>Заря, ул. Молодежная д. 18, кв. 112</t>
  </si>
  <si>
    <t>Позвонят, если определятся</t>
  </si>
  <si>
    <t>Старая Купавна, ул. Матросова, д. 12, кв. 13 
(1 этаж, один подъезд, напротив восточного)</t>
  </si>
  <si>
    <t>Светлана18</t>
  </si>
  <si>
    <t>позвонят, если нужно будет, сами сшили костюмы деда мороза и сенгурочки</t>
  </si>
  <si>
    <t>Вячеслав(5), Мирослава(9)</t>
  </si>
  <si>
    <t>Алена5</t>
  </si>
  <si>
    <t>+7-903-235-79-83</t>
  </si>
  <si>
    <t>Старая Купавна, ул. Пролетарская д.29</t>
  </si>
  <si>
    <t>Максим(4), Даша(3)</t>
  </si>
  <si>
    <t>56 (зеленый)</t>
  </si>
  <si>
    <t>57(водокачка)</t>
  </si>
  <si>
    <t>+7-919-100-83-52</t>
  </si>
  <si>
    <t>Пос. Бисеровский, 2-ой участок, ул. Садовая, д. 27</t>
  </si>
  <si>
    <t>Ида(9), Мая(8), Костя(7)</t>
  </si>
  <si>
    <t>Анастасия7</t>
  </si>
  <si>
    <t>закажут как определятся с датами</t>
  </si>
  <si>
    <t>Катя(4),  Максим(7)?</t>
  </si>
  <si>
    <t>Балашиха, Южный, ул. Пионерская, д. 6, кв.42, 4 этаж, 3 подъезд</t>
  </si>
  <si>
    <t>Виктория5</t>
  </si>
  <si>
    <t>позвонить вследующем году</t>
  </si>
  <si>
    <t>если определяться, то позвонят</t>
  </si>
  <si>
    <t>ул. Школьная, д. 7, кв. 16 (4 этаж, 1 подъезд, напротив котельной)</t>
  </si>
  <si>
    <t>Наташа(8), Виталик(8), Георгий(8)</t>
  </si>
  <si>
    <t>ул. Маяковского, д. 28, кв. 9, 1 подъезд, 3 этаж</t>
  </si>
  <si>
    <t>Василиса(8), Варвара(7), Тихон(4)</t>
  </si>
  <si>
    <t>Железнодорожный, ул. Маяковского, д. 28, кв. 9, 1 подъезд, 3 этаж</t>
  </si>
  <si>
    <t>Железнодорожный, ул. Новая д. 9а, кв. 36, 12 этаж</t>
  </si>
  <si>
    <t>Обухово, ул. Энтузиастов, д. 1, кв. 27, подъезд 3</t>
  </si>
  <si>
    <t>Старая Купавна, ул. Б.Московская, д. 64, кв. 106, 3 подъезд, 9 этаж, направо</t>
  </si>
  <si>
    <t>В начале декабря определятся с датами, должны позвонить</t>
  </si>
  <si>
    <t>Позвонят как определятся с датой, ребенок не бегает, хочет ловить или кидать снежки</t>
  </si>
  <si>
    <t>+7-926-551-05-35, 
+7-965-404-49-54</t>
  </si>
  <si>
    <t>Старая Купавна, ул. Микрорайон, д. 2, кв. 25</t>
  </si>
  <si>
    <t>Как определятся с датой, позвонят</t>
  </si>
  <si>
    <t>Шульгино, ул. Полевая, д.2</t>
  </si>
  <si>
    <t>Старая Купавна, ул. Ленина, д.43, кв. 15</t>
  </si>
  <si>
    <t>Не уверены что будут заказывать, дети не особо верят, если будут то позвонят</t>
  </si>
  <si>
    <t>Старая Купавна, ул. Чкалова д. 2, кв. 44 (напротив ДЮСШ)</t>
  </si>
  <si>
    <t>Монино, ул. Массового, д. 8, кв. 46</t>
  </si>
  <si>
    <t>Молзино, ул. Новая, д. 12,</t>
  </si>
  <si>
    <t>Никита(12), Ильша(11), Ангелина(12), Владик, Варя</t>
  </si>
  <si>
    <t>Железнодорожный, ул. Автозаводская, д. 4, кв. 44
 (1 подъезд, 11 эт.)</t>
  </si>
  <si>
    <t>Старая Купавна, ул. Строителей, д. 3, (у нового магазина на шоссе)</t>
  </si>
  <si>
    <t>!  Ногинск, ул. Карьерная, д. 12 (район полигона, за глухово).
Старая Купавна, ул. Кирова, д. 5а, кв. 22 (2 подъезд от галы)</t>
  </si>
  <si>
    <t>Елена7</t>
  </si>
  <si>
    <t>Старая Купавна, ул. Кирова, д.4, кв. 4
 (1 подъезд, 2 этаж)</t>
  </si>
  <si>
    <t>Обухово, ул. Советская, д. 105, кв. 18
 (1 этаж, 2 подъезд слева)</t>
  </si>
  <si>
    <t xml:space="preserve"> Балашиха, ул. Свердлова, д.24, кв. 153</t>
  </si>
  <si>
    <t>Балашиха, 30 км, из москвы справа, перед остановкой и пешех. Перех. Военный городок д.9, кв. 7, подъезд 1, этаж2, код:369</t>
  </si>
  <si>
    <t>Александр(8)</t>
  </si>
  <si>
    <t>Старая Купавна, ул. Шевченко д. 1, кв. 40, 1 подъезд, 11 этаж</t>
  </si>
  <si>
    <t>Старая Купавна, ул.Адмирала Нахимова д. 14, кв.83, 4 этаж, 3 подъезд</t>
  </si>
  <si>
    <t>Номер не используется</t>
  </si>
  <si>
    <t>Новое Бисерово</t>
  </si>
  <si>
    <t>Новое Бисерово, ул. Орлова д.4, кв. 323, 11 этаж, 1 подъезд</t>
  </si>
  <si>
    <t>если определяться, то позвонят, думают что уже вырос</t>
  </si>
  <si>
    <t>+7-926-364-35-70</t>
  </si>
  <si>
    <t>Железнодорожный, ул. Маяковского д.22, кв. 221</t>
  </si>
  <si>
    <t>Влад(7), Алина(3)</t>
  </si>
  <si>
    <t>Яна7</t>
  </si>
  <si>
    <t>Степан(4.5), Ян(4.5)</t>
  </si>
  <si>
    <t>5 детей (двое маленьких)</t>
  </si>
  <si>
    <t>Старая Купавна, ул. 1-ая Гражданская д. 20</t>
  </si>
  <si>
    <t>Надежда16</t>
  </si>
  <si>
    <t>+7-965-42-77-04</t>
  </si>
  <si>
    <t>Старя Купавна, ул 1-ая Разина дом 14Б</t>
  </si>
  <si>
    <t>Василиса(4)</t>
  </si>
  <si>
    <t>Старая Купавна, ул 1-ая Разина дом 14Б</t>
  </si>
  <si>
    <t>Наталья35</t>
  </si>
  <si>
    <t>+7-965-215-10-01</t>
  </si>
  <si>
    <t>Александра(2,5), Катя(8), Дима(7), Алена(7)</t>
  </si>
  <si>
    <t>Железнодорожный, ул. Струве д.9 кв.364, 4 подъезд, 11 этаж</t>
  </si>
  <si>
    <t>Карина</t>
  </si>
  <si>
    <t>+7-915-000-26--51</t>
  </si>
  <si>
    <t>Старая Купавна, СНТ Купавинский садовод (ориентир ул.М.Московская д.21)</t>
  </si>
  <si>
    <t>Старая Купавна, СНТ Купавинский садовод (ориентир ул. М.Московская д.21)</t>
  </si>
  <si>
    <t xml:space="preserve">Лиза(8), Даня(7),Кира(3),Роберт(2) </t>
  </si>
  <si>
    <t>Скидка 10%, визитка</t>
  </si>
  <si>
    <t>Старая Купавна, ул. Ленина д. 43, кв. 27</t>
  </si>
  <si>
    <t>Юлия15</t>
  </si>
  <si>
    <t>Старая Купавна, ул. Шевченко д. 1, кв. 64, 1 подьезд, 17 этаж</t>
  </si>
  <si>
    <t>Есения(3),Кристина(12), Артем(10), Максим(4)</t>
  </si>
  <si>
    <t>+7-985-686-74-75</t>
  </si>
  <si>
    <t>Балашиха, ул Дмитриева д. 20, кв. 83, 2 подъезд, этаж?</t>
  </si>
  <si>
    <t>Полина(9), Ника(4)</t>
  </si>
  <si>
    <t>70(Балашиха)</t>
  </si>
  <si>
    <t>Алена6</t>
  </si>
  <si>
    <t>+7-926-911-06-27</t>
  </si>
  <si>
    <t>Маяковского д.3 , кв.2</t>
  </si>
  <si>
    <t>Юлия16</t>
  </si>
  <si>
    <t>+7-915-190-52-80</t>
  </si>
  <si>
    <t>Москва, ул. Перовская д. 66, корп 4, кв. 41, 1 подьезд, 12 этаж</t>
  </si>
  <si>
    <t>72(Перово)</t>
  </si>
  <si>
    <t>Балобаново, ул. Центральная д. 16а</t>
  </si>
  <si>
    <t>73(Балобаново)</t>
  </si>
  <si>
    <t>Старая Купавна, Маяковского д.3 , кв.2</t>
  </si>
  <si>
    <t>Старая Купавна, ул. Октябрьская д.8, кв. 79</t>
  </si>
  <si>
    <t>Старая Купавна, ул. Трудовая, д. 21</t>
  </si>
  <si>
    <t>Старая Купавна, ул. Пролетарская, д. 25</t>
  </si>
  <si>
    <t>! +7-926-277-68-31
+7-925-879-39-93</t>
  </si>
  <si>
    <t>Ульяна(6), Лева(14), Илья(6)</t>
  </si>
  <si>
    <t>не будут заказывать, дети выросли, через год созреют новые</t>
  </si>
  <si>
    <t>Кучино, ул. Центральная д. 8, кв. 126, 3 подъезд, 2 этаж</t>
  </si>
  <si>
    <t>Старая Купавна, ул. Ленина д. 44, кв. 8</t>
  </si>
  <si>
    <t>Железнодорожный, ул. Носовихинское шоссе д. 11, кв. 61, 8 этаж</t>
  </si>
  <si>
    <t>Старая Купавна, ул. Пролетарская д.17</t>
  </si>
  <si>
    <t>Старая Купавна, ул. Ленина, д. 43, кв. 29</t>
  </si>
  <si>
    <t>Старая Купавна, ул. Народная д. 28</t>
  </si>
  <si>
    <t>думают заказать в садик на утренник, обсудит с родителями, или закажет домой</t>
  </si>
  <si>
    <t>думают, пока не знаю будут ли заказывать. Позвонят если что</t>
  </si>
  <si>
    <t>если будут заказывать, то позвонят</t>
  </si>
  <si>
    <t>Определится со временем и позвонит</t>
  </si>
  <si>
    <t>Старая Купавна, ул. Пушкина д. 9/3 (Жилка, после Воронова налево)</t>
  </si>
  <si>
    <t>через пару недель может определятся</t>
  </si>
  <si>
    <t>Шульгино, ул. Центральная, д. 34 (рядом старый белый микроавтобус, угловой дом)</t>
  </si>
  <si>
    <t>Старая Купавна, ул. Назина, д. 19</t>
  </si>
  <si>
    <t xml:space="preserve">Обухово, ул. Ленина, д. 20, кв. 3, 1 подъезд справа, 1 этаж </t>
  </si>
  <si>
    <t>75 (обухово)</t>
  </si>
  <si>
    <t>хотел крестнице заказать, должен позвонить вечером 25.11.2017</t>
  </si>
  <si>
    <t>Старая Купавна, ул. Комиссаровская, д.1, кв. 56</t>
  </si>
  <si>
    <t>Номер временно заблокирован</t>
  </si>
  <si>
    <t>Ногинск, ул. Совесткая д. 3, кв. 121</t>
  </si>
  <si>
    <t>Старая Купавна, ул. Ленина, д.22, кв. 53, 3 этаж, 3 подъезд</t>
  </si>
  <si>
    <t>Старая Купавна, ул. Микрорайон д. 9, кв. 47</t>
  </si>
  <si>
    <t>пока не знают, уежают или нет</t>
  </si>
  <si>
    <t>Взяла неделю на подумать, позвонитьей 2-3 декабря</t>
  </si>
  <si>
    <t>в этому году дед мороз включен в праздничную программу, заказывать не будут, позвонить в след. Году</t>
  </si>
  <si>
    <t xml:space="preserve">Железнодорожный, ул. Соловьева д. 1, кв. 88, 2 подъезд, 4 этаж, 
Железнодорожны, ул. Окябрьская д.3, кв. 10, 3 этаж   </t>
  </si>
  <si>
    <t>Железнодорожный, ул. Автозаводская д .3, кв.48, 1 подъезд, 8 эаж</t>
  </si>
  <si>
    <t>Железнодорожный, ул. Рождественская д. 10, кв. 52, 1 подъезд, 14 этаж</t>
  </si>
  <si>
    <t>не удобно разговаривать, бросила трубку</t>
  </si>
  <si>
    <t>Мурат(6), Амир(3)</t>
  </si>
  <si>
    <t>предварительная брони, окончательный ответ 2-3 декабря , нужно ей позвонить</t>
  </si>
  <si>
    <t xml:space="preserve">
Александр3
! Полина</t>
  </si>
  <si>
    <t>+7-916-963-56-96          
! +7-926-383-03-28</t>
  </si>
  <si>
    <t>Железнодорожный, Жилгородок, д.2, кв. 111, 2 подъезд, 12 этаж</t>
  </si>
  <si>
    <t>Старая Купавна, ул. Красноармейская д. 14</t>
  </si>
  <si>
    <t>Старая Купавна, улица стадион "Акрихин", около елочки</t>
  </si>
  <si>
    <t>должны заказать, посмотрят на поведение ребенка</t>
  </si>
  <si>
    <t>Железнодорожный, ул. Пролетарская, д. 3, кв. 191, 6 подъезд, 9 этаж</t>
  </si>
  <si>
    <t>Кудиново, ул. Центральная, д. 9, кв. 35</t>
  </si>
  <si>
    <t>Старая Купавна, ул. Трудовая д. 41, кв. 123</t>
  </si>
  <si>
    <t>на недели должна позвонить заказать, определяется с датами</t>
  </si>
  <si>
    <t>Железнодорожный, Жилгородок, д. 2, кв. 205, 4 подъезд, 2 этаж</t>
  </si>
  <si>
    <t>Яна(10)</t>
  </si>
  <si>
    <t>возможно закажет внучке, должны набрать</t>
  </si>
  <si>
    <t>Зеленый, ул. Орлова д. 2, кв. 102, 1 подъезд, 8 этаж</t>
  </si>
  <si>
    <t>не удобно разговаривать, просила перезвонить ей  27.12.2017 днем</t>
  </si>
  <si>
    <t>должен определиться в ближайшее время</t>
  </si>
  <si>
    <t>Железнодорожный, ул. Саввинское шоссе д. 4/2, кв. 83, 2 подъезд, 9 этаж</t>
  </si>
  <si>
    <t>переехали в Одинцово, наверно местных закажут</t>
  </si>
  <si>
    <t>Железнодорожный, ул. Рождественская д. 10, кв. 151, 9 этаж, 3 подъезд</t>
  </si>
  <si>
    <t>Дети выросли, присили еще персонажа, может в школу еще закажут</t>
  </si>
  <si>
    <t>Вишняковские дачи, ул. Первомайская, д. 36
(частн. дом)</t>
  </si>
  <si>
    <t>номер не существует</t>
  </si>
  <si>
    <t>Железнодорожный, ул. Рождественская д. 8, кв. 297, 6 подъезд, 5 этаж</t>
  </si>
  <si>
    <t>Марина15</t>
  </si>
  <si>
    <t>+7-915-241-90-41</t>
  </si>
  <si>
    <t>Виктория(4,5), Кирилл(4,5)</t>
  </si>
  <si>
    <t>Евгения7</t>
  </si>
  <si>
    <t>! +7-919-774-18-90 
+7-919-761-27-19</t>
  </si>
  <si>
    <t>Железнодорожный, ул. Маяковская, д.24, кв. 305 (5 подъезд, 10 этаж)</t>
  </si>
  <si>
    <t>данный вид связи не доступен для абонента</t>
  </si>
  <si>
    <t>Железнодорожный, ул. Юбилейная д. 4 корп. 3, кв. 34, 1 подъезд, 7 этаж</t>
  </si>
  <si>
    <t>Железнодорожный, ул. Автозаводская, д. 4, корпус 1, кв. 172 (3 подъезд, 11 этаж)</t>
  </si>
  <si>
    <t>Железнодорожный, ул. Струве, д.5, кв.103(2-ой подъезд, угловой)(новый район)</t>
  </si>
  <si>
    <t>Старая Купавна, ул. Кирова, уч.2, 3 дом от музыкалки</t>
  </si>
  <si>
    <t>Старая Купавна, ул. Широкая д. 8</t>
  </si>
  <si>
    <t>Старая Купавна, ул. Чкалова д. 8, кв. 35</t>
  </si>
  <si>
    <t>Старая Купавна, ул. Парковая д.1</t>
  </si>
  <si>
    <t>Старая Купавна, ул. Ленина, д. 12, кв. 77, 
2 подъезд от садика, 5 этаж</t>
  </si>
  <si>
    <t>Колонтаево, ул. Лесная, д. 4 (частный дом)</t>
  </si>
  <si>
    <t>повтор</t>
  </si>
  <si>
    <t>Старая Купавна, ул. Дорожная, д. 1 (проходная ХимРеактивКомплект)</t>
  </si>
  <si>
    <t>определятся с Лизой по датам</t>
  </si>
  <si>
    <t>Заря, ул. Молодежная д. 17, кв. 45,. 2 подъезд, 2 этаж</t>
  </si>
  <si>
    <t>Сережа(4,5)</t>
  </si>
  <si>
    <t>сделали скидку, актерам 1200</t>
  </si>
  <si>
    <t>Железнодорожный, ул. Саввинская д.1а</t>
  </si>
  <si>
    <t>! +7-926-733-44-14
! +7-968-657-73-92
+7-499-390-08-76</t>
  </si>
  <si>
    <t>пока не определились, если будут заказывать то позвонят</t>
  </si>
  <si>
    <t>дети выросли, в школе запретили мероприятия</t>
  </si>
  <si>
    <t>Старая Купавна, ул. Братьев Кругловых д. 53</t>
  </si>
  <si>
    <t>Колонтаево, ул.Зеленая д. 3</t>
  </si>
  <si>
    <t>перезвонить немоного позже, не удобно разговаривать</t>
  </si>
  <si>
    <t>Железнодорожный, ул. Рождественская д.5, кв.114, 2 подъезд, 13 этаж</t>
  </si>
  <si>
    <t>Железнодорожный, ул. Первого мая д.18, кв. 64 (6 этаж)</t>
  </si>
  <si>
    <t>Электросталь, ул. Журавлева д. 21, кв. 125</t>
  </si>
  <si>
    <t>Старая Купавна, ул. Советская д. 23/1</t>
  </si>
  <si>
    <t>пока не определились с датой, должны позвонить, не очень понравились актеры в 2016 году, думаю направить железку туда</t>
  </si>
  <si>
    <t>Кристина(5)</t>
  </si>
  <si>
    <t>Евгений(4)</t>
  </si>
  <si>
    <t>Железнодорожный, ул. Жилгородок д. 54, кв. 3</t>
  </si>
  <si>
    <t>Балашиха, кафе "Оранж"</t>
  </si>
  <si>
    <t>84               (7 прудов)</t>
  </si>
  <si>
    <t>85 (Балашиха)</t>
  </si>
  <si>
    <t>87(Монино)</t>
  </si>
  <si>
    <t>Константин(4,5)</t>
  </si>
  <si>
    <t>Старая Купавна, Микрорайон д. 14, кв. 32, 3 подъезд, 1 этаж</t>
  </si>
  <si>
    <t>Старая Купавна, ул. Полевая возле 27 дома поворот направо, проезжаешь шлагбаум, потом налево ул. Северная д. 2</t>
  </si>
  <si>
    <t>Артём(7)</t>
  </si>
  <si>
    <t>Москва, ул. Введенского д.10, корп.2</t>
  </si>
  <si>
    <t>Айдын(4)</t>
  </si>
  <si>
    <t>Никита(4,5), Ярослав(2)</t>
  </si>
  <si>
    <t>Железнодорожный, мкр. Ольгино, ул. Главная д.2, кв. 117, 2 подъезд, 17 этаж</t>
  </si>
  <si>
    <t>Маша(4), Сережа(3)</t>
  </si>
  <si>
    <t>+7-915-479-68-22</t>
  </si>
  <si>
    <t>91(Ольгино)</t>
  </si>
  <si>
    <t>Наталья36</t>
  </si>
  <si>
    <t>+7-926-274-48-46</t>
  </si>
  <si>
    <t>Железнодорожный, ул. Маяковского д. 7, Д/С №27</t>
  </si>
  <si>
    <t>старшая группа детей</t>
  </si>
  <si>
    <t>Марк(5,5), София(5,5)</t>
  </si>
  <si>
    <t xml:space="preserve">Железнодорожный, ул. Струве д. 9, корп.1, кв. 165, 2 подъезд, 14 этаж, код 6540в </t>
  </si>
  <si>
    <t>Железнодорожный, ул. Маяковского д. 7, Д/С № 27</t>
  </si>
  <si>
    <t>Железнодорожный, ул. Маяковского д.  Д/С № 25 "Сказка"</t>
  </si>
  <si>
    <t>подготовительная группа</t>
  </si>
  <si>
    <t>Любовь Викторовна</t>
  </si>
  <si>
    <t>+7-977-463-80-01</t>
  </si>
  <si>
    <t>Старая Купавна, ул. Ленина д. 20, кв. 64, 5 подъезд, 2 этаж</t>
  </si>
  <si>
    <t>+7-903-687-72-46</t>
  </si>
  <si>
    <t>Шульгино, ул. Полевая д. 8</t>
  </si>
  <si>
    <t>(3,5) (5,5)</t>
  </si>
  <si>
    <t>Светлана19</t>
  </si>
  <si>
    <t>уточнить имена детей</t>
  </si>
  <si>
    <t>96(Шульгино)</t>
  </si>
  <si>
    <t>Железнодорожный, ул. Главна д. 11, кв. 11, 3 этаж</t>
  </si>
  <si>
    <t>Старая Купавна, ул. Ленина д. 47, кв. 61</t>
  </si>
  <si>
    <t>Старая Купавна, ул. Ленина д. 39, кв.. 7</t>
  </si>
  <si>
    <t>заказала, думала что у нас, но похоже что у других, щас посмотрит, может у нас закажет</t>
  </si>
  <si>
    <t>бросила трубку, не поняла кто звонит</t>
  </si>
  <si>
    <t>определяются с датой</t>
  </si>
  <si>
    <t>пока не знаю, может уедут, позвонят если определятся</t>
  </si>
  <si>
    <t>заказали у других</t>
  </si>
  <si>
    <t>пока не знают, в купавну не приедут.</t>
  </si>
  <si>
    <t>новый год будут праздновать на пятницком шоссе</t>
  </si>
  <si>
    <t>Бисерово, ул. Центральная д.55</t>
  </si>
  <si>
    <t>Ногинск, ул. Покрова д. 8</t>
  </si>
  <si>
    <t>Старая Купавна, ул. Матросова д. 16, кв. 14, 4 этаж</t>
  </si>
  <si>
    <t>Старая Купавна, ул. Ленина д. 44, кв. 3</t>
  </si>
  <si>
    <t>пока не знаю, обсудят и елси что позвонят</t>
  </si>
  <si>
    <t>Екатерина24 (Мама Елена)</t>
  </si>
  <si>
    <t>я думаю закажут, пока не определили с датой</t>
  </si>
  <si>
    <t>пока не знают, будут ли заказывать</t>
  </si>
  <si>
    <t>Балашиха, ул. 40 лет Победы, д. 12, кв. 25, 1 подъезд, 7 этаж</t>
  </si>
  <si>
    <t xml:space="preserve">абонент не доступен </t>
  </si>
  <si>
    <t>программа на 40 минут</t>
  </si>
  <si>
    <t>97(бисерово, 40 мин)</t>
  </si>
  <si>
    <t>Алена2</t>
  </si>
  <si>
    <t>не будет в этом году заказывать ,в следующем позвонить</t>
  </si>
  <si>
    <t>Зульфия</t>
  </si>
  <si>
    <t>Железнодорожный, ул. Рождественская д. 4, кв. 213, 4 подъезд, 13 этаж</t>
  </si>
  <si>
    <t>Малика(8), Дарий(4)</t>
  </si>
  <si>
    <t>+7-903-168-29-86</t>
  </si>
  <si>
    <t>Не будут заказывать</t>
  </si>
  <si>
    <t>сначала заказала, а потом отказалась</t>
  </si>
  <si>
    <t>еще 2000 папе</t>
  </si>
  <si>
    <t>+7-929-673-57-56</t>
  </si>
  <si>
    <t>Рыбхоз, Дом для присторелых. Коттеджный поселок с левой стороны, где двхэтажный пост охраны.</t>
  </si>
  <si>
    <t>Елена35</t>
  </si>
  <si>
    <t>14              (Дом пристарелых)</t>
  </si>
  <si>
    <t>86(Беляево)</t>
  </si>
  <si>
    <t>+7-905-725-94-60</t>
  </si>
  <si>
    <t>Черное, Агрогородок д. 32, кв. 73, 11 этаж</t>
  </si>
  <si>
    <t>Михаил, Андрей, Глеб, Софья</t>
  </si>
  <si>
    <t>Новывй</t>
  </si>
  <si>
    <t>Дарья2</t>
  </si>
  <si>
    <t>Екатерина28</t>
  </si>
  <si>
    <t xml:space="preserve">! +7-915-021-12-37           +7-977-968-78-34  </t>
  </si>
  <si>
    <t>Чудинки, ул. Придорожная д. 56</t>
  </si>
  <si>
    <t>Катя(3), Андрей(3)</t>
  </si>
  <si>
    <t>16(Чудинки)</t>
  </si>
  <si>
    <t>заранее позвонить, уточнить куда ехать</t>
  </si>
  <si>
    <t>18(улица)</t>
  </si>
  <si>
    <t>Екатерина5, 
! Екатерина13</t>
  </si>
  <si>
    <t>+7-915-415-22-11</t>
  </si>
  <si>
    <t>6 группа</t>
  </si>
  <si>
    <t>Наталья37</t>
  </si>
  <si>
    <t>94                Д/С № 25</t>
  </si>
  <si>
    <t>19                Д/С № 25</t>
  </si>
  <si>
    <t>92             Д/с №27</t>
  </si>
  <si>
    <t>ключевой</t>
  </si>
  <si>
    <r>
      <rPr>
        <b/>
        <sz val="10"/>
        <color theme="1"/>
        <rFont val="Times New Roman"/>
        <family val="1"/>
        <charset val="204"/>
      </rPr>
      <t>ключевой</t>
    </r>
    <r>
      <rPr>
        <sz val="10"/>
        <color theme="1"/>
        <rFont val="Times New Roman"/>
        <family val="1"/>
        <charset val="204"/>
      </rPr>
      <t xml:space="preserve">     не понравилось в прошлом году</t>
    </r>
  </si>
  <si>
    <r>
      <rPr>
        <b/>
        <sz val="10"/>
        <color theme="1"/>
        <rFont val="Times New Roman"/>
        <family val="1"/>
        <charset val="204"/>
      </rPr>
      <t>ключевой</t>
    </r>
    <r>
      <rPr>
        <sz val="10"/>
        <color theme="1"/>
        <rFont val="Times New Roman"/>
        <family val="1"/>
        <charset val="204"/>
      </rPr>
      <t xml:space="preserve">        1 раз забыли, 2 раз перепутали  адрес</t>
    </r>
  </si>
  <si>
    <r>
      <rPr>
        <b/>
        <sz val="10"/>
        <rFont val="Times New Roman"/>
        <family val="1"/>
        <charset val="204"/>
      </rPr>
      <t>ключевой</t>
    </r>
    <r>
      <rPr>
        <sz val="10"/>
        <color rgb="FFFF0000"/>
        <rFont val="Times New Roman"/>
        <family val="1"/>
        <charset val="204"/>
      </rPr>
      <t xml:space="preserve">        в прошлом году забыли про них, но успели к ним приехать</t>
    </r>
  </si>
  <si>
    <t>28(Шульгино)</t>
  </si>
  <si>
    <t>41(Бисерово)</t>
  </si>
  <si>
    <t>80(Заря)</t>
  </si>
  <si>
    <t>Обед</t>
  </si>
  <si>
    <t>Алена7</t>
  </si>
  <si>
    <t>+7-926-558-30-46</t>
  </si>
  <si>
    <t>Железнодорожный, ул. Пушкина, д.6,. кв. 6, 1 подъезд, 2 этаж</t>
  </si>
  <si>
    <t>Вова(6)</t>
  </si>
  <si>
    <t>Сначала заказали, потом отказались, потому что уезжают</t>
  </si>
  <si>
    <t>Елена Анатольевна детский сад Балашиха</t>
  </si>
  <si>
    <t>+7-905-726-24-97</t>
  </si>
  <si>
    <t>Балашиха, ул. Шоссе Энтузиастов, д. 70 д/с Жемчужинка</t>
  </si>
  <si>
    <t>младшая группа</t>
  </si>
  <si>
    <t>99            Д/С Балашиха</t>
  </si>
  <si>
    <t>100           Д/С Балашиха</t>
  </si>
  <si>
    <t>101           Д/С Балашиха</t>
  </si>
  <si>
    <t>102           Д/С Балашиха</t>
  </si>
  <si>
    <t>103           Д/С Балашиха</t>
  </si>
  <si>
    <t>Железнодорожный,Пуршево, ул. Новослободская, д. 12, кв. 72, шлагбаум</t>
  </si>
  <si>
    <t>Железнодорожный, Пуршево, ул. Новослободская, д. 12, кв. 72, шлагбаум</t>
  </si>
  <si>
    <t>Наталья38</t>
  </si>
  <si>
    <t>+7-977-250-69-56</t>
  </si>
  <si>
    <t>Старая Купавна, ул. Октябрьская д.4, кв. 1, подъезд 1</t>
  </si>
  <si>
    <t>Мирослава(2)</t>
  </si>
  <si>
    <t>22(Пуршево)</t>
  </si>
  <si>
    <t>23(Балашиха)</t>
  </si>
  <si>
    <t>Отмена</t>
  </si>
  <si>
    <t>Сначала заказала, потом отменила из-за отъезда</t>
  </si>
  <si>
    <t>+7-916-979-00-93</t>
  </si>
  <si>
    <t>Монино, ул. Фалалеева д. 3, кв. 117, 3 подъезд, 10 этаж</t>
  </si>
  <si>
    <t>Алена(3,5), Лиза(3,5)</t>
  </si>
  <si>
    <t>Александра6</t>
  </si>
  <si>
    <t>Добромир(11)</t>
  </si>
  <si>
    <t>Людмила Федоровна</t>
  </si>
  <si>
    <t>+7-916-318-17-67</t>
  </si>
  <si>
    <t>Балашиха, ул.Свердлова д. 24, кв. 180, 5 подъезд, 4 этаж</t>
  </si>
  <si>
    <t>5 детей, один большой</t>
  </si>
  <si>
    <t>26(Балашиха)</t>
  </si>
  <si>
    <t>Екатерина Детский сад 33</t>
  </si>
  <si>
    <t>+7-906-053-39-88</t>
  </si>
  <si>
    <t>Старая Купавна, Детский сад № 33</t>
  </si>
  <si>
    <t>104 Д/С №33 Старая Купавна</t>
  </si>
  <si>
    <t>105 Д/С №33 Старая Купавна</t>
  </si>
  <si>
    <t>+7-985-766-52-56</t>
  </si>
  <si>
    <t>Колонтаево, ул. Зеленая д. 5</t>
  </si>
  <si>
    <t>Алиса(5), Соня(1,5)</t>
  </si>
  <si>
    <t>Павел4</t>
  </si>
  <si>
    <t>Полина2</t>
  </si>
  <si>
    <t>+7-925-892-70-89</t>
  </si>
  <si>
    <t>Ногинск, деревня Каменки-Драшниково д. 30</t>
  </si>
  <si>
    <t>106(Ногинск)</t>
  </si>
  <si>
    <t>19:00-21:00      5000 рублей</t>
  </si>
  <si>
    <t>107           Д/С Балашиха</t>
  </si>
  <si>
    <t>108           Д/С Балашиха</t>
  </si>
  <si>
    <t>Александра7</t>
  </si>
  <si>
    <t>Железнодорожный, ул. Новая, д. 4 кв. 7, 1 подъезд в доме, 2 этаж</t>
  </si>
  <si>
    <t>Евгения(4)</t>
  </si>
  <si>
    <t>109 (Железка)</t>
  </si>
  <si>
    <t>Балобаново, ул. Будёного д 75</t>
  </si>
  <si>
    <t>пока не знают, уедут или нет</t>
  </si>
  <si>
    <t>+7-916-632-10-52   
 +7-916-323-50-59</t>
  </si>
  <si>
    <t>Не доезжая указателя Мамонтова 50-10 метров за остановкой поворот на СК-3 и там по пьяной дороге прям до места, микрорайон Южный, д. 23.</t>
  </si>
  <si>
    <t>Ольга(8), Анна(6)</t>
  </si>
  <si>
    <t>Переехали в другой город</t>
  </si>
  <si>
    <t>110 (Мамонтово)</t>
  </si>
  <si>
    <t>111(Зеленый)</t>
  </si>
  <si>
    <t>Коля(5), Саша(13), Лиза(16)</t>
  </si>
  <si>
    <t>Железнодорожный, ул. Юбилейная д. 30. кв 17, 1 подъезд,. 6 этаж</t>
  </si>
  <si>
    <t>Вишняково, ул. Центральная, д. 68</t>
  </si>
  <si>
    <t>Старая Купавна, Чкалова, д. 4, кв. 21, 2 подъезд, 2 этаж</t>
  </si>
  <si>
    <t>Шульгино, ул. Центральная д. 45</t>
  </si>
  <si>
    <t>Никита(13), Виктор(7), Дима(3)</t>
  </si>
  <si>
    <t>Светлана20</t>
  </si>
  <si>
    <t>+7-925-033-26-00</t>
  </si>
  <si>
    <t>Ельня</t>
  </si>
  <si>
    <t>На Ельне, около ГИДД поворачиваем на Ногинск, с левой стороны будет остановка и поворот на лево в поле, после поля Т-образный перекресток, поворачиваем налево, далее после шлагбаума прямо по главной. ДНП "Зимародок", д. 151</t>
  </si>
  <si>
    <t>Соня(4), Вася(6)</t>
  </si>
  <si>
    <t>114(Ельня)</t>
  </si>
  <si>
    <t>Количество заказов по городам:</t>
  </si>
  <si>
    <t>№</t>
  </si>
  <si>
    <t>Кол-во</t>
  </si>
  <si>
    <t>Павел(8)</t>
  </si>
  <si>
    <t>Количество постоянных/новых</t>
  </si>
  <si>
    <t>Номер пары</t>
  </si>
  <si>
    <t>Пара 1 (Катя и Данила), Купавна</t>
  </si>
  <si>
    <t>Пара 3 (Савва и Маша), Железка</t>
  </si>
  <si>
    <t>Пара 5 (Юрчик и Лиза), Остальное</t>
  </si>
  <si>
    <t>Пара 4 (Анжела и Кирилл), Рестораны</t>
  </si>
  <si>
    <t>Заказы по парам актеров</t>
  </si>
  <si>
    <t>ИТОГО:</t>
  </si>
  <si>
    <t>%</t>
  </si>
  <si>
    <t>Оборот по заказам</t>
  </si>
  <si>
    <t>Средняя стоимость заказа</t>
  </si>
  <si>
    <t>Количество заказов</t>
  </si>
  <si>
    <t>Параметр</t>
  </si>
  <si>
    <t>ЦЕЛЬ</t>
  </si>
  <si>
    <t>Дней до НГ</t>
  </si>
  <si>
    <t>Даты</t>
  </si>
  <si>
    <t>Доход</t>
  </si>
  <si>
    <t>Рук-ль</t>
  </si>
  <si>
    <t>Юрчик</t>
  </si>
  <si>
    <t>Андрей</t>
  </si>
  <si>
    <t>Звонила</t>
  </si>
  <si>
    <t>Сказал, что сам перезвонит</t>
  </si>
  <si>
    <t>Аппарат выключен</t>
  </si>
  <si>
    <t>Иван (7)</t>
  </si>
  <si>
    <t>Позвонит вечером, если надумают</t>
  </si>
  <si>
    <t>Ольга Грехова</t>
  </si>
  <si>
    <t>Ждут конкурса</t>
  </si>
  <si>
    <t>Перезвонит</t>
  </si>
  <si>
    <t>Алиса(5)</t>
  </si>
  <si>
    <t>116(Бисерово)</t>
  </si>
  <si>
    <t>Не будут в этом году на даче, в Москве</t>
  </si>
  <si>
    <t>Не будут заказывать, в следующем году закажут</t>
  </si>
  <si>
    <t>Никто не приедет</t>
  </si>
  <si>
    <t>+7-926-274-48-46 +7-916-881-23-46</t>
  </si>
  <si>
    <t>Наталья36 Елена Викторовна (музюрук)</t>
  </si>
  <si>
    <t>Ксения(5), Варвара(7,5)</t>
  </si>
  <si>
    <t>Обслуживание преостановлено</t>
  </si>
  <si>
    <t>Дима(4), Саша дев(3.5)</t>
  </si>
  <si>
    <t>117(Салтыковка)</t>
  </si>
  <si>
    <t>Ваня(4), Влад(8), 2 детей маленьких</t>
  </si>
  <si>
    <t>Сама перезвонит</t>
  </si>
  <si>
    <t>Сказала,что возможно закажет, но врядли</t>
  </si>
  <si>
    <t>Сказала, что перезвонит вечером 11.12.2017</t>
  </si>
  <si>
    <t>Виктория(6), Валерия(12)</t>
  </si>
  <si>
    <t>Заказали у других</t>
  </si>
  <si>
    <t>Сменили номер</t>
  </si>
  <si>
    <t>Подумает, просил прислать фото</t>
  </si>
  <si>
    <t>Рита(4), Матвей(4), Андрей(4)</t>
  </si>
  <si>
    <t>Настя(5)</t>
  </si>
  <si>
    <t>121(Нагатинская)</t>
  </si>
  <si>
    <t>Ксюша(5)</t>
  </si>
  <si>
    <t>Уезжжают</t>
  </si>
  <si>
    <t>Ярослава(3,3), Вирсавия(1)</t>
  </si>
  <si>
    <t>Абонент недоступен</t>
  </si>
  <si>
    <t>Звонили</t>
  </si>
  <si>
    <t>Может закажут, перезвонят</t>
  </si>
  <si>
    <t>Ольга43</t>
  </si>
  <si>
    <t>Позвонить 12.12.2017 после 8</t>
  </si>
  <si>
    <t>ул.Микрорайон д. 12, кв. 60, 4 подъезд, 5 этаж</t>
  </si>
  <si>
    <t>Алиса(5), Илья(4)</t>
  </si>
  <si>
    <t>+7-977-498-26-02</t>
  </si>
  <si>
    <t>119(Ногинск)</t>
  </si>
  <si>
    <t>Аня(1,9), София(3,5)</t>
  </si>
  <si>
    <t>+7-906-089-15-32</t>
  </si>
  <si>
    <t>Старая Купавна, ул. Полевая д. 2, кв. 4</t>
  </si>
  <si>
    <t>Анастасия8</t>
  </si>
  <si>
    <r>
      <rPr>
        <b/>
        <sz val="10"/>
        <color theme="1"/>
        <rFont val="Times New Roman"/>
        <family val="1"/>
        <charset val="204"/>
      </rPr>
      <t>ключевой</t>
    </r>
    <r>
      <rPr>
        <sz val="10"/>
        <color theme="1"/>
        <rFont val="Times New Roman"/>
        <family val="1"/>
        <charset val="204"/>
      </rPr>
      <t xml:space="preserve"> верит в Деда Мороза. Исправил 4 по физ-ре на 5.Обязательно об этом сказать.</t>
    </r>
  </si>
  <si>
    <t>Ксения(7), Денис(3), Никита(6)</t>
  </si>
  <si>
    <t>Ольга44   Дмитрий</t>
  </si>
  <si>
    <t>+7-905-591-46-62          +7-916-002-22-66</t>
  </si>
  <si>
    <t>Железнодороный, ул. Пионерская д. 14 б, кв.55, 3 подъезд, 4 этаж</t>
  </si>
  <si>
    <t>Возможно уедут, позвонит сам</t>
  </si>
  <si>
    <t>Иван(4), Виктория(11)</t>
  </si>
  <si>
    <t>Не доступен</t>
  </si>
  <si>
    <t>Аня (12), Кирилл (9), Алена(4)</t>
  </si>
  <si>
    <t>Валерия(6), Диана(6)</t>
  </si>
  <si>
    <t>Заказала вместе с Греховой</t>
  </si>
  <si>
    <t>129
(7 прудов)</t>
  </si>
  <si>
    <t>128
(7 прудов)</t>
  </si>
  <si>
    <t>Валеры не будет</t>
  </si>
  <si>
    <t>130(Щемилово)</t>
  </si>
  <si>
    <t>БЫЛО</t>
  </si>
  <si>
    <t>Надо заказов в день, для выполнения плана</t>
  </si>
  <si>
    <t>Коэф</t>
  </si>
  <si>
    <t>29.12.2015(пт)          1700 рублей</t>
  </si>
  <si>
    <t>+7-965-375-86-17</t>
  </si>
  <si>
    <t>Железнодорожный, Ольгино ул Граничная д. 30, кв. 15, 1 подъезд, 4 этаж</t>
  </si>
  <si>
    <t>Анастасия(9)</t>
  </si>
  <si>
    <t>Светлана21</t>
  </si>
  <si>
    <t>Старая Купавна, ул. Матросова, д. 3, кв. 22,  подъезд,  этаж</t>
  </si>
  <si>
    <t>Марина16</t>
  </si>
  <si>
    <t>+7-926-284-58-98</t>
  </si>
  <si>
    <t>Балашиха, ул. Разина д.5, кв. 121, 19 этаж</t>
  </si>
  <si>
    <t>26 и 30 это один и тот же дом</t>
  </si>
  <si>
    <t>132(Балашиха)</t>
  </si>
  <si>
    <t>133(Бисерово)</t>
  </si>
  <si>
    <t>126(Шульгино)</t>
  </si>
  <si>
    <t>Лёва(7.5), Вика(6)</t>
  </si>
  <si>
    <t>134(Лесная Купавна)</t>
  </si>
  <si>
    <t>136 (Балашиха)</t>
  </si>
  <si>
    <t>Владимир5</t>
  </si>
  <si>
    <t>+7-903-100-09-35</t>
  </si>
  <si>
    <t>Зеленый, д. 7, кв. 26 с левой стороны, если ехать в Москву</t>
  </si>
  <si>
    <t>Ева(3,5)</t>
  </si>
  <si>
    <t>19:30</t>
  </si>
  <si>
    <t>95(Зеленый)</t>
  </si>
  <si>
    <t>Куп 4</t>
  </si>
  <si>
    <t xml:space="preserve">Куп 4 </t>
  </si>
  <si>
    <t>+7-929-603-40-42</t>
  </si>
  <si>
    <t>ул. Школьная д.11, кв. 148, 4 подъезд, 1 этаж</t>
  </si>
  <si>
    <t>Варя(9), Тигран(3)</t>
  </si>
  <si>
    <t>+7-968-969-69-08</t>
  </si>
  <si>
    <t>Юлия17</t>
  </si>
  <si>
    <t>Старая Купавна, ул. М.Московская, д.17</t>
  </si>
  <si>
    <t>Зеленый, ул. Школьная д.11, кв. 148, 4 подъезд, 1 этаж</t>
  </si>
  <si>
    <t>Арина(8), Юля(4)</t>
  </si>
  <si>
    <t>Андрей(5)</t>
  </si>
  <si>
    <t>140(Балашиха)</t>
  </si>
  <si>
    <t xml:space="preserve">Сначала заказала, потом отменила </t>
  </si>
  <si>
    <t>Юлия18</t>
  </si>
  <si>
    <t>+7-905-630-16-76</t>
  </si>
  <si>
    <t>Позвонила</t>
  </si>
  <si>
    <t>Думает заказать, как согласует с мужем позвонит</t>
  </si>
  <si>
    <t>Айгуль</t>
  </si>
  <si>
    <t>+7-925-030-41-53</t>
  </si>
  <si>
    <t>Павлино, ул. Троицкая, д.4, кв.446, 4 подъезд, 6 этаж</t>
  </si>
  <si>
    <t>Айдана(12), Арсен(4)</t>
  </si>
  <si>
    <t>+7-968-644-10-03</t>
  </si>
  <si>
    <t>Старая Купавна, ул. 1-ая Свобода д.11</t>
  </si>
  <si>
    <t>Денимс(1,3), Леша(8)</t>
  </si>
  <si>
    <t>Анна23</t>
  </si>
  <si>
    <t>+7-926-655-72-80</t>
  </si>
  <si>
    <t>Новая Купавна, Лагуна</t>
  </si>
  <si>
    <t>Малика(1), Марк(6), Мадина(15)</t>
  </si>
  <si>
    <t>выиграли конкурс в контакте</t>
  </si>
  <si>
    <t>Анжелина(7), Ричард(3), Ника(17)</t>
  </si>
  <si>
    <t>143(Новая Купавна)</t>
  </si>
  <si>
    <t>144(Новая Купавна)</t>
  </si>
  <si>
    <t>в следующем году будут</t>
  </si>
  <si>
    <t>Не взяли трубку 2 раза</t>
  </si>
  <si>
    <t>Николай вырос, софья заказала</t>
  </si>
  <si>
    <t>Катя(6), Валерий(16)</t>
  </si>
  <si>
    <t>Оксана8</t>
  </si>
  <si>
    <t>+7-926-249-71-00</t>
  </si>
  <si>
    <t>Емельян(7)
Кристина(1,5)</t>
  </si>
  <si>
    <t>Девочка может испугаться</t>
  </si>
  <si>
    <t>г. Железнодорожный, ул. Свободы 3, кв. 74, 3й подъезд  
1 этаж, домофон 74</t>
  </si>
  <si>
    <t>Ост. 2016</t>
  </si>
  <si>
    <t>Ост.2017</t>
  </si>
  <si>
    <t xml:space="preserve">Дох.  Пары </t>
  </si>
  <si>
    <t>Дата праздника</t>
  </si>
  <si>
    <t>Дох. 
1 актера</t>
  </si>
  <si>
    <t>Дох. 
Рук.</t>
  </si>
  <si>
    <t>Катя</t>
  </si>
  <si>
    <t>Дима</t>
  </si>
  <si>
    <t>Маша</t>
  </si>
  <si>
    <t>Анжела</t>
  </si>
  <si>
    <t>Кирилл</t>
  </si>
  <si>
    <t>Наталья руководитель детской комнаты в ШОКОЛАДЕ.</t>
  </si>
  <si>
    <t>Старая Купавна, ул. Октябрьская д.4, кв.33, 3 подъезд, 2 этаж</t>
  </si>
  <si>
    <t>Старая Купавна, Микрорайон д.4, кв. 63</t>
  </si>
  <si>
    <t>Старая Купавна, ул. Фрунзе, д. 3, кв. 12</t>
  </si>
  <si>
    <t>Железнодорожный, ул. Пионерская, д.3, кв.228, подъезд 7, этаж 3</t>
  </si>
  <si>
    <t>ребенок вырок</t>
  </si>
  <si>
    <t>Не взяли трубку, отвечает автоответчик</t>
  </si>
  <si>
    <t>облажались</t>
  </si>
  <si>
    <t>Даша (11), Егор(7), Маша(6)</t>
  </si>
  <si>
    <t>147(Бисерово)</t>
  </si>
  <si>
    <t>будет советовать другим</t>
  </si>
  <si>
    <t>Маша снегурочка</t>
  </si>
  <si>
    <t>23 декабря, после 18:00 может работать</t>
  </si>
  <si>
    <t>24 декабря свободна</t>
  </si>
  <si>
    <t>27 декабря, после 13:00, может целый день возьмешь</t>
  </si>
  <si>
    <t>31 декабря до 16:00, до парикмахера</t>
  </si>
  <si>
    <t>141(Павлино)</t>
  </si>
  <si>
    <t>11:30 58(южный)</t>
  </si>
  <si>
    <t>Юлия19</t>
  </si>
  <si>
    <t>+7-929-605-54-77</t>
  </si>
  <si>
    <t>Старая Купавна, ул. Михалево д. 28</t>
  </si>
  <si>
    <t>Глеб(5), Толя(4), Света(4)</t>
  </si>
  <si>
    <t>Елена36</t>
  </si>
  <si>
    <t>+7-925-828-00-16</t>
  </si>
  <si>
    <t>Железнодорожный, ул. Пролетарская, д. 2, кв. 49,
 2 подъезд, 6 этаж</t>
  </si>
  <si>
    <t>Витя (3), Ангелина(3)?, Екатерина(3), Диана(4), Наташа(2)</t>
  </si>
  <si>
    <t>рекомндация</t>
  </si>
  <si>
    <t>если будет 5 детей, то цена 1900</t>
  </si>
  <si>
    <t>не будет в этом году заказывать</t>
  </si>
  <si>
    <t>позвонил</t>
  </si>
  <si>
    <t>просил перезвонить ему 25-26 декабря, пока не определился</t>
  </si>
  <si>
    <t>в следующем году позвонить</t>
  </si>
  <si>
    <t>Арина(5), Максим(5), Настя(9)</t>
  </si>
  <si>
    <t>1. Микрорайон д.3, кв. 47, 3 подъезд, 2 этаж;
2. Микрорайон, д. 13, кв. 37, 2-3 подъзд, 3 этаж</t>
  </si>
  <si>
    <t>Алексей12</t>
  </si>
  <si>
    <t>+7-925-856-80-22</t>
  </si>
  <si>
    <t>Щемилово, ул. Орлова д.2, кв. 485, 4 подъезд, 9 этаж</t>
  </si>
  <si>
    <t>Маргарита(3), Лиза(5), Никита(10)</t>
  </si>
  <si>
    <t>Галя(5)</t>
  </si>
  <si>
    <t>! Николай6, 
Лилия2 (Жена)</t>
  </si>
  <si>
    <t>! +7-903-629-90-20, 
+7-916-601-33-63</t>
  </si>
  <si>
    <t>Железнодорожный, ул. Маяковского, д. 1, кв. 124, 4 подъезд, 5 этаж, домофон 124</t>
  </si>
  <si>
    <t>Богдан(8)</t>
  </si>
  <si>
    <t>152(Ногинск)</t>
  </si>
  <si>
    <t>Железнодорожный, ул. Лесопарковая д.. 12, кв. 80, 2 подъезд, 4 этаж</t>
  </si>
  <si>
    <t>Визитки</t>
  </si>
  <si>
    <t>! Роман2  Анжелика</t>
  </si>
  <si>
    <t>+7-926-064-13-60          +7-926-799-54-47</t>
  </si>
  <si>
    <t>113(Шульгино)</t>
  </si>
  <si>
    <t>37(Павлино)</t>
  </si>
  <si>
    <t>29(Станция)</t>
  </si>
  <si>
    <t>+7-985-308-98-82</t>
  </si>
  <si>
    <t>д. Павлино д. 26</t>
  </si>
  <si>
    <t>Гордей(5), Ваня(3), Архип(2), Мария(2)</t>
  </si>
  <si>
    <t>Людмила7</t>
  </si>
  <si>
    <t>Марьям</t>
  </si>
  <si>
    <t>+7-925-549-18-85</t>
  </si>
  <si>
    <t>Старая Купавна, Д/С № 65</t>
  </si>
  <si>
    <t>Конкурс</t>
  </si>
  <si>
    <t>Ирина Степановна</t>
  </si>
  <si>
    <t>+7-915-268-25-19</t>
  </si>
  <si>
    <t xml:space="preserve">позвонила </t>
  </si>
  <si>
    <t>Заказала актеров из москвы за 3800 на 29 декабря</t>
  </si>
  <si>
    <t>Стадион "Труд"</t>
  </si>
  <si>
    <t>13 детей, 14-15 лет</t>
  </si>
  <si>
    <t>10-15 минут</t>
  </si>
  <si>
    <t>если омвободится время около 6, то перенести</t>
  </si>
  <si>
    <t>абонент временно не доступен</t>
  </si>
  <si>
    <t>заказли в прошлом году другого деда мороза, понравилось, в этом году его же заказали</t>
  </si>
  <si>
    <t>Жена сказала что пришлет смс ….пока не понятно где будут исправлять</t>
  </si>
  <si>
    <t>заказали у других, потому что хотели раньше 23 декабря, в след. Году у нас</t>
  </si>
  <si>
    <t>уехали жить в Орел</t>
  </si>
  <si>
    <t>в этом году уезжают</t>
  </si>
  <si>
    <t>позвонить в следующем году</t>
  </si>
  <si>
    <t>позвонила сама</t>
  </si>
  <si>
    <t>обсудит в семье, должна перезвонить</t>
  </si>
  <si>
    <t>Зейнат</t>
  </si>
  <si>
    <t>Алексей(6), Кирилл(10)</t>
  </si>
  <si>
    <t>+7-919-773-55-32
+7-919-773-55-72</t>
  </si>
  <si>
    <t>156(улица)</t>
  </si>
  <si>
    <t>+7-915-392-24-83</t>
  </si>
  <si>
    <t>Артемий(4), Олег(11)</t>
  </si>
  <si>
    <t>Елена37</t>
  </si>
  <si>
    <t>158(Новая Купавна)</t>
  </si>
  <si>
    <t>Рубэйл</t>
  </si>
  <si>
    <t>Балашиха, микрорайон Дзержинского д. 30 "Балагур"</t>
  </si>
  <si>
    <t>+7-916-972-70-73</t>
  </si>
  <si>
    <t>Полина(9), Ника(4), Лиза(9)</t>
  </si>
  <si>
    <t>+7-926-833-32-50</t>
  </si>
  <si>
    <t>Балашиха, микрорайон Янтарный, ул. Кольцевая д. 18, кв. 179, 3 подъезд. 14 этаж</t>
  </si>
  <si>
    <t>Варя(4,5), Вика(5), Андрей(5)</t>
  </si>
  <si>
    <t>Людмила8</t>
  </si>
  <si>
    <t>+7-962-907-18-18</t>
  </si>
  <si>
    <t>Ольга45</t>
  </si>
  <si>
    <t>Кудиново, проехать два полицейских, слева магазин а справа овощная палатка, за ней направо. Железные ворота "Совхоз 850 лет октября"</t>
  </si>
  <si>
    <t>Таисия(7), Злата(4), еще маленький</t>
  </si>
  <si>
    <t>161(Кудиново)</t>
  </si>
  <si>
    <t>Зеленый, ул. Школьная д. 9, кв. 9, 2 этаж</t>
  </si>
  <si>
    <t>Елисей(3), Артем(4), Андрюша(38)  ))</t>
  </si>
  <si>
    <t>Евгения8  Андрей</t>
  </si>
  <si>
    <t>+7-964-577-96-50          +7-499-347-65-35</t>
  </si>
  <si>
    <t>162(Зеленый)</t>
  </si>
  <si>
    <t>Пара 2 (Дима и Тамара), Купавна</t>
  </si>
  <si>
    <t>+7-977-497-63-15</t>
  </si>
  <si>
    <t>Старая Купавна, ул.. Ленина д. 51, кв. 8, 1 подъезд, 2 этаж</t>
  </si>
  <si>
    <t>Миша(8)</t>
  </si>
  <si>
    <t>Инна6</t>
  </si>
  <si>
    <t>6 детей, один большой</t>
  </si>
  <si>
    <t>Александр(6), Александра(4.5)
Матвей(2.2 мес)</t>
  </si>
  <si>
    <t>Катя(3), Андрей(3), Алиса(4)</t>
  </si>
  <si>
    <t>Диана2</t>
  </si>
  <si>
    <t>Балашиха, проспект Ленина д. 32 а, кв. 483, 10 подъезд, 7 этаж</t>
  </si>
  <si>
    <t>Самина(5), Ясмина(2)</t>
  </si>
  <si>
    <t>Наталья39</t>
  </si>
  <si>
    <t>Сначала заказала, потом отказалсь</t>
  </si>
  <si>
    <t>Матвей (11), Ульяна (7)</t>
  </si>
  <si>
    <t>Щемилово ул. Орлова д. 26, кв. 464, 3 этаж, 6 подъезд</t>
  </si>
  <si>
    <t>137(Щемилово)</t>
  </si>
  <si>
    <t>Железнодорожный, Русавкино-Романово, ул. Лучевая д.11</t>
  </si>
  <si>
    <t>4(Русавкино-Романово)</t>
  </si>
  <si>
    <t>Катя(4),  Костя(4)</t>
  </si>
  <si>
    <t>Не смогли собраться, если соберутся, закажет на утро</t>
  </si>
  <si>
    <t>Алла4</t>
  </si>
  <si>
    <t>+7-925-820-98-82</t>
  </si>
  <si>
    <t>Железнодорожный, Павлино д.39, кв. 60, 2 подъезд, 1 этаж</t>
  </si>
  <si>
    <t>не собрали компанию, если соберутся, то закажет на утро</t>
  </si>
  <si>
    <t>Реутов, ул. Татьяны Макаровой д. 3, кв. 444, 7 подъезд, 16 этпаж</t>
  </si>
  <si>
    <t>Старая Купавна, ул. Цветочная д. 18</t>
  </si>
  <si>
    <t>Егор(8), Ирина(5,5), Костя(6)</t>
  </si>
  <si>
    <t>Даня(6,5)</t>
  </si>
  <si>
    <t>167(кудиново)</t>
  </si>
  <si>
    <t>Вера6</t>
  </si>
  <si>
    <t>+7-903-621-35-85</t>
  </si>
  <si>
    <t>Лосино-Петровский</t>
  </si>
  <si>
    <t>Позвонила нам, если надумает, то закажет на 31 число, цены старой купавны +300 р</t>
  </si>
  <si>
    <t>Павел5</t>
  </si>
  <si>
    <t>+7-963-624-47-74</t>
  </si>
  <si>
    <t>Алексей(2), Гриша(3.5)</t>
  </si>
  <si>
    <t>Машина</t>
  </si>
  <si>
    <t>Дети первый раз видят Деда Мороза, подарки будут лежать где то при входе</t>
  </si>
  <si>
    <t>Кудиново, ул. Покрова, д. 10 (частный дом). Едем из Старой Купавны, около Лукойла направо и сразу налево в проулок, второй дом слева кирпичный, ворота будут приоткрыты</t>
  </si>
  <si>
    <t>Света(7), Федор(8), Илья(7), Катя(15)</t>
  </si>
  <si>
    <t>168 (рыбхоз)</t>
  </si>
  <si>
    <t>Георгий</t>
  </si>
  <si>
    <t>+7-903-765-95-44</t>
  </si>
  <si>
    <t>Кафе</t>
  </si>
  <si>
    <t>думал заказать на новогоднюю ночь на 3 часа, сейчас мы ему предложили программу 30-40 минут, после кафе в балашихе, около 01:30, 10000 р, до 25 декабря должен определиться</t>
  </si>
  <si>
    <t>Роман3</t>
  </si>
  <si>
    <t>+7-977-763-73-87</t>
  </si>
  <si>
    <t>Озвучил цены:
в 22:30 - 8000,
в 23:15 - 10000, должен позвонить, в прошлый раз неудобно было разговаривать</t>
  </si>
  <si>
    <t>Надежда Канушкина</t>
  </si>
  <si>
    <t>Монино, ул. Госпитальная, д.7, кв.284</t>
  </si>
  <si>
    <t>переехал и в медвежьи озера, в этом году не будут заказывать</t>
  </si>
  <si>
    <t>позвонил Наталье</t>
  </si>
  <si>
    <t>пока не думали над этим вопрсом, на для посоветуется с мужем, и должна позвонить</t>
  </si>
  <si>
    <t>в этому году не будут заказывать, ремон делают, денег нет)</t>
  </si>
  <si>
    <t>в этом году работают с другими актерами</t>
  </si>
  <si>
    <t>Родился маленький ребенок, в этом году не будут заказывать</t>
  </si>
  <si>
    <t>присоединяются к знакомым, они заказали</t>
  </si>
  <si>
    <t>Ключевой</t>
  </si>
  <si>
    <t>Железнодорожный, ул. Рождественская д. 8, кв. 297, 6 подъезд, 3 этаж</t>
  </si>
  <si>
    <t>Сначала заказала, потом отменила</t>
  </si>
  <si>
    <t>+7-916-355-87-99</t>
  </si>
  <si>
    <t>Маша(7) Д.Р., Ваня(7), Артем(7), Соня(9)</t>
  </si>
  <si>
    <t>Не забыть про день рождения</t>
  </si>
  <si>
    <t>Старая Купавна, микрорайон д. 9 ,кв. 99</t>
  </si>
  <si>
    <t>Оценка</t>
  </si>
  <si>
    <t>ДМ</t>
  </si>
  <si>
    <t>Снегур.</t>
  </si>
  <si>
    <t>Дох. Рук.</t>
  </si>
  <si>
    <t>Цена</t>
  </si>
  <si>
    <t>Дата Заказа</t>
  </si>
  <si>
    <t>Актерские</t>
  </si>
  <si>
    <t>Бензин</t>
  </si>
  <si>
    <t>Выплачено</t>
  </si>
  <si>
    <t>Остаток</t>
  </si>
  <si>
    <t>ИТОГО</t>
  </si>
  <si>
    <t>ИТОГО Дох.</t>
  </si>
  <si>
    <t>Кол.Заказов</t>
  </si>
  <si>
    <t>Водит.</t>
  </si>
  <si>
    <t>Данил</t>
  </si>
  <si>
    <t>Тамара</t>
  </si>
  <si>
    <t>Сводная по актерам</t>
  </si>
  <si>
    <t>Актер/пар.</t>
  </si>
  <si>
    <t>Дох.прог</t>
  </si>
  <si>
    <t>Отзыв</t>
  </si>
  <si>
    <t>Железнодорожный, ул. Маяковского д. 38, Д/С № 25 "Сказка"</t>
  </si>
  <si>
    <t>Железнодорожный, ул. Маяковского д. 38,  Д/С № 25 "Сказка"</t>
  </si>
  <si>
    <t>Ирина20 (родит. Ком.),
! Елена Геннадьевна (воспитатель),
Инна Григорьевна (МузРук)</t>
  </si>
  <si>
    <t>+7-968-407-78-99</t>
  </si>
  <si>
    <t>Ногинск, Заречье, Школа № 17</t>
  </si>
  <si>
    <t>7 класс</t>
  </si>
  <si>
    <t>Оксана9</t>
  </si>
  <si>
    <t>169(Ногинск)</t>
  </si>
  <si>
    <t>+7-915-449-79-96</t>
  </si>
  <si>
    <t>Шульгино, ул. Крестьянская д. 11</t>
  </si>
  <si>
    <t>Богдан(4), Кирилл(3)</t>
  </si>
  <si>
    <t>Екатерина29</t>
  </si>
  <si>
    <t>170(Шульгино)</t>
  </si>
  <si>
    <t>Железнодорожный, ул. Автозаводская д. 3, кв. 123, 2 подъезд, 3 этаж</t>
  </si>
  <si>
    <t>Полина(12)</t>
  </si>
  <si>
    <t>+7-999-970-86-20</t>
  </si>
  <si>
    <t>Ирина21</t>
  </si>
  <si>
    <t>только смс, звонки не проходят</t>
  </si>
  <si>
    <t>только смс, звонки не проходят.. Экспресс поздравление.</t>
  </si>
  <si>
    <t>Заказала, потом отменила</t>
  </si>
  <si>
    <t>Дмитрий6</t>
  </si>
  <si>
    <t>+7-903-977-58-48</t>
  </si>
  <si>
    <t>Заря, ул. Молодёжная, д. 19, кв. 29, 1 подъезд, 8 этаж, домофон В28В5046</t>
  </si>
  <si>
    <t>Егор(2)</t>
  </si>
  <si>
    <t>Стишок может не выучат</t>
  </si>
  <si>
    <t>172(Заря)</t>
  </si>
  <si>
    <t>Ольга46</t>
  </si>
  <si>
    <t>+7-926-866-16-17</t>
  </si>
  <si>
    <t>Новое Павлино</t>
  </si>
  <si>
    <t>Новое Павлино, ул. Троицкая, д. 2, кв. 391, 6 подъезд, 15 этаж (домофон может не работать)</t>
  </si>
  <si>
    <t>Меланья(4), Демьян(Дема)(2)</t>
  </si>
  <si>
    <t>173(Новое Павлино)</t>
  </si>
  <si>
    <t>+7-915-463-69-15, 
! +7-901-703-03-60,
+7-910-412-14-10</t>
  </si>
  <si>
    <t>+7-965-231-31-72, 
+7-925-133-30-04</t>
  </si>
  <si>
    <t>микрорайон Сакрамента, ул. Добросельская д. 13, кв. 8</t>
  </si>
  <si>
    <t>Матвей(4)</t>
  </si>
  <si>
    <t>Прогноз</t>
  </si>
  <si>
    <t>ПРОГНОЗ</t>
  </si>
  <si>
    <t>Дох.1акт.</t>
  </si>
  <si>
    <t>Сводная по дням</t>
  </si>
  <si>
    <t>Кол.зак.</t>
  </si>
  <si>
    <t>Оборот</t>
  </si>
  <si>
    <t>ИТОГО ЗА БЕНЗИН</t>
  </si>
  <si>
    <t>км</t>
  </si>
  <si>
    <t>на 100</t>
  </si>
  <si>
    <t>1 л</t>
  </si>
  <si>
    <t>Сумма</t>
  </si>
  <si>
    <t>Тамара Снегурочка</t>
  </si>
  <si>
    <t>отдали 150</t>
  </si>
  <si>
    <t>Дмитрий Дед Мороз</t>
  </si>
  <si>
    <t>+7-926-554-01-28</t>
  </si>
  <si>
    <t>Щемилово, ул. Орлова д. 2, кв. 286, 2 подъезд, 8 этаж</t>
  </si>
  <si>
    <t>Полина(4), Костя(3)</t>
  </si>
  <si>
    <t>Садик</t>
  </si>
  <si>
    <t>Ольга47</t>
  </si>
  <si>
    <t>174(Щемилово)</t>
  </si>
  <si>
    <t>Заказала, потом отменила, сказала что передумали</t>
  </si>
  <si>
    <t>Анна20, 
!Ирина22</t>
  </si>
  <si>
    <t>Алексей13</t>
  </si>
  <si>
    <t>+7-925-855-72-35</t>
  </si>
  <si>
    <t>Старая Купавна, Жилка, на улице</t>
  </si>
  <si>
    <t>Дарья(6)</t>
  </si>
  <si>
    <t>Позвонить пораньше забрать подарок</t>
  </si>
  <si>
    <t>Улица, Позвонить пораньше забрать подарок</t>
  </si>
  <si>
    <t>145(улица)</t>
  </si>
  <si>
    <t>Лидия</t>
  </si>
  <si>
    <t>+7-926-656-34-27</t>
  </si>
  <si>
    <t>Старая Купавна, ул. Больничный проезд, д. 37, кв.51, 1 подъезд, 4 этаж</t>
  </si>
  <si>
    <t>Марк(5.5)</t>
  </si>
  <si>
    <t>рекомендация</t>
  </si>
  <si>
    <t>Знакомая снегурочки Тамары</t>
  </si>
  <si>
    <t>Знакомая снегурочки Тамары. Тамара работает бесплатно</t>
  </si>
  <si>
    <t xml:space="preserve">Железнодорожный, ул. Заводская, д.43, кв. 69, 4 подъезд, 3 этаж;
Железнодорожный, Носовихинское шоссе, д. 7, кв. 61, 1 этаж, домофон 61
</t>
  </si>
  <si>
    <t>второй адрес</t>
  </si>
  <si>
    <t>+7-903-782-74-49, 
! +7-929-567-16-91</t>
  </si>
  <si>
    <t>Максим3</t>
  </si>
  <si>
    <t>+7-926-434-39-28</t>
  </si>
  <si>
    <t>Железнодорожный, ул. Маяковского, д. 28, кв. 107, 2 подъезд, 10 этаж</t>
  </si>
  <si>
    <t>Кира(4)</t>
  </si>
  <si>
    <t>+7-926-785-88-93</t>
  </si>
  <si>
    <t>Иван</t>
  </si>
  <si>
    <t>звонил</t>
  </si>
  <si>
    <t>посоветуется с женой, может закажут</t>
  </si>
  <si>
    <t>Татьяна38</t>
  </si>
  <si>
    <t>+7-925-205-28-20</t>
  </si>
  <si>
    <t>Старая Купавна, ул. Солнечная, д. 38 (частн. дом)</t>
  </si>
  <si>
    <t>Кирил(4)</t>
  </si>
  <si>
    <t>вконтакте</t>
  </si>
  <si>
    <t xml:space="preserve">должна подтвердить утром 27.12.2017 </t>
  </si>
  <si>
    <t>Нина2</t>
  </si>
  <si>
    <t>+7-925-841-34-14</t>
  </si>
  <si>
    <t>Железнодорожный, ул. Колхозная, д. 12 корпус 2, кв. 36, 1 подъезд, 5 этаж</t>
  </si>
  <si>
    <t>Арина(8) - именинник, Матвей, Иван, Настя</t>
  </si>
  <si>
    <t xml:space="preserve">должна подтвердить вечером 26.12.2017 </t>
  </si>
  <si>
    <t>24(Сакром)</t>
  </si>
  <si>
    <t>Галина7</t>
  </si>
  <si>
    <t>+7-926-569-39-69</t>
  </si>
  <si>
    <t>Железнодорожный, ул. Маяковского д. 26, кв. 416, 7 подъезд, 3 этаж</t>
  </si>
  <si>
    <t>София(3)</t>
  </si>
  <si>
    <t>Выучила стих и песенку</t>
  </si>
  <si>
    <t>179 (12:30)</t>
  </si>
  <si>
    <t>Статья</t>
  </si>
  <si>
    <t>ИТОГО РАСХОДОВ</t>
  </si>
  <si>
    <t>Реклама</t>
  </si>
  <si>
    <t>Костюмы</t>
  </si>
  <si>
    <t>Рабочий телефон</t>
  </si>
  <si>
    <t>ИТОГО за рекламу</t>
  </si>
  <si>
    <t>ИТОГО за костюмы</t>
  </si>
  <si>
    <t>Реклама в Старой Купавне</t>
  </si>
  <si>
    <t>Посох</t>
  </si>
  <si>
    <t>Бензин (машина)</t>
  </si>
  <si>
    <t>Реклама в Альтернативной</t>
  </si>
  <si>
    <t>Парик</t>
  </si>
  <si>
    <t>Конфеты</t>
  </si>
  <si>
    <t>Реклама в деловой округе</t>
  </si>
  <si>
    <t>Костюм</t>
  </si>
  <si>
    <t>Обеды, еда</t>
  </si>
  <si>
    <t>Объявления у подъезда,стенды</t>
  </si>
  <si>
    <t>Химчистка</t>
  </si>
  <si>
    <t>Сайт</t>
  </si>
  <si>
    <t>Реклама в интернете</t>
  </si>
  <si>
    <t>варежки деда мороза</t>
  </si>
  <si>
    <t>веер</t>
  </si>
  <si>
    <t>Реклама в контакте</t>
  </si>
  <si>
    <t>Сапоги</t>
  </si>
  <si>
    <t>Такси</t>
  </si>
  <si>
    <t>Реклама на машинах</t>
  </si>
  <si>
    <t>Борода</t>
  </si>
  <si>
    <t>Снег</t>
  </si>
  <si>
    <t>Реклама газета железка Альянс</t>
  </si>
  <si>
    <t>должны Юрчику</t>
  </si>
  <si>
    <t>Разное</t>
  </si>
  <si>
    <t>Яндекс Директ, балашиха</t>
  </si>
  <si>
    <t>Тамара нам должна за колготки</t>
  </si>
  <si>
    <t>костюмы для конкурса</t>
  </si>
  <si>
    <t>Перевели с инвест. Счета</t>
  </si>
  <si>
    <t>Остаток на счете</t>
  </si>
  <si>
    <t>клей</t>
  </si>
  <si>
    <t>чехлы для одежды</t>
  </si>
  <si>
    <t>Выплатить</t>
  </si>
  <si>
    <t xml:space="preserve">Батарейки </t>
  </si>
  <si>
    <t>шары</t>
  </si>
  <si>
    <t>контейнер, открытка</t>
  </si>
  <si>
    <t>Подарки</t>
  </si>
  <si>
    <t>Фломастеры, контейнер</t>
  </si>
  <si>
    <t>Ткань для конкурсов</t>
  </si>
  <si>
    <t>мандарины</t>
  </si>
  <si>
    <t>помада</t>
  </si>
  <si>
    <t>Колонка, микрофоны, музыка</t>
  </si>
  <si>
    <t>булавки</t>
  </si>
  <si>
    <t>на сдачу Мише</t>
  </si>
  <si>
    <t>снежинки</t>
  </si>
  <si>
    <t>подарок Татьяне</t>
  </si>
  <si>
    <t>клюшки</t>
  </si>
  <si>
    <t>Юра, Лиза</t>
  </si>
  <si>
    <t>Соня(4), Вася(6)?</t>
  </si>
  <si>
    <t>Александр(8), Егор(3), Мариам(7)</t>
  </si>
  <si>
    <t>ул. Микрорайон д. 3, кв. 16, 1 подъезд, 4 этаж</t>
  </si>
  <si>
    <t>Старая Купавна, ул. Микрорайон д. 3, кв. 16, 1 подъезд, 4 этаж</t>
  </si>
  <si>
    <t>Старая Купавна, Микрорайон д. 9 ,кв. 99, 6 подъзд, 5 этаж</t>
  </si>
  <si>
    <t>Кирил(4), Миша(2)</t>
  </si>
  <si>
    <t>Виктор3
Светлана12</t>
  </si>
  <si>
    <t>Старая Купавна, ул. Ленина, д. 22, кв. 23, 
2 подъезд, 3 этаж</t>
  </si>
  <si>
    <t>Алексей(6), Мила(7)</t>
  </si>
  <si>
    <t>Детский сад (15:30)</t>
  </si>
  <si>
    <t>Железнодорожный, ул. Смельчак, д. 8, кв. 9, 1 подъезд, 4 этаж</t>
  </si>
  <si>
    <t>Василиса(8), Варвара(7), Тихон(4), Аня(8)</t>
  </si>
  <si>
    <t>Старая Купавна, ул. Ленина, д. 43, кв. 30, подъезд 4(справа на лево), 3 этаж (домофон кв. 2)</t>
  </si>
  <si>
    <t>164(Балашиха) (19:45)</t>
  </si>
  <si>
    <t>Денис(1,3), Леша(8)</t>
  </si>
  <si>
    <t>позвонить, когда въедите в поселок. Отсчитываем 8 домов справа и поворачиваем направо…поле….звоним</t>
  </si>
  <si>
    <t>Старая Купавна, ул.Фрунзе д. 13, кв. 25, 2 подъезд, 3 этаж</t>
  </si>
  <si>
    <t>Будет Юлия, адресс точный пришлет смс</t>
  </si>
  <si>
    <t>Балашиха, ул. Звездная д. 7 б</t>
  </si>
  <si>
    <t>Старая Купавна, ул. Фрунзе д. 11, кв. 18, 2 подъезд, 1 этаж</t>
  </si>
  <si>
    <t>Татьяна15, 
Юлия20</t>
  </si>
  <si>
    <t>! +7-977-257-63-76,
! +7-926-288-66-11,
+7-926-275-16-18</t>
  </si>
  <si>
    <t xml:space="preserve">Старая Купавна, ул. Михалево д .41 б </t>
  </si>
  <si>
    <t>Детей может на 1-2 человека больше, сумму заказа оставляем 1900</t>
  </si>
  <si>
    <t>60 (13:15)</t>
  </si>
  <si>
    <t>+7-925-703-63-45</t>
  </si>
  <si>
    <t>Старая Купавна, ул. Шевченко, д. 1, кв. 180, 3 подъезд, 14 этаж</t>
  </si>
  <si>
    <t>Михаелла(11), Милена(6), Даша(3), Анюта(3)</t>
  </si>
  <si>
    <t>Марианна3</t>
  </si>
  <si>
    <t>Ногинск, деревня Каменки-Дранишниково д. 30</t>
  </si>
  <si>
    <t>при подъезде к дому налево, в арку не заезжать</t>
  </si>
  <si>
    <t>Аня(1,9), София(3,5), Максим(1.5)</t>
  </si>
  <si>
    <t>Милана(6), Дарья(6), София(1.2)</t>
  </si>
  <si>
    <t>Виктория7</t>
  </si>
  <si>
    <t>+7-977-488-14-15</t>
  </si>
  <si>
    <t>Шульгино, ул. Крестьянская, д. 7 (частн. дом)</t>
  </si>
  <si>
    <t>Алина(9), Ваня(2.5), Максим(6)?</t>
  </si>
  <si>
    <t>должна позвонить заказать</t>
  </si>
  <si>
    <t>Старая Купавна, Б.Московская д. 61, кв. 1</t>
  </si>
  <si>
    <t>Ольга(5), Дарья(5)</t>
  </si>
  <si>
    <t>19:00 115</t>
  </si>
  <si>
    <t>Старая Купавна, ул. Полевая д. 36</t>
  </si>
  <si>
    <t>Степан(4.5), Ян(4.5), Ксюша(7)</t>
  </si>
  <si>
    <t>Старая Купавна, Б. Московская д. 64, кв. 4, 1 подъезд, 1 этаж</t>
  </si>
  <si>
    <t>+7-965-189-38-43</t>
  </si>
  <si>
    <t>Матвей(4), Саша(10), Семен(8)</t>
  </si>
  <si>
    <t>Евгения9</t>
  </si>
  <si>
    <t>Все актерам. Выиграла конкурс</t>
  </si>
  <si>
    <t>Новая Купавна. Лагуна д. 23/1</t>
  </si>
  <si>
    <t>Варя(10), Дима(8), Даша(5)</t>
  </si>
  <si>
    <t>+7-915-061-07-49</t>
  </si>
  <si>
    <t>Оксана10</t>
  </si>
  <si>
    <t>171(экспресс)</t>
  </si>
  <si>
    <t>+7-968-850-19-91</t>
  </si>
  <si>
    <t>Щемилово, ул. Орлова д. 26, кв.16, 1 подъезд, 3 этаж</t>
  </si>
  <si>
    <t>Алина(5,5)</t>
  </si>
  <si>
    <t>Юлия20</t>
  </si>
  <si>
    <t>184(Щемилово)</t>
  </si>
  <si>
    <t>Алексей14</t>
  </si>
  <si>
    <t>Железнодорожный, ул. Новая, д. 7, кв. 9, 2 подъезд, 13 этаж</t>
  </si>
  <si>
    <t>Ева(2.5), Даня(4)</t>
  </si>
  <si>
    <t>Заказл</t>
  </si>
  <si>
    <t>Старая Купавна, ул. Б.Московская д. 88;
! Старая Купавна, ул. Октябрьская, д. 40, кв. 8, 1 подъезд, 2 этаж</t>
  </si>
  <si>
    <t>Едем на второй адресс</t>
  </si>
  <si>
    <t>+7-916-607-98-85</t>
  </si>
  <si>
    <t>Елена38</t>
  </si>
  <si>
    <t>+7-926-473-57-94</t>
  </si>
  <si>
    <t>Железнодорожный, ул. Главная, д. 7, кв. 29, 1 подъезд, 9 этаж, домофон 100В, откроет консъерж</t>
  </si>
  <si>
    <t>Рома(6)</t>
  </si>
  <si>
    <t>185(Железка)</t>
  </si>
  <si>
    <t>+7-967-126-16-35</t>
  </si>
  <si>
    <t>Железнодорожный, Кучино, ул. Речная д 18, кв. 5, 1 подъезд, 3 этаж</t>
  </si>
  <si>
    <t>Софья(3,5)</t>
  </si>
  <si>
    <t>Дмитрий7</t>
  </si>
  <si>
    <t>139(Кучино)</t>
  </si>
  <si>
    <t>Железнодорожный, ул. Пушкина, д.12, кв. 130, 3 подъезд, 5 этаж</t>
  </si>
  <si>
    <t>Вова(6), Александра(5)</t>
  </si>
  <si>
    <t>Железнодорожный, ул. Маяковского д.22, кв. 221, 4 подъезд, 12 этаж, со стороны тупика</t>
  </si>
  <si>
    <t>Влад(7), Алина(3), Вероника(8)</t>
  </si>
  <si>
    <t>Кудиново, проехать два полицейских, слева магазин а справа овощная палатка, за ней направо. Железные ворота "Совхоз 850 лет октября", после железных ворот, первый поворот на права.</t>
  </si>
  <si>
    <t>1. Микрорайон д.3, кв. 47, 3 подъезд, 2 этаж;
! 2. Микрорайон, д. 13, кв. 37, 2-3 подъзд, 3 этаж</t>
  </si>
  <si>
    <t>Олеся8</t>
  </si>
  <si>
    <t>+7-916-100-02-22</t>
  </si>
  <si>
    <t>Кудиново, ул. Никольская, д. 32</t>
  </si>
  <si>
    <t>Софья(5), Иван(5), Софья(3), Стефанья(2)</t>
  </si>
  <si>
    <t>Заказала, потом отменила, дети заболели</t>
  </si>
  <si>
    <t>138(Кудиново)</t>
  </si>
  <si>
    <t>Наташа(8), Влада(8), Георгий(8)</t>
  </si>
  <si>
    <t>Старая Купавна, Микрорайон д. 3, кв. 60, 3 подъезд, 5 этаж</t>
  </si>
  <si>
    <t>звонить по вотсап, если не дозвонитесь</t>
  </si>
  <si>
    <t>Никита(13), Виктор(7), Дима(3), Никита(7), Артем(3)</t>
  </si>
  <si>
    <t>Вероника(4), Даша(8)</t>
  </si>
  <si>
    <t>+7-926-279-65-53</t>
  </si>
  <si>
    <t>Марина17</t>
  </si>
  <si>
    <t>Шульгино, ул. Центральная, д. 34</t>
  </si>
  <si>
    <t>ключевой Входить через боковую  калитку</t>
  </si>
  <si>
    <t>плохо говорит, но ходит на танцы. Стих скорее всего не расскажет.</t>
  </si>
  <si>
    <t>Иван(4), Виктория(11) еще 2 детей</t>
  </si>
  <si>
    <t>Железнодорожный, ул. Главная д. 11, кв. 10, 3 этаж</t>
  </si>
  <si>
    <t>+7-985-334-47-10</t>
  </si>
  <si>
    <t>Видное</t>
  </si>
  <si>
    <t>Видное, Расторгуево, ул. Пионерская д. 18/1</t>
  </si>
  <si>
    <t>Варя(2,5)</t>
  </si>
  <si>
    <t>Полина3</t>
  </si>
  <si>
    <t>Выучила стих и песенку. Сдачу взять</t>
  </si>
  <si>
    <t>из них 200 р вернуть Башмаковой Лене</t>
  </si>
  <si>
    <t>отняли 400 р за заказ знакомым</t>
  </si>
  <si>
    <t>+7-985-554-58-38, 
+7-985-125-16-16,
+7-910-002-27-65.</t>
  </si>
  <si>
    <t>Богдан(8), Иван(8)?</t>
  </si>
  <si>
    <t>Анна24</t>
  </si>
  <si>
    <t>+7-925-506-61-57</t>
  </si>
  <si>
    <t>Балашиха, Новомилетское шоссе, владение 5а, строение 2</t>
  </si>
  <si>
    <t>50 человек</t>
  </si>
  <si>
    <t>187 (Балашиха, за Пуршево)</t>
  </si>
  <si>
    <t>Глеб(5), Толя(4), Степа(4)</t>
  </si>
  <si>
    <t>Старая Купавна, ул. Микрорайон, д. 12, кв. 43, 3 подъезд, 5 этаж</t>
  </si>
  <si>
    <t>Старая Купавна, ул. Комиссаровская, д.1, кв. 56, 3 подъезд, 4 таж</t>
  </si>
  <si>
    <t>Варя(6,5), Роман(3), Семен(1,5), Михаил(3), София(7)</t>
  </si>
  <si>
    <r>
      <t xml:space="preserve">ключевой </t>
    </r>
    <r>
      <rPr>
        <sz val="10"/>
        <color theme="1"/>
        <rFont val="Times New Roman"/>
        <family val="1"/>
        <charset val="204"/>
      </rPr>
      <t>из машины выйти в костюмах</t>
    </r>
  </si>
  <si>
    <t>перед Зеленым, ул. Сосновая д. 19 (рядом с ФСО)</t>
  </si>
  <si>
    <t>Анна25</t>
  </si>
  <si>
    <t>ул. Ленина, д. 55, к. 54, последний подъезд, 1 этаж</t>
  </si>
  <si>
    <t>Олеся Робокидзе</t>
  </si>
  <si>
    <t>Вера Константинова</t>
  </si>
  <si>
    <t>Тиимофей(3,5) Матвей(5,5)</t>
  </si>
  <si>
    <t>позвонить за 30 минут, что бы дошди</t>
  </si>
  <si>
    <t>150(Щемилово) !!!!</t>
  </si>
  <si>
    <t>Зеленый, д. 7, кв. 26, 1 подъезд, 7 этаж, с левой стороны, если ехать в Москву</t>
  </si>
  <si>
    <t>позвонить для закааза пропуска заранее</t>
  </si>
  <si>
    <t>Александра(2,5), Катя(8), Дима(7)</t>
  </si>
  <si>
    <t>жда</t>
  </si>
  <si>
    <t>г. Железнодорожный, ул. Свободы д. 3, кв. 74, 3й подъезд, 1 этаж, 
домофон 74</t>
  </si>
  <si>
    <t>Черное, Агрогородок д. 32, кв. 73, 11 этаж, 33 высотки</t>
  </si>
  <si>
    <t>15 (Черное)</t>
  </si>
  <si>
    <t>Екатерина Новикова</t>
  </si>
  <si>
    <t>+7-916-128-23-01         !+7-916-128-22-03</t>
  </si>
  <si>
    <t>! +7-916-632-15-60
+7-903-715-41-20</t>
  </si>
  <si>
    <t>165(Павлино)</t>
  </si>
  <si>
    <t>19:15        30(Колонтаево)</t>
  </si>
  <si>
    <t>Лучше не опаздывать. Заранее позвонить, уточнить куда ехать</t>
  </si>
  <si>
    <t>112(Виш. дачи)</t>
  </si>
  <si>
    <t>Рыбхоз, Бисеровское шоссе, д. 2 (часнт.дом), за сфетофором через 300 метров справа недостроенный дом, затем забор длнинный, ворота вначале забора</t>
  </si>
  <si>
    <r>
      <rPr>
        <b/>
        <sz val="10"/>
        <color theme="1"/>
        <rFont val="Times New Roman"/>
        <family val="1"/>
        <charset val="204"/>
      </rPr>
      <t xml:space="preserve">ключевой </t>
    </r>
    <r>
      <rPr>
        <sz val="10"/>
        <color theme="1"/>
        <rFont val="Times New Roman"/>
        <family val="1"/>
        <charset val="204"/>
      </rPr>
      <t>больше денег не брать</t>
    </r>
  </si>
  <si>
    <t>Екатерина30</t>
  </si>
  <si>
    <t>+7-985-382-04-18</t>
  </si>
  <si>
    <t>Павлино д. 26, кв. 62, 2 подъезд 2 этаж</t>
  </si>
  <si>
    <t>Толя(3,5), Максим(3), Андрей(3)</t>
  </si>
  <si>
    <t>188(Павлино)</t>
  </si>
  <si>
    <t>Сводная для руководителей</t>
  </si>
  <si>
    <t>Расходы</t>
  </si>
  <si>
    <t>Прибыль</t>
  </si>
  <si>
    <t>Юрчик 35%</t>
  </si>
  <si>
    <t>Лиза 45%</t>
  </si>
  <si>
    <t>Андрей 20%</t>
  </si>
  <si>
    <t>Дох. Рук</t>
  </si>
  <si>
    <t>Дох.акт</t>
  </si>
  <si>
    <t>Ср.ст.зак.</t>
  </si>
  <si>
    <t>Акт./пар.</t>
  </si>
  <si>
    <t>Ост.до цели</t>
  </si>
  <si>
    <t>Ост. 2017</t>
  </si>
  <si>
    <t>БЫЛО,17</t>
  </si>
  <si>
    <t>Старая Купавна, ул. Ленина д. 43, кв. 27, поседний подъезд, 2 этаж</t>
  </si>
  <si>
    <t>Лиза(8), Даня(7),Кира(3), Аня(0,5)</t>
  </si>
  <si>
    <t>Заказала, потом отменила. Дети заболели.</t>
  </si>
  <si>
    <t>8 детей(есть маленькие)</t>
  </si>
  <si>
    <t>Сначала заказала, потом отказалась</t>
  </si>
  <si>
    <t>154(Павлино)</t>
  </si>
  <si>
    <t>Павлино, ул. Троицкая д. 3, кв. 284, 4 подъезд, 8 этаж</t>
  </si>
  <si>
    <t>153(Павлино)</t>
  </si>
  <si>
    <t>Павлино д. 26, кв. 62, 2 подъезд, 2 этаж</t>
  </si>
  <si>
    <t>Ярослав</t>
  </si>
  <si>
    <t>Заря, ул. Советская д.1, кв 57, 4 подъезд, 4 эатж</t>
  </si>
  <si>
    <t>+7-915-356-28-49          +7-926-181-46-21</t>
  </si>
  <si>
    <t>+7-926-420-73-38</t>
  </si>
  <si>
    <t>Станция Купавна, СНТ Дорожник</t>
  </si>
  <si>
    <t>Аресний(5),  Артем(2)</t>
  </si>
  <si>
    <t>Александр7</t>
  </si>
  <si>
    <t>186(Станция)</t>
  </si>
  <si>
    <t>183(Заря)</t>
  </si>
  <si>
    <t>10:15-10:30</t>
  </si>
  <si>
    <t>может не получится в 10:15</t>
  </si>
  <si>
    <t>131(Ольгино)</t>
  </si>
  <si>
    <t>9:00-13:00
2800 рублей</t>
  </si>
  <si>
    <t>Пара</t>
  </si>
  <si>
    <t>Пары должны привезти денег</t>
  </si>
  <si>
    <t>Вадим2</t>
  </si>
  <si>
    <t>+7-968-404-97-27</t>
  </si>
  <si>
    <t>мкр. Дзержинский, 12-я линия д.51а</t>
  </si>
  <si>
    <t>В дивизию. Поздравить девочку и сына, которы служит</t>
  </si>
  <si>
    <t>123(Видное)</t>
  </si>
  <si>
    <t>189(Балашиха)</t>
  </si>
  <si>
    <t>Дох.рук.</t>
  </si>
  <si>
    <t>Лилия3</t>
  </si>
  <si>
    <t>+7-985-692-11-77</t>
  </si>
  <si>
    <t>Станция Купавна, ул. Адмирала Горшкова, д. 15, кв. 65, 2 подъезд, 9 этаж</t>
  </si>
  <si>
    <t>Оля(4)</t>
  </si>
  <si>
    <t>Валентин</t>
  </si>
  <si>
    <t>+7-903-1911-87-29</t>
  </si>
  <si>
    <t>Старая Купавна, ул. Фрунзе д. 12, кв. 10,. 1 подъезд, 3 этаж</t>
  </si>
  <si>
    <t>Аня(9)</t>
  </si>
  <si>
    <t>+7-925-662-62-84</t>
  </si>
  <si>
    <t>Арина(4), Злата(7), Наталья(18+)</t>
  </si>
  <si>
    <t>Проебали заказ</t>
  </si>
  <si>
    <t>перевела на карту 2600</t>
  </si>
  <si>
    <t>Дали Тамаре с Димой на сдачу</t>
  </si>
  <si>
    <t>Анастасия9</t>
  </si>
  <si>
    <t>+7-903-518-18-33</t>
  </si>
  <si>
    <t>Щемилово, ул. Орлова, д. 6, кв.107, домофон 107, 1 подъезд, 12 этаж</t>
  </si>
  <si>
    <t>Арина(3), Платон(2)</t>
  </si>
  <si>
    <t>Монино, ул. Авиационная, д. 4, кв. 111, 1 этаж, 4 подъезд</t>
  </si>
  <si>
    <t>Оплата на карту по номеру телефона Юрчика сразу после праздника</t>
  </si>
  <si>
    <t>192(Щемилово)</t>
  </si>
  <si>
    <t>190(Станция)</t>
  </si>
  <si>
    <t>перевел 2200</t>
  </si>
  <si>
    <t>перевела 2600</t>
  </si>
  <si>
    <t>Анастасия9, Алия</t>
  </si>
  <si>
    <t>+7-903-518-18-33, 
+7-916-335-31-16</t>
  </si>
  <si>
    <t>+7-903-191-87-29</t>
  </si>
  <si>
    <t>Водительские</t>
  </si>
  <si>
    <t>В кассе</t>
  </si>
  <si>
    <t>СМС с обратной связью:</t>
  </si>
  <si>
    <t>Здраствуйте, мы хотим стать для Вас лучше! Оцените проведенный Дедом Морозом и Снегурочкой праздник по шкале от 1 до 5 (смс в ответ),</t>
  </si>
  <si>
    <t>или оставьте отзыв в нашей группе вконтакте  https://vk.com/dedmoroz.karasovy. Заранее списибо.</t>
  </si>
  <si>
    <t>СМС, мы готовы работать:</t>
  </si>
  <si>
    <t>Дорогие друзья! Дед Мороз и Снегурочка снова готовы поздравить Вас и Ваших детишек С Новым Годом!</t>
  </si>
  <si>
    <t>Наши контакты:</t>
  </si>
  <si>
    <t>8(968)537-76-87</t>
  </si>
  <si>
    <t>8(926)621-06-45</t>
  </si>
  <si>
    <t>www.dedmoroz.karasovy.ru</t>
  </si>
  <si>
    <t>Варя(6,5), Роман(3),Еще мальчик (1,5)</t>
  </si>
  <si>
    <t>Павел(7), Саша дев,(4)?</t>
  </si>
  <si>
    <t>Анастасия(10), Елизавета(6), Анисья(0,2)</t>
  </si>
  <si>
    <t>20 детей ср.гр.</t>
  </si>
  <si>
    <t>Артем(8), Ян(2), Роман(10), Вика(8)</t>
  </si>
  <si>
    <t>30 человек, 4 класс (10)</t>
  </si>
  <si>
    <t>34 ребенка       (7) 1 класс</t>
  </si>
  <si>
    <t>28 детей 3-й класс (9)</t>
  </si>
  <si>
    <t>Валентина(9), Мария(9), Ярослав(9), Вячеслав(1), день рождение</t>
  </si>
  <si>
    <t>Ринат(10), Дарья(6), Артур…. 4-5 чел</t>
  </si>
  <si>
    <t>двое детей (3) и (1.5) года</t>
  </si>
  <si>
    <t>группа детей (4) года</t>
  </si>
  <si>
    <t xml:space="preserve">Елисей(3), Артем(4), Андрюша(38)  </t>
  </si>
  <si>
    <t>7 класс (13)</t>
  </si>
  <si>
    <t>Меланья(4), Демьян Дема(2)</t>
  </si>
  <si>
    <t>Александра(4.5),  Матвей(0.2)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</si>
</sst>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:mm;@"/>
    <numFmt numFmtId="165" formatCode="#,##0&quot;р.&quot;"/>
    <numFmt numFmtId="166" formatCode="0.0%"/>
    <numFmt numFmtId="167" formatCode="#,##0.0"/>
  </numFmts>
  <fonts count="43" x14ac:knownFonts="1"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1"/>
      <name val="Times New Roman"/>
      <family val="1"/>
      <charset val="204"/>
    </font>
    <font>
      <u/>
      <sz val="12"/>
      <name val="Times New Roman"/>
      <family val="1"/>
      <charset val="204"/>
    </font>
    <font>
      <sz val="11"/>
      <name val="Calibri"/>
      <family val="2"/>
      <charset val="204"/>
      <scheme val="minor"/>
    </font>
    <font>
      <u/>
      <sz val="1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u/>
      <sz val="11"/>
      <color rgb="FFFF0000"/>
      <name val="Times New Roman"/>
      <family val="1"/>
      <charset val="204"/>
    </font>
    <font>
      <u/>
      <sz val="11"/>
      <name val="Calibri"/>
      <family val="2"/>
      <charset val="204"/>
      <scheme val="minor"/>
    </font>
    <font>
      <sz val="12"/>
      <color rgb="FF00B050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B050"/>
      <name val="Times New Roman"/>
      <family val="1"/>
      <charset val="204"/>
    </font>
    <font>
      <sz val="11"/>
      <color rgb="FF00B05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color theme="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0"/>
      <color rgb="FF00B050"/>
      <name val="Times New Roman"/>
      <family val="1"/>
      <charset val="204"/>
    </font>
    <font>
      <sz val="11"/>
      <color rgb="FF00B05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rgb="FF0000FF"/>
      <name val="Georgia"/>
      <family val="1"/>
      <charset val="204"/>
    </font>
    <font>
      <b/>
      <sz val="2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lightDown"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lightUp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0" fillId="0" borderId="0" applyNumberFormat="0" applyFill="0" applyBorder="0" applyAlignment="0" applyProtection="0"/>
  </cellStyleXfs>
  <cellXfs count="38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1" fillId="0" borderId="0" xfId="0" applyFont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 wrapText="1"/>
    </xf>
    <xf numFmtId="14" fontId="21" fillId="0" borderId="0" xfId="0" applyNumberFormat="1" applyFont="1" applyAlignment="1">
      <alignment horizontal="center" vertical="center" wrapText="1"/>
    </xf>
    <xf numFmtId="164" fontId="21" fillId="0" borderId="0" xfId="0" applyNumberFormat="1" applyFont="1" applyAlignment="1">
      <alignment horizontal="center" vertical="center" wrapText="1"/>
    </xf>
    <xf numFmtId="165" fontId="21" fillId="0" borderId="0" xfId="0" applyNumberFormat="1" applyFont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3" fillId="3" borderId="1" xfId="0" applyFont="1" applyFill="1" applyBorder="1" applyAlignment="1">
      <alignment vertical="center" wrapText="1"/>
    </xf>
    <xf numFmtId="14" fontId="23" fillId="3" borderId="1" xfId="0" applyNumberFormat="1" applyFont="1" applyFill="1" applyBorder="1" applyAlignment="1">
      <alignment horizontal="center" vertical="center" wrapText="1"/>
    </xf>
    <xf numFmtId="164" fontId="23" fillId="3" borderId="1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49" fontId="21" fillId="0" borderId="1" xfId="0" applyNumberFormat="1" applyFont="1" applyBorder="1" applyAlignment="1">
      <alignment horizontal="center" vertical="center" wrapText="1"/>
    </xf>
    <xf numFmtId="164" fontId="21" fillId="0" borderId="1" xfId="0" applyNumberFormat="1" applyFont="1" applyBorder="1" applyAlignment="1">
      <alignment horizontal="center" vertical="center" wrapText="1"/>
    </xf>
    <xf numFmtId="165" fontId="21" fillId="0" borderId="1" xfId="0" applyNumberFormat="1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14" fontId="21" fillId="0" borderId="1" xfId="0" applyNumberFormat="1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49" fontId="23" fillId="0" borderId="1" xfId="0" applyNumberFormat="1" applyFont="1" applyBorder="1" applyAlignment="1">
      <alignment horizontal="center" vertical="center" wrapText="1"/>
    </xf>
    <xf numFmtId="14" fontId="23" fillId="0" borderId="1" xfId="0" applyNumberFormat="1" applyFont="1" applyBorder="1" applyAlignment="1">
      <alignment horizontal="center" vertical="center" wrapText="1"/>
    </xf>
    <xf numFmtId="164" fontId="23" fillId="0" borderId="1" xfId="0" applyNumberFormat="1" applyFont="1" applyBorder="1" applyAlignment="1">
      <alignment horizontal="center" vertical="center" wrapText="1"/>
    </xf>
    <xf numFmtId="164" fontId="24" fillId="0" borderId="1" xfId="0" applyNumberFormat="1" applyFont="1" applyBorder="1" applyAlignment="1">
      <alignment horizontal="center" vertical="center" wrapText="1"/>
    </xf>
    <xf numFmtId="49" fontId="24" fillId="0" borderId="1" xfId="0" applyNumberFormat="1" applyFont="1" applyBorder="1" applyAlignment="1">
      <alignment horizontal="center" vertical="center" wrapText="1"/>
    </xf>
    <xf numFmtId="14" fontId="24" fillId="0" borderId="1" xfId="0" applyNumberFormat="1" applyFont="1" applyBorder="1" applyAlignment="1">
      <alignment horizontal="center" vertical="center" wrapText="1"/>
    </xf>
    <xf numFmtId="49" fontId="22" fillId="0" borderId="5" xfId="0" applyNumberFormat="1" applyFont="1" applyBorder="1" applyAlignment="1">
      <alignment horizontal="center" vertical="center" wrapText="1"/>
    </xf>
    <xf numFmtId="20" fontId="21" fillId="0" borderId="1" xfId="0" applyNumberFormat="1" applyFont="1" applyBorder="1" applyAlignment="1">
      <alignment horizontal="center" vertical="center" wrapText="1"/>
    </xf>
    <xf numFmtId="49" fontId="25" fillId="0" borderId="1" xfId="0" applyNumberFormat="1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164" fontId="26" fillId="0" borderId="1" xfId="0" applyNumberFormat="1" applyFont="1" applyBorder="1" applyAlignment="1">
      <alignment horizontal="center" vertical="center" wrapText="1"/>
    </xf>
    <xf numFmtId="14" fontId="26" fillId="0" borderId="1" xfId="0" applyNumberFormat="1" applyFont="1" applyBorder="1" applyAlignment="1">
      <alignment horizontal="center" vertical="center" wrapText="1"/>
    </xf>
    <xf numFmtId="165" fontId="21" fillId="0" borderId="2" xfId="0" applyNumberFormat="1" applyFont="1" applyBorder="1" applyAlignment="1">
      <alignment horizontal="center" vertical="center" wrapText="1"/>
    </xf>
    <xf numFmtId="165" fontId="23" fillId="0" borderId="2" xfId="0" applyNumberFormat="1" applyFont="1" applyBorder="1" applyAlignment="1">
      <alignment horizontal="center" vertical="center" wrapText="1"/>
    </xf>
    <xf numFmtId="165" fontId="24" fillId="0" borderId="2" xfId="0" applyNumberFormat="1" applyFont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4" fillId="5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3" borderId="3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7" fillId="0" borderId="0" xfId="0" applyFont="1" applyAlignment="1">
      <alignment horizontal="center"/>
    </xf>
    <xf numFmtId="0" fontId="9" fillId="0" borderId="0" xfId="0" applyFont="1"/>
    <xf numFmtId="0" fontId="11" fillId="0" borderId="0" xfId="0" applyFont="1" applyAlignment="1">
      <alignment horizontal="center"/>
    </xf>
    <xf numFmtId="14" fontId="7" fillId="0" borderId="0" xfId="0" applyNumberFormat="1" applyFont="1" applyAlignment="1">
      <alignment horizontal="center" vertical="center" wrapText="1"/>
    </xf>
    <xf numFmtId="0" fontId="12" fillId="0" borderId="0" xfId="0" applyFont="1"/>
    <xf numFmtId="20" fontId="7" fillId="0" borderId="0" xfId="0" applyNumberFormat="1" applyFont="1" applyAlignment="1">
      <alignment horizontal="center"/>
    </xf>
    <xf numFmtId="20" fontId="9" fillId="0" borderId="0" xfId="0" applyNumberFormat="1" applyFont="1" applyAlignment="1">
      <alignment horizontal="center"/>
    </xf>
    <xf numFmtId="16" fontId="9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 vertical="center" wrapText="1"/>
    </xf>
    <xf numFmtId="0" fontId="6" fillId="0" borderId="0" xfId="0" applyFont="1"/>
    <xf numFmtId="0" fontId="3" fillId="0" borderId="1" xfId="0" applyFont="1" applyBorder="1" applyAlignment="1">
      <alignment horizontal="center" vertical="top"/>
    </xf>
    <xf numFmtId="0" fontId="14" fillId="0" borderId="0" xfId="0" applyFont="1"/>
    <xf numFmtId="0" fontId="15" fillId="2" borderId="0" xfId="0" applyFont="1" applyFill="1" applyAlignment="1">
      <alignment horizontal="center"/>
    </xf>
    <xf numFmtId="0" fontId="16" fillId="0" borderId="0" xfId="0" applyFont="1"/>
    <xf numFmtId="0" fontId="15" fillId="0" borderId="0" xfId="0" applyFont="1" applyAlignment="1">
      <alignment horizontal="center"/>
    </xf>
    <xf numFmtId="0" fontId="17" fillId="0" borderId="0" xfId="0" applyFont="1"/>
    <xf numFmtId="0" fontId="15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14" fontId="7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left"/>
    </xf>
    <xf numFmtId="0" fontId="6" fillId="2" borderId="0" xfId="0" applyFont="1" applyFill="1"/>
    <xf numFmtId="0" fontId="15" fillId="0" borderId="0" xfId="0" applyFont="1" applyAlignment="1">
      <alignment horizontal="left"/>
    </xf>
    <xf numFmtId="14" fontId="14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5" fillId="2" borderId="0" xfId="0" applyFont="1" applyFill="1"/>
    <xf numFmtId="0" fontId="11" fillId="0" borderId="0" xfId="0" applyFont="1"/>
    <xf numFmtId="0" fontId="18" fillId="0" borderId="0" xfId="0" applyFont="1"/>
    <xf numFmtId="0" fontId="9" fillId="0" borderId="0" xfId="0" applyFont="1" applyAlignment="1">
      <alignment horizontal="left" vertical="center"/>
    </xf>
    <xf numFmtId="0" fontId="10" fillId="2" borderId="0" xfId="0" applyFont="1" applyFill="1"/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16" fillId="2" borderId="0" xfId="0" applyFont="1" applyFill="1"/>
    <xf numFmtId="0" fontId="19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14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6" fontId="7" fillId="0" borderId="0" xfId="0" applyNumberFormat="1" applyFont="1" applyAlignment="1">
      <alignment horizontal="center"/>
    </xf>
    <xf numFmtId="20" fontId="7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14" fontId="3" fillId="0" borderId="2" xfId="0" applyNumberFormat="1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0" fontId="2" fillId="0" borderId="1" xfId="0" applyNumberFormat="1" applyFont="1" applyBorder="1"/>
    <xf numFmtId="14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0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0" fontId="9" fillId="0" borderId="1" xfId="0" applyNumberFormat="1" applyFont="1" applyBorder="1"/>
    <xf numFmtId="0" fontId="4" fillId="0" borderId="1" xfId="0" applyFont="1" applyBorder="1" applyAlignment="1">
      <alignment horizontal="center" vertical="top"/>
    </xf>
    <xf numFmtId="14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20" fontId="2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13" fillId="0" borderId="0" xfId="0" applyFont="1"/>
    <xf numFmtId="165" fontId="26" fillId="0" borderId="2" xfId="0" applyNumberFormat="1" applyFont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49" fontId="21" fillId="0" borderId="3" xfId="0" applyNumberFormat="1" applyFont="1" applyBorder="1" applyAlignment="1">
      <alignment horizontal="center" vertical="center" wrapText="1"/>
    </xf>
    <xf numFmtId="49" fontId="21" fillId="0" borderId="4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/>
    </xf>
    <xf numFmtId="49" fontId="21" fillId="8" borderId="1" xfId="0" applyNumberFormat="1" applyFont="1" applyFill="1" applyBorder="1" applyAlignment="1">
      <alignment horizontal="center" vertical="center" wrapText="1"/>
    </xf>
    <xf numFmtId="0" fontId="21" fillId="8" borderId="4" xfId="0" applyFont="1" applyFill="1" applyBorder="1" applyAlignment="1">
      <alignment horizontal="center" vertical="center" wrapText="1"/>
    </xf>
    <xf numFmtId="0" fontId="24" fillId="10" borderId="3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49" fontId="24" fillId="2" borderId="1" xfId="0" applyNumberFormat="1" applyFont="1" applyFill="1" applyBorder="1" applyAlignment="1">
      <alignment horizontal="center" vertical="center" wrapText="1"/>
    </xf>
    <xf numFmtId="164" fontId="21" fillId="2" borderId="1" xfId="0" applyNumberFormat="1" applyFont="1" applyFill="1" applyBorder="1" applyAlignment="1">
      <alignment horizontal="center" vertical="center" wrapText="1"/>
    </xf>
    <xf numFmtId="49" fontId="21" fillId="2" borderId="1" xfId="0" applyNumberFormat="1" applyFont="1" applyFill="1" applyBorder="1" applyAlignment="1">
      <alignment horizontal="center" vertical="center" wrapText="1"/>
    </xf>
    <xf numFmtId="165" fontId="21" fillId="2" borderId="2" xfId="0" applyNumberFormat="1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20" fontId="21" fillId="0" borderId="0" xfId="0" applyNumberFormat="1" applyFont="1" applyAlignment="1">
      <alignment horizontal="center" vertical="center" wrapText="1"/>
    </xf>
    <xf numFmtId="165" fontId="26" fillId="2" borderId="2" xfId="0" applyNumberFormat="1" applyFont="1" applyFill="1" applyBorder="1" applyAlignment="1">
      <alignment horizontal="center" vertical="center" wrapText="1"/>
    </xf>
    <xf numFmtId="49" fontId="21" fillId="11" borderId="1" xfId="0" applyNumberFormat="1" applyFont="1" applyFill="1" applyBorder="1" applyAlignment="1">
      <alignment horizontal="center" vertical="center" wrapText="1"/>
    </xf>
    <xf numFmtId="0" fontId="21" fillId="10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/>
    </xf>
    <xf numFmtId="20" fontId="21" fillId="0" borderId="4" xfId="0" applyNumberFormat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vertical="center"/>
    </xf>
    <xf numFmtId="0" fontId="29" fillId="0" borderId="1" xfId="0" applyFont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49" fontId="21" fillId="2" borderId="3" xfId="0" applyNumberFormat="1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30" fillId="0" borderId="0" xfId="1"/>
    <xf numFmtId="0" fontId="28" fillId="0" borderId="1" xfId="0" applyFont="1" applyBorder="1" applyAlignment="1">
      <alignment vertical="center"/>
    </xf>
    <xf numFmtId="20" fontId="23" fillId="0" borderId="1" xfId="0" applyNumberFormat="1" applyFont="1" applyBorder="1" applyAlignment="1">
      <alignment vertical="center" wrapText="1"/>
    </xf>
    <xf numFmtId="0" fontId="28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14" fontId="0" fillId="0" borderId="0" xfId="0" applyNumberFormat="1"/>
    <xf numFmtId="0" fontId="26" fillId="2" borderId="1" xfId="0" applyFont="1" applyFill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14" fontId="21" fillId="2" borderId="1" xfId="0" applyNumberFormat="1" applyFont="1" applyFill="1" applyBorder="1" applyAlignment="1">
      <alignment horizontal="center" vertical="center" wrapText="1"/>
    </xf>
    <xf numFmtId="164" fontId="26" fillId="2" borderId="1" xfId="0" applyNumberFormat="1" applyFont="1" applyFill="1" applyBorder="1" applyAlignment="1">
      <alignment horizontal="center" vertical="center" wrapText="1"/>
    </xf>
    <xf numFmtId="49" fontId="26" fillId="2" borderId="1" xfId="0" applyNumberFormat="1" applyFont="1" applyFill="1" applyBorder="1" applyAlignment="1">
      <alignment horizontal="center" vertical="center" wrapText="1"/>
    </xf>
    <xf numFmtId="49" fontId="23" fillId="2" borderId="1" xfId="0" applyNumberFormat="1" applyFont="1" applyFill="1" applyBorder="1" applyAlignment="1">
      <alignment horizontal="center" vertical="center" wrapText="1"/>
    </xf>
    <xf numFmtId="20" fontId="21" fillId="2" borderId="1" xfId="0" applyNumberFormat="1" applyFont="1" applyFill="1" applyBorder="1" applyAlignment="1">
      <alignment horizontal="center" vertical="center" wrapText="1"/>
    </xf>
    <xf numFmtId="20" fontId="3" fillId="0" borderId="1" xfId="0" applyNumberFormat="1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5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28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49" fontId="26" fillId="8" borderId="1" xfId="0" applyNumberFormat="1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 wrapText="1"/>
    </xf>
    <xf numFmtId="49" fontId="23" fillId="8" borderId="1" xfId="0" applyNumberFormat="1" applyFont="1" applyFill="1" applyBorder="1" applyAlignment="1">
      <alignment horizontal="center" vertical="center" wrapText="1"/>
    </xf>
    <xf numFmtId="0" fontId="21" fillId="8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23" fillId="2" borderId="1" xfId="0" applyFont="1" applyFill="1" applyBorder="1" applyAlignment="1">
      <alignment horizontal="center" vertical="center" wrapText="1"/>
    </xf>
    <xf numFmtId="14" fontId="23" fillId="2" borderId="1" xfId="0" applyNumberFormat="1" applyFont="1" applyFill="1" applyBorder="1" applyAlignment="1">
      <alignment horizontal="center" vertical="center" wrapText="1"/>
    </xf>
    <xf numFmtId="164" fontId="23" fillId="2" borderId="1" xfId="0" applyNumberFormat="1" applyFont="1" applyFill="1" applyBorder="1" applyAlignment="1">
      <alignment horizontal="center" vertical="center" wrapText="1"/>
    </xf>
    <xf numFmtId="165" fontId="23" fillId="2" borderId="2" xfId="0" applyNumberFormat="1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14" fontId="27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 wrapText="1"/>
    </xf>
    <xf numFmtId="49" fontId="27" fillId="2" borderId="1" xfId="0" applyNumberFormat="1" applyFont="1" applyFill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49" fontId="25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166" fontId="0" fillId="0" borderId="1" xfId="0" applyNumberFormat="1" applyBorder="1"/>
    <xf numFmtId="0" fontId="13" fillId="12" borderId="1" xfId="0" applyFont="1" applyFill="1" applyBorder="1" applyAlignment="1">
      <alignment horizontal="center" vertical="center"/>
    </xf>
    <xf numFmtId="0" fontId="13" fillId="12" borderId="1" xfId="0" applyFont="1" applyFill="1" applyBorder="1"/>
    <xf numFmtId="0" fontId="13" fillId="13" borderId="1" xfId="0" applyFont="1" applyFill="1" applyBorder="1"/>
    <xf numFmtId="0" fontId="13" fillId="13" borderId="1" xfId="0" applyFont="1" applyFill="1" applyBorder="1" applyAlignment="1">
      <alignment horizontal="center" vertical="center"/>
    </xf>
    <xf numFmtId="0" fontId="13" fillId="0" borderId="1" xfId="0" applyFont="1" applyBorder="1"/>
    <xf numFmtId="3" fontId="13" fillId="11" borderId="1" xfId="0" applyNumberFormat="1" applyFont="1" applyFill="1" applyBorder="1" applyAlignment="1">
      <alignment horizontal="center" vertical="center"/>
    </xf>
    <xf numFmtId="3" fontId="13" fillId="14" borderId="1" xfId="0" applyNumberFormat="1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3" fontId="0" fillId="0" borderId="1" xfId="0" applyNumberFormat="1" applyBorder="1"/>
    <xf numFmtId="0" fontId="3" fillId="0" borderId="3" xfId="0" applyFont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/>
    </xf>
    <xf numFmtId="3" fontId="13" fillId="4" borderId="1" xfId="0" applyNumberFormat="1" applyFont="1" applyFill="1" applyBorder="1" applyAlignment="1">
      <alignment horizontal="center"/>
    </xf>
    <xf numFmtId="0" fontId="13" fillId="15" borderId="1" xfId="0" applyFont="1" applyFill="1" applyBorder="1" applyAlignment="1">
      <alignment horizontal="center" vertical="center"/>
    </xf>
    <xf numFmtId="3" fontId="13" fillId="15" borderId="1" xfId="0" applyNumberFormat="1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top" wrapText="1"/>
    </xf>
    <xf numFmtId="14" fontId="26" fillId="2" borderId="1" xfId="0" applyNumberFormat="1" applyFont="1" applyFill="1" applyBorder="1" applyAlignment="1">
      <alignment horizontal="center" vertical="center" wrapText="1"/>
    </xf>
    <xf numFmtId="167" fontId="13" fillId="10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" fontId="13" fillId="12" borderId="1" xfId="0" applyNumberFormat="1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20" fontId="3" fillId="0" borderId="4" xfId="0" applyNumberFormat="1" applyFont="1" applyBorder="1" applyAlignment="1">
      <alignment horizontal="center" vertical="center" wrapText="1"/>
    </xf>
    <xf numFmtId="0" fontId="28" fillId="16" borderId="1" xfId="0" applyFont="1" applyFill="1" applyBorder="1" applyAlignment="1">
      <alignment horizontal="center"/>
    </xf>
    <xf numFmtId="0" fontId="24" fillId="2" borderId="3" xfId="0" applyFont="1" applyFill="1" applyBorder="1" applyAlignment="1">
      <alignment horizontal="center" vertical="center" wrapText="1"/>
    </xf>
    <xf numFmtId="0" fontId="33" fillId="0" borderId="5" xfId="0" applyFont="1" applyBorder="1" applyAlignment="1">
      <alignment horizontal="center" vertical="center" wrapText="1"/>
    </xf>
    <xf numFmtId="0" fontId="21" fillId="7" borderId="2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8" fillId="16" borderId="1" xfId="0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 wrapText="1"/>
    </xf>
    <xf numFmtId="0" fontId="13" fillId="14" borderId="1" xfId="0" applyFont="1" applyFill="1" applyBorder="1" applyAlignment="1">
      <alignment horizontal="center" vertical="center"/>
    </xf>
    <xf numFmtId="0" fontId="13" fillId="17" borderId="1" xfId="0" applyFont="1" applyFill="1" applyBorder="1" applyAlignment="1">
      <alignment horizontal="center" vertical="center"/>
    </xf>
    <xf numFmtId="0" fontId="13" fillId="18" borderId="1" xfId="0" applyFont="1" applyFill="1" applyBorder="1" applyAlignment="1">
      <alignment horizontal="center" vertical="center"/>
    </xf>
    <xf numFmtId="0" fontId="13" fillId="11" borderId="1" xfId="0" applyFont="1" applyFill="1" applyBorder="1"/>
    <xf numFmtId="0" fontId="13" fillId="0" borderId="0" xfId="0" applyFont="1" applyAlignment="1">
      <alignment horizontal="center" vertical="center"/>
    </xf>
    <xf numFmtId="14" fontId="13" fillId="17" borderId="1" xfId="0" applyNumberFormat="1" applyFont="1" applyFill="1" applyBorder="1" applyAlignment="1">
      <alignment horizontal="center" vertical="center"/>
    </xf>
    <xf numFmtId="0" fontId="13" fillId="19" borderId="1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13" fillId="18" borderId="1" xfId="0" applyFont="1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36" fillId="0" borderId="0" xfId="0" applyFont="1"/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0" fontId="0" fillId="10" borderId="0" xfId="0" applyFill="1"/>
    <xf numFmtId="0" fontId="8" fillId="2" borderId="1" xfId="0" applyFont="1" applyFill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13" fillId="4" borderId="1" xfId="0" applyFont="1" applyFill="1" applyBorder="1"/>
    <xf numFmtId="0" fontId="13" fillId="8" borderId="3" xfId="0" applyFont="1" applyFill="1" applyBorder="1"/>
    <xf numFmtId="0" fontId="0" fillId="0" borderId="1" xfId="0" applyBorder="1" applyAlignment="1">
      <alignment horizontal="left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4" fillId="0" borderId="1" xfId="0" applyFont="1" applyBorder="1" applyAlignment="1">
      <alignment horizontal="center" vertical="top" wrapText="1"/>
    </xf>
    <xf numFmtId="0" fontId="28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28" fillId="2" borderId="1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28" fillId="2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8" fillId="0" borderId="1" xfId="0" applyFont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3" fontId="13" fillId="4" borderId="1" xfId="0" applyNumberFormat="1" applyFont="1" applyFill="1" applyBorder="1" applyAlignment="1">
      <alignment horizontal="center" vertical="center"/>
    </xf>
    <xf numFmtId="0" fontId="0" fillId="20" borderId="1" xfId="0" applyFill="1" applyBorder="1"/>
    <xf numFmtId="0" fontId="13" fillId="20" borderId="1" xfId="0" applyFont="1" applyFill="1" applyBorder="1"/>
    <xf numFmtId="14" fontId="13" fillId="0" borderId="1" xfId="0" applyNumberFormat="1" applyFont="1" applyBorder="1" applyAlignment="1">
      <alignment horizontal="center" vertical="center"/>
    </xf>
    <xf numFmtId="0" fontId="38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1" borderId="1" xfId="0" applyFont="1" applyFill="1" applyBorder="1" applyAlignment="1">
      <alignment horizontal="center" vertical="center"/>
    </xf>
    <xf numFmtId="14" fontId="0" fillId="21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0" fontId="11" fillId="21" borderId="1" xfId="0" applyFont="1" applyFill="1" applyBorder="1" applyAlignment="1">
      <alignment horizontal="center"/>
    </xf>
    <xf numFmtId="0" fontId="2" fillId="21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40" fillId="0" borderId="0" xfId="0" applyFont="1"/>
    <xf numFmtId="0" fontId="41" fillId="0" borderId="0" xfId="0" applyFont="1"/>
    <xf numFmtId="3" fontId="0" fillId="2" borderId="1" xfId="0" applyNumberFormat="1" applyFill="1" applyBorder="1" applyAlignment="1">
      <alignment horizontal="center" vertical="center"/>
    </xf>
    <xf numFmtId="3" fontId="13" fillId="10" borderId="1" xfId="0" applyNumberFormat="1" applyFont="1" applyFill="1" applyBorder="1" applyAlignment="1">
      <alignment horizontal="center" vertical="center"/>
    </xf>
    <xf numFmtId="0" fontId="13" fillId="10" borderId="1" xfId="0" applyFont="1" applyFill="1" applyBorder="1"/>
    <xf numFmtId="0" fontId="13" fillId="10" borderId="1" xfId="0" applyFont="1" applyFill="1" applyBorder="1" applyAlignment="1">
      <alignment horizontal="center"/>
    </xf>
    <xf numFmtId="0" fontId="42" fillId="0" borderId="0" xfId="0" applyFont="1"/>
    <xf numFmtId="0" fontId="13" fillId="12" borderId="1" xfId="0" applyFont="1" applyFill="1" applyBorder="1" applyAlignment="1">
      <alignment horizontal="left" vertical="center"/>
    </xf>
    <xf numFmtId="0" fontId="13" fillId="0" borderId="0" xfId="0" applyFont="1" applyAlignment="1">
      <alignment horizontal="center"/>
    </xf>
    <xf numFmtId="3" fontId="13" fillId="0" borderId="0" xfId="0" applyNumberFormat="1" applyFont="1" applyAlignment="1">
      <alignment horizontal="center"/>
    </xf>
    <xf numFmtId="3" fontId="13" fillId="0" borderId="0" xfId="0" applyNumberFormat="1" applyFont="1" applyAlignment="1">
      <alignment horizontal="center" vertical="center"/>
    </xf>
    <xf numFmtId="3" fontId="0" fillId="21" borderId="1" xfId="0" applyNumberFormat="1" applyFill="1" applyBorder="1" applyAlignment="1">
      <alignment horizontal="center" vertical="center"/>
    </xf>
    <xf numFmtId="3" fontId="0" fillId="10" borderId="1" xfId="0" applyNumberFormat="1" applyFill="1" applyBorder="1" applyAlignment="1">
      <alignment horizontal="center" vertical="center"/>
    </xf>
    <xf numFmtId="3" fontId="0" fillId="8" borderId="1" xfId="0" applyNumberFormat="1" applyFill="1" applyBorder="1" applyAlignment="1">
      <alignment horizontal="center" vertical="center"/>
    </xf>
    <xf numFmtId="3" fontId="13" fillId="8" borderId="3" xfId="0" applyNumberFormat="1" applyFont="1" applyFill="1" applyBorder="1" applyAlignment="1">
      <alignment horizontal="center" vertical="center"/>
    </xf>
    <xf numFmtId="3" fontId="13" fillId="17" borderId="1" xfId="0" applyNumberFormat="1" applyFont="1" applyFill="1" applyBorder="1" applyAlignment="1">
      <alignment horizontal="center" vertical="center"/>
    </xf>
    <xf numFmtId="3" fontId="13" fillId="18" borderId="1" xfId="0" applyNumberFormat="1" applyFont="1" applyFill="1" applyBorder="1" applyAlignment="1">
      <alignment horizontal="center" vertical="center"/>
    </xf>
    <xf numFmtId="3" fontId="0" fillId="18" borderId="1" xfId="0" applyNumberFormat="1" applyFill="1" applyBorder="1" applyAlignment="1">
      <alignment horizontal="center" vertical="center"/>
    </xf>
    <xf numFmtId="0" fontId="0" fillId="18" borderId="1" xfId="0" applyFill="1" applyBorder="1"/>
    <xf numFmtId="3" fontId="13" fillId="19" borderId="1" xfId="0" applyNumberFormat="1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/>
    </xf>
    <xf numFmtId="3" fontId="0" fillId="0" borderId="0" xfId="0" applyNumberFormat="1"/>
    <xf numFmtId="0" fontId="13" fillId="14" borderId="1" xfId="0" applyFont="1" applyFill="1" applyBorder="1"/>
    <xf numFmtId="0" fontId="13" fillId="12" borderId="0" xfId="0" applyFont="1" applyFill="1"/>
    <xf numFmtId="0" fontId="22" fillId="0" borderId="0" xfId="0" applyFont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 wrapText="1"/>
    </xf>
    <xf numFmtId="49" fontId="23" fillId="7" borderId="1" xfId="0" applyNumberFormat="1" applyFont="1" applyFill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3" fillId="7" borderId="4" xfId="0" applyFont="1" applyFill="1" applyBorder="1" applyAlignment="1">
      <alignment horizontal="center" vertical="center" wrapText="1"/>
    </xf>
    <xf numFmtId="0" fontId="23" fillId="6" borderId="2" xfId="0" applyFont="1" applyFill="1" applyBorder="1" applyAlignment="1">
      <alignment horizontal="center" vertical="center" wrapText="1"/>
    </xf>
    <xf numFmtId="0" fontId="23" fillId="6" borderId="7" xfId="0" applyFont="1" applyFill="1" applyBorder="1" applyAlignment="1">
      <alignment horizontal="center" vertical="center" wrapText="1"/>
    </xf>
    <xf numFmtId="0" fontId="23" fillId="3" borderId="3" xfId="0" applyFont="1" applyFill="1" applyBorder="1" applyAlignment="1">
      <alignment horizontal="center" vertical="center" wrapText="1"/>
    </xf>
    <xf numFmtId="0" fontId="23" fillId="3" borderId="4" xfId="0" applyFont="1" applyFill="1" applyBorder="1" applyAlignment="1">
      <alignment horizontal="center" vertical="center" wrapText="1"/>
    </xf>
    <xf numFmtId="165" fontId="23" fillId="3" borderId="3" xfId="0" applyNumberFormat="1" applyFont="1" applyFill="1" applyBorder="1" applyAlignment="1">
      <alignment horizontal="center" vertical="center" wrapText="1"/>
    </xf>
    <xf numFmtId="165" fontId="23" fillId="3" borderId="4" xfId="0" applyNumberFormat="1" applyFont="1" applyFill="1" applyBorder="1" applyAlignment="1">
      <alignment horizontal="center" vertical="center" wrapText="1"/>
    </xf>
    <xf numFmtId="49" fontId="23" fillId="7" borderId="3" xfId="0" applyNumberFormat="1" applyFont="1" applyFill="1" applyBorder="1" applyAlignment="1">
      <alignment horizontal="center" vertical="center" wrapText="1"/>
    </xf>
    <xf numFmtId="49" fontId="23" fillId="7" borderId="4" xfId="0" applyNumberFormat="1" applyFont="1" applyFill="1" applyBorder="1" applyAlignment="1">
      <alignment horizontal="center" vertical="center" wrapText="1"/>
    </xf>
    <xf numFmtId="0" fontId="23" fillId="7" borderId="2" xfId="0" applyFont="1" applyFill="1" applyBorder="1" applyAlignment="1">
      <alignment horizontal="center" vertical="center" wrapText="1"/>
    </xf>
    <xf numFmtId="0" fontId="23" fillId="7" borderId="6" xfId="0" applyFont="1" applyFill="1" applyBorder="1" applyAlignment="1">
      <alignment horizontal="center" vertical="center" wrapText="1"/>
    </xf>
    <xf numFmtId="0" fontId="23" fillId="3" borderId="2" xfId="0" applyFont="1" applyFill="1" applyBorder="1" applyAlignment="1">
      <alignment horizontal="center" vertical="center" wrapText="1"/>
    </xf>
    <xf numFmtId="0" fontId="23" fillId="3" borderId="6" xfId="0" applyFont="1" applyFill="1" applyBorder="1" applyAlignment="1">
      <alignment horizontal="center" vertical="center" wrapText="1"/>
    </xf>
    <xf numFmtId="49" fontId="23" fillId="3" borderId="3" xfId="0" applyNumberFormat="1" applyFont="1" applyFill="1" applyBorder="1" applyAlignment="1">
      <alignment horizontal="center" vertical="center" wrapText="1"/>
    </xf>
    <xf numFmtId="49" fontId="23" fillId="3" borderId="4" xfId="0" applyNumberFormat="1" applyFont="1" applyFill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 wrapText="1"/>
    </xf>
    <xf numFmtId="0" fontId="38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7" fillId="2" borderId="3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 wrapText="1"/>
    </xf>
    <xf numFmtId="20" fontId="3" fillId="0" borderId="3" xfId="0" applyNumberFormat="1" applyFont="1" applyBorder="1" applyAlignment="1">
      <alignment horizontal="center" vertical="center" wrapText="1"/>
    </xf>
    <xf numFmtId="20" fontId="3" fillId="0" borderId="4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37" fillId="2" borderId="3" xfId="0" applyFont="1" applyFill="1" applyBorder="1" applyAlignment="1">
      <alignment horizontal="center" vertical="center" wrapText="1"/>
    </xf>
    <xf numFmtId="0" fontId="37" fillId="2" borderId="9" xfId="0" applyFont="1" applyFill="1" applyBorder="1" applyAlignment="1">
      <alignment horizontal="center" vertical="center" wrapText="1"/>
    </xf>
    <xf numFmtId="0" fontId="37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3" fillId="13" borderId="1" xfId="0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23" fillId="3" borderId="1" xfId="0" applyFont="1" applyFill="1" applyBorder="1" applyAlignment="1">
      <alignment horizontal="center" vertical="center" wrapText="1"/>
    </xf>
    <xf numFmtId="0" fontId="13" fillId="12" borderId="1" xfId="0" applyFont="1" applyFill="1" applyBorder="1" applyAlignment="1">
      <alignment horizontal="left"/>
    </xf>
    <xf numFmtId="0" fontId="13" fillId="8" borderId="1" xfId="0" applyFont="1" applyFill="1" applyBorder="1" applyAlignment="1">
      <alignment horizontal="center"/>
    </xf>
    <xf numFmtId="167" fontId="13" fillId="10" borderId="1" xfId="0" applyNumberFormat="1" applyFont="1" applyFill="1" applyBorder="1" applyAlignment="1">
      <alignment horizontal="center"/>
    </xf>
    <xf numFmtId="0" fontId="13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colors>
    <mruColors>
      <color rgb="FFFFFF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http://www.dedmoroz.karasovy.ru/" TargetMode="External"/><Relationship Id="rId1" Type="http://schemas.openxmlformats.org/officeDocument/2006/relationships/hyperlink" Target="https://www.forum3.ru/?cmd=show_tovar&amp;code=1074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N399"/>
  <sheetViews>
    <sheetView tabSelected="1" zoomScaleNormal="100" workbookViewId="0">
      <pane ySplit="5" topLeftCell="A383" activePane="bottomLeft" state="frozen"/>
      <selection activeCell="D1" sqref="D1"/>
      <selection pane="bottomLeft" activeCell="D406" sqref="D406"/>
    </sheetView>
  </sheetViews>
  <sheetFormatPr baseColWidth="10" defaultColWidth="9.1640625" defaultRowHeight="13" x14ac:dyDescent="0.2"/>
  <cols>
    <col min="1" max="1" width="6" style="7" customWidth="1"/>
    <col min="2" max="2" width="13.1640625" style="7" customWidth="1"/>
    <col min="3" max="3" width="17.6640625" style="8" customWidth="1"/>
    <col min="4" max="4" width="12.33203125" style="7" customWidth="1"/>
    <col min="5" max="5" width="25.5" style="7" customWidth="1"/>
    <col min="6" max="6" width="15.83203125" style="7" customWidth="1"/>
    <col min="7" max="7" width="11.5" style="7" customWidth="1"/>
    <col min="8" max="8" width="9.1640625" style="7"/>
    <col min="9" max="9" width="13.5" style="7" customWidth="1"/>
    <col min="10" max="10" width="2" style="7" customWidth="1"/>
    <col min="11" max="11" width="15.6640625" style="7" customWidth="1"/>
    <col min="12" max="12" width="7.5" style="7" customWidth="1"/>
    <col min="13" max="16384" width="9.1640625" style="7"/>
  </cols>
  <sheetData>
    <row r="1" spans="1:14" ht="12.75" customHeight="1" x14ac:dyDescent="0.2">
      <c r="A1" s="331"/>
      <c r="B1" s="331"/>
      <c r="C1" s="331"/>
      <c r="D1" s="331"/>
      <c r="E1" s="331"/>
      <c r="F1" s="331"/>
      <c r="J1" s="42"/>
    </row>
    <row r="2" spans="1:14" ht="18" x14ac:dyDescent="0.2">
      <c r="A2" s="331"/>
      <c r="B2" s="331"/>
      <c r="C2" s="331"/>
      <c r="D2" s="331"/>
      <c r="E2" s="331"/>
      <c r="F2" s="331"/>
      <c r="J2" s="42"/>
    </row>
    <row r="3" spans="1:14" ht="13.5" customHeight="1" x14ac:dyDescent="0.2">
      <c r="A3" s="12"/>
      <c r="B3" s="237"/>
      <c r="C3" s="12"/>
      <c r="D3" s="12"/>
      <c r="E3" s="12"/>
      <c r="F3" s="12"/>
      <c r="I3" s="42"/>
      <c r="J3" s="42"/>
      <c r="M3" s="335" t="s">
        <v>1478</v>
      </c>
      <c r="N3" s="335"/>
    </row>
    <row r="4" spans="1:14" ht="12.75" customHeight="1" x14ac:dyDescent="0.2">
      <c r="A4" s="332" t="s">
        <v>551</v>
      </c>
      <c r="B4" s="238" t="s">
        <v>18</v>
      </c>
      <c r="C4" s="333" t="s">
        <v>19</v>
      </c>
      <c r="D4" s="332" t="s">
        <v>21</v>
      </c>
      <c r="E4" s="332"/>
      <c r="F4" s="337" t="s">
        <v>26</v>
      </c>
      <c r="G4" s="339" t="s">
        <v>34</v>
      </c>
      <c r="H4" s="340"/>
      <c r="I4" s="340"/>
      <c r="J4" s="43"/>
      <c r="K4" s="334" t="s">
        <v>535</v>
      </c>
      <c r="L4" s="336"/>
      <c r="N4" s="334" t="s">
        <v>535</v>
      </c>
    </row>
    <row r="5" spans="1:14" ht="12.75" customHeight="1" x14ac:dyDescent="0.2">
      <c r="A5" s="332"/>
      <c r="B5" s="239" t="s">
        <v>33</v>
      </c>
      <c r="C5" s="333"/>
      <c r="D5" s="46" t="s">
        <v>20</v>
      </c>
      <c r="E5" s="46" t="s">
        <v>22</v>
      </c>
      <c r="F5" s="338"/>
      <c r="G5" s="46" t="s">
        <v>525</v>
      </c>
      <c r="H5" s="45" t="s">
        <v>526</v>
      </c>
      <c r="I5" s="45" t="s">
        <v>524</v>
      </c>
      <c r="J5" s="13" t="s">
        <v>2229</v>
      </c>
      <c r="K5" s="334"/>
      <c r="L5" s="336"/>
      <c r="M5" s="45" t="s">
        <v>524</v>
      </c>
      <c r="N5" s="334"/>
    </row>
    <row r="6" spans="1:14" ht="83.25" customHeight="1" x14ac:dyDescent="0.2">
      <c r="A6" s="21">
        <v>1</v>
      </c>
      <c r="B6" s="21" t="s">
        <v>563</v>
      </c>
      <c r="C6" s="17" t="s">
        <v>29</v>
      </c>
      <c r="D6" s="21" t="s">
        <v>30</v>
      </c>
      <c r="E6" s="21" t="s">
        <v>600</v>
      </c>
      <c r="F6" s="21" t="s">
        <v>441</v>
      </c>
      <c r="G6" s="21" t="s">
        <v>527</v>
      </c>
      <c r="H6" s="21"/>
      <c r="I6" s="44" t="s">
        <v>521</v>
      </c>
      <c r="J6" s="21"/>
      <c r="K6" s="21" t="s">
        <v>1463</v>
      </c>
      <c r="M6" s="44" t="s">
        <v>522</v>
      </c>
      <c r="N6" s="21"/>
    </row>
    <row r="7" spans="1:14" ht="53.25" customHeight="1" x14ac:dyDescent="0.2">
      <c r="A7" s="33">
        <v>2</v>
      </c>
      <c r="B7" s="33" t="s">
        <v>31</v>
      </c>
      <c r="C7" s="17" t="s">
        <v>489</v>
      </c>
      <c r="D7" s="21" t="s">
        <v>30</v>
      </c>
      <c r="E7" s="21" t="s">
        <v>601</v>
      </c>
      <c r="F7" s="21" t="s">
        <v>2633</v>
      </c>
      <c r="G7" s="21" t="s">
        <v>527</v>
      </c>
      <c r="H7" s="21"/>
      <c r="I7" s="44" t="s">
        <v>798</v>
      </c>
      <c r="J7" s="20"/>
      <c r="K7" s="21" t="s">
        <v>1396</v>
      </c>
      <c r="M7" s="44" t="s">
        <v>522</v>
      </c>
      <c r="N7" s="21"/>
    </row>
    <row r="8" spans="1:14" ht="66" customHeight="1" x14ac:dyDescent="0.2">
      <c r="A8" s="21">
        <v>3</v>
      </c>
      <c r="B8" s="21" t="s">
        <v>35</v>
      </c>
      <c r="C8" s="17" t="s">
        <v>36</v>
      </c>
      <c r="D8" s="21" t="s">
        <v>30</v>
      </c>
      <c r="E8" s="21" t="s">
        <v>2228</v>
      </c>
      <c r="F8" s="21" t="s">
        <v>2226</v>
      </c>
      <c r="G8" s="21" t="s">
        <v>527</v>
      </c>
      <c r="H8" s="21"/>
      <c r="I8" s="124" t="s">
        <v>798</v>
      </c>
      <c r="J8" s="21"/>
      <c r="K8" s="21"/>
      <c r="M8" s="124" t="s">
        <v>522</v>
      </c>
      <c r="N8" s="21"/>
    </row>
    <row r="9" spans="1:14" ht="53.25" customHeight="1" x14ac:dyDescent="0.2">
      <c r="A9" s="33">
        <v>4</v>
      </c>
      <c r="B9" s="33" t="s">
        <v>37</v>
      </c>
      <c r="C9" s="17" t="s">
        <v>38</v>
      </c>
      <c r="D9" s="21" t="s">
        <v>39</v>
      </c>
      <c r="E9" s="21" t="s">
        <v>444</v>
      </c>
      <c r="F9" s="21" t="s">
        <v>1464</v>
      </c>
      <c r="G9" s="21" t="s">
        <v>527</v>
      </c>
      <c r="H9" s="21" t="s">
        <v>530</v>
      </c>
      <c r="I9" s="44" t="s">
        <v>522</v>
      </c>
      <c r="J9" s="21"/>
      <c r="K9" s="20"/>
      <c r="M9" s="44" t="s">
        <v>522</v>
      </c>
      <c r="N9" s="21"/>
    </row>
    <row r="10" spans="1:14" ht="53.25" customHeight="1" x14ac:dyDescent="0.2">
      <c r="A10" s="21">
        <v>5</v>
      </c>
      <c r="B10" s="21" t="s">
        <v>40</v>
      </c>
      <c r="C10" s="17" t="s">
        <v>41</v>
      </c>
      <c r="D10" s="21" t="s">
        <v>42</v>
      </c>
      <c r="E10" s="21" t="s">
        <v>602</v>
      </c>
      <c r="F10" s="21" t="s">
        <v>43</v>
      </c>
      <c r="G10" s="21" t="s">
        <v>527</v>
      </c>
      <c r="H10" s="21" t="s">
        <v>530</v>
      </c>
      <c r="I10" s="44" t="s">
        <v>798</v>
      </c>
      <c r="J10" s="21"/>
      <c r="K10" s="20"/>
      <c r="M10" s="44" t="s">
        <v>798</v>
      </c>
      <c r="N10" s="21"/>
    </row>
    <row r="11" spans="1:14" ht="53.25" customHeight="1" x14ac:dyDescent="0.2">
      <c r="A11" s="33">
        <v>6</v>
      </c>
      <c r="B11" s="20" t="s">
        <v>47</v>
      </c>
      <c r="C11" s="17" t="s">
        <v>44</v>
      </c>
      <c r="D11" s="21" t="s">
        <v>45</v>
      </c>
      <c r="E11" s="21" t="s">
        <v>603</v>
      </c>
      <c r="F11" s="21" t="s">
        <v>46</v>
      </c>
      <c r="G11" s="21" t="s">
        <v>527</v>
      </c>
      <c r="H11" s="21" t="s">
        <v>530</v>
      </c>
      <c r="I11" s="44" t="s">
        <v>606</v>
      </c>
      <c r="J11" s="21"/>
      <c r="K11" s="21" t="s">
        <v>2043</v>
      </c>
      <c r="M11" s="44" t="s">
        <v>522</v>
      </c>
      <c r="N11" s="21"/>
    </row>
    <row r="12" spans="1:14" ht="53.25" customHeight="1" x14ac:dyDescent="0.2">
      <c r="A12" s="21">
        <v>7</v>
      </c>
      <c r="B12" s="21" t="s">
        <v>407</v>
      </c>
      <c r="C12" s="17" t="s">
        <v>406</v>
      </c>
      <c r="D12" s="21" t="s">
        <v>119</v>
      </c>
      <c r="E12" s="21" t="s">
        <v>604</v>
      </c>
      <c r="F12" s="21" t="s">
        <v>1284</v>
      </c>
      <c r="G12" s="21" t="s">
        <v>527</v>
      </c>
      <c r="H12" s="21"/>
      <c r="I12" s="44" t="s">
        <v>798</v>
      </c>
      <c r="J12" s="21"/>
      <c r="K12" s="21" t="s">
        <v>1466</v>
      </c>
      <c r="M12" s="44" t="s">
        <v>521</v>
      </c>
      <c r="N12" s="21"/>
    </row>
    <row r="13" spans="1:14" ht="53.25" customHeight="1" x14ac:dyDescent="0.2">
      <c r="A13" s="33">
        <v>8</v>
      </c>
      <c r="B13" s="21" t="s">
        <v>503</v>
      </c>
      <c r="C13" s="17" t="s">
        <v>499</v>
      </c>
      <c r="D13" s="21" t="s">
        <v>30</v>
      </c>
      <c r="E13" s="21" t="s">
        <v>500</v>
      </c>
      <c r="F13" s="21" t="s">
        <v>1441</v>
      </c>
      <c r="G13" s="21" t="s">
        <v>527</v>
      </c>
      <c r="H13" s="21"/>
      <c r="I13" s="44" t="s">
        <v>798</v>
      </c>
      <c r="J13" s="21"/>
      <c r="K13" s="21"/>
      <c r="M13" s="44" t="s">
        <v>522</v>
      </c>
      <c r="N13" s="21"/>
    </row>
    <row r="14" spans="1:14" ht="80.25" customHeight="1" x14ac:dyDescent="0.2">
      <c r="A14" s="21">
        <v>9</v>
      </c>
      <c r="B14" s="21" t="s">
        <v>55</v>
      </c>
      <c r="C14" s="17" t="s">
        <v>56</v>
      </c>
      <c r="D14" s="21" t="s">
        <v>658</v>
      </c>
      <c r="E14" s="21" t="s">
        <v>1480</v>
      </c>
      <c r="F14" s="21" t="s">
        <v>1479</v>
      </c>
      <c r="G14" s="21" t="s">
        <v>527</v>
      </c>
      <c r="H14" s="21"/>
      <c r="I14" s="44" t="s">
        <v>1849</v>
      </c>
      <c r="J14" s="21"/>
      <c r="K14" s="21" t="s">
        <v>2224</v>
      </c>
      <c r="M14" s="44" t="s">
        <v>606</v>
      </c>
      <c r="N14" s="21"/>
    </row>
    <row r="15" spans="1:14" ht="53.25" customHeight="1" x14ac:dyDescent="0.2">
      <c r="A15" s="33">
        <v>10</v>
      </c>
      <c r="B15" s="21" t="s">
        <v>58</v>
      </c>
      <c r="C15" s="17" t="s">
        <v>59</v>
      </c>
      <c r="D15" s="21" t="s">
        <v>30</v>
      </c>
      <c r="E15" s="21" t="s">
        <v>608</v>
      </c>
      <c r="F15" s="21" t="s">
        <v>1493</v>
      </c>
      <c r="G15" s="21" t="s">
        <v>527</v>
      </c>
      <c r="H15" s="21"/>
      <c r="I15" s="44" t="s">
        <v>798</v>
      </c>
      <c r="J15" s="21"/>
      <c r="K15" s="21"/>
      <c r="M15" s="44" t="s">
        <v>522</v>
      </c>
      <c r="N15" s="21"/>
    </row>
    <row r="16" spans="1:14" ht="53.25" customHeight="1" x14ac:dyDescent="0.2">
      <c r="A16" s="21">
        <v>11</v>
      </c>
      <c r="B16" s="21" t="s">
        <v>61</v>
      </c>
      <c r="C16" s="17" t="s">
        <v>62</v>
      </c>
      <c r="D16" s="21" t="s">
        <v>60</v>
      </c>
      <c r="E16" s="21" t="s">
        <v>493</v>
      </c>
      <c r="F16" s="21" t="s">
        <v>63</v>
      </c>
      <c r="G16" s="21" t="s">
        <v>527</v>
      </c>
      <c r="H16" s="21"/>
      <c r="I16" s="44" t="s">
        <v>606</v>
      </c>
      <c r="J16" s="21"/>
      <c r="K16" s="21"/>
      <c r="M16" s="44" t="s">
        <v>521</v>
      </c>
      <c r="N16" s="21" t="s">
        <v>614</v>
      </c>
    </row>
    <row r="17" spans="1:14" s="16" customFormat="1" ht="53.25" customHeight="1" x14ac:dyDescent="0.2">
      <c r="A17" s="33">
        <v>12</v>
      </c>
      <c r="B17" s="21" t="s">
        <v>68</v>
      </c>
      <c r="C17" s="24" t="s">
        <v>64</v>
      </c>
      <c r="D17" s="23" t="s">
        <v>65</v>
      </c>
      <c r="E17" s="23" t="s">
        <v>66</v>
      </c>
      <c r="F17" s="23" t="s">
        <v>69</v>
      </c>
      <c r="G17" s="21"/>
      <c r="H17" s="21"/>
      <c r="I17" s="44"/>
      <c r="J17" s="23"/>
      <c r="K17" s="23" t="s">
        <v>1002</v>
      </c>
      <c r="M17" s="44" t="s">
        <v>521</v>
      </c>
      <c r="N17" s="23" t="s">
        <v>1002</v>
      </c>
    </row>
    <row r="18" spans="1:14" ht="53.25" customHeight="1" x14ac:dyDescent="0.2">
      <c r="A18" s="33">
        <v>13</v>
      </c>
      <c r="B18" s="33" t="s">
        <v>67</v>
      </c>
      <c r="C18" s="17" t="s">
        <v>347</v>
      </c>
      <c r="D18" s="21" t="s">
        <v>658</v>
      </c>
      <c r="E18" s="21" t="s">
        <v>1431</v>
      </c>
      <c r="F18" s="21" t="s">
        <v>1365</v>
      </c>
      <c r="G18" s="21" t="s">
        <v>527</v>
      </c>
      <c r="H18" s="21"/>
      <c r="I18" s="44" t="s">
        <v>798</v>
      </c>
      <c r="J18" s="21"/>
      <c r="K18" s="21"/>
      <c r="M18" s="44" t="s">
        <v>522</v>
      </c>
      <c r="N18" s="21"/>
    </row>
    <row r="19" spans="1:14" ht="81.75" customHeight="1" x14ac:dyDescent="0.2">
      <c r="A19" s="33">
        <v>14</v>
      </c>
      <c r="B19" s="21" t="s">
        <v>664</v>
      </c>
      <c r="C19" s="24" t="s">
        <v>70</v>
      </c>
      <c r="D19" s="23" t="s">
        <v>658</v>
      </c>
      <c r="E19" s="23" t="s">
        <v>662</v>
      </c>
      <c r="F19" s="23" t="s">
        <v>661</v>
      </c>
      <c r="G19" s="21" t="s">
        <v>527</v>
      </c>
      <c r="H19" s="21"/>
      <c r="I19" s="44" t="s">
        <v>522</v>
      </c>
      <c r="J19" s="23"/>
      <c r="K19" s="23" t="s">
        <v>1427</v>
      </c>
      <c r="M19" s="44" t="s">
        <v>522</v>
      </c>
      <c r="N19" s="23" t="s">
        <v>669</v>
      </c>
    </row>
    <row r="20" spans="1:14" ht="53.25" customHeight="1" x14ac:dyDescent="0.2">
      <c r="A20" s="21">
        <v>15</v>
      </c>
      <c r="B20" s="21" t="s">
        <v>71</v>
      </c>
      <c r="C20" s="17" t="s">
        <v>72</v>
      </c>
      <c r="D20" s="21" t="s">
        <v>73</v>
      </c>
      <c r="E20" s="21" t="s">
        <v>75</v>
      </c>
      <c r="F20" s="21" t="s">
        <v>74</v>
      </c>
      <c r="G20" s="21"/>
      <c r="H20" s="21"/>
      <c r="I20" s="44"/>
      <c r="J20" s="21"/>
      <c r="K20" s="23" t="s">
        <v>609</v>
      </c>
      <c r="M20" s="44"/>
      <c r="N20" s="23" t="s">
        <v>609</v>
      </c>
    </row>
    <row r="21" spans="1:14" ht="53.25" customHeight="1" x14ac:dyDescent="0.2">
      <c r="A21" s="33">
        <v>16</v>
      </c>
      <c r="B21" s="21" t="s">
        <v>76</v>
      </c>
      <c r="C21" s="17" t="s">
        <v>77</v>
      </c>
      <c r="D21" s="21" t="s">
        <v>30</v>
      </c>
      <c r="E21" s="21" t="s">
        <v>78</v>
      </c>
      <c r="F21" s="21" t="s">
        <v>780</v>
      </c>
      <c r="G21" s="21" t="s">
        <v>527</v>
      </c>
      <c r="H21" s="21"/>
      <c r="I21" s="44" t="s">
        <v>1476</v>
      </c>
      <c r="J21" s="21"/>
      <c r="K21" s="21" t="s">
        <v>755</v>
      </c>
      <c r="M21" s="44" t="s">
        <v>521</v>
      </c>
      <c r="N21" s="21" t="s">
        <v>755</v>
      </c>
    </row>
    <row r="22" spans="1:14" ht="53.25" customHeight="1" x14ac:dyDescent="0.2">
      <c r="A22" s="21">
        <v>17</v>
      </c>
      <c r="B22" s="21" t="s">
        <v>81</v>
      </c>
      <c r="C22" s="17" t="s">
        <v>79</v>
      </c>
      <c r="D22" s="21" t="s">
        <v>658</v>
      </c>
      <c r="E22" s="21" t="s">
        <v>478</v>
      </c>
      <c r="F22" s="21" t="s">
        <v>613</v>
      </c>
      <c r="G22" s="21" t="s">
        <v>527</v>
      </c>
      <c r="H22" s="21"/>
      <c r="I22" s="44" t="s">
        <v>521</v>
      </c>
      <c r="J22" s="21"/>
      <c r="K22" s="126" t="s">
        <v>1481</v>
      </c>
      <c r="M22" s="44" t="s">
        <v>522</v>
      </c>
      <c r="N22" s="126"/>
    </row>
    <row r="23" spans="1:14" ht="53.25" customHeight="1" x14ac:dyDescent="0.2">
      <c r="A23" s="33">
        <v>18</v>
      </c>
      <c r="B23" s="21" t="s">
        <v>80</v>
      </c>
      <c r="C23" s="17" t="s">
        <v>573</v>
      </c>
      <c r="D23" s="21" t="s">
        <v>658</v>
      </c>
      <c r="E23" s="21" t="s">
        <v>610</v>
      </c>
      <c r="F23" s="21" t="s">
        <v>1483</v>
      </c>
      <c r="G23" s="21" t="s">
        <v>527</v>
      </c>
      <c r="H23" s="21"/>
      <c r="I23" s="44" t="s">
        <v>521</v>
      </c>
      <c r="J23" s="21"/>
      <c r="K23" s="126" t="s">
        <v>1482</v>
      </c>
      <c r="M23" s="44" t="s">
        <v>522</v>
      </c>
      <c r="N23" s="21"/>
    </row>
    <row r="24" spans="1:14" ht="83.25" customHeight="1" x14ac:dyDescent="0.2">
      <c r="A24" s="21">
        <v>19</v>
      </c>
      <c r="B24" s="21" t="s">
        <v>663</v>
      </c>
      <c r="C24" s="24" t="s">
        <v>82</v>
      </c>
      <c r="D24" s="23" t="s">
        <v>658</v>
      </c>
      <c r="E24" s="23" t="s">
        <v>662</v>
      </c>
      <c r="F24" s="23" t="s">
        <v>665</v>
      </c>
      <c r="G24" s="21" t="s">
        <v>527</v>
      </c>
      <c r="H24" s="21"/>
      <c r="I24" s="44" t="s">
        <v>522</v>
      </c>
      <c r="J24" s="23"/>
      <c r="K24" s="23" t="s">
        <v>926</v>
      </c>
      <c r="M24" s="44" t="s">
        <v>522</v>
      </c>
      <c r="N24" s="23" t="s">
        <v>926</v>
      </c>
    </row>
    <row r="25" spans="1:14" ht="100.5" customHeight="1" x14ac:dyDescent="0.2">
      <c r="A25" s="33">
        <v>20</v>
      </c>
      <c r="B25" s="21" t="s">
        <v>84</v>
      </c>
      <c r="C25" s="17" t="s">
        <v>1287</v>
      </c>
      <c r="D25" s="21" t="s">
        <v>658</v>
      </c>
      <c r="E25" s="23" t="s">
        <v>662</v>
      </c>
      <c r="F25" s="21" t="s">
        <v>83</v>
      </c>
      <c r="G25" s="21" t="s">
        <v>527</v>
      </c>
      <c r="H25" s="21"/>
      <c r="I25" s="44" t="s">
        <v>798</v>
      </c>
      <c r="J25" s="21"/>
      <c r="K25" s="21"/>
      <c r="M25" s="44" t="s">
        <v>522</v>
      </c>
      <c r="N25" s="21"/>
    </row>
    <row r="26" spans="1:14" ht="53.25" customHeight="1" x14ac:dyDescent="0.2">
      <c r="A26" s="21">
        <v>21</v>
      </c>
      <c r="B26" s="21" t="s">
        <v>86</v>
      </c>
      <c r="C26" s="17" t="s">
        <v>85</v>
      </c>
      <c r="D26" s="21" t="s">
        <v>658</v>
      </c>
      <c r="E26" s="21" t="s">
        <v>895</v>
      </c>
      <c r="F26" s="21" t="s">
        <v>2634</v>
      </c>
      <c r="G26" s="21" t="s">
        <v>527</v>
      </c>
      <c r="H26" s="21"/>
      <c r="I26" s="44" t="s">
        <v>798</v>
      </c>
      <c r="J26" s="21"/>
      <c r="K26" s="139"/>
      <c r="M26" s="44" t="s">
        <v>522</v>
      </c>
      <c r="N26" s="126"/>
    </row>
    <row r="27" spans="1:14" ht="53.25" customHeight="1" x14ac:dyDescent="0.2">
      <c r="A27" s="33">
        <v>22</v>
      </c>
      <c r="B27" s="21" t="s">
        <v>506</v>
      </c>
      <c r="C27" s="17" t="s">
        <v>505</v>
      </c>
      <c r="D27" s="21" t="s">
        <v>658</v>
      </c>
      <c r="E27" s="21" t="s">
        <v>1487</v>
      </c>
      <c r="F27" s="21" t="s">
        <v>1486</v>
      </c>
      <c r="G27" s="21" t="s">
        <v>527</v>
      </c>
      <c r="H27" s="21"/>
      <c r="I27" s="44" t="s">
        <v>522</v>
      </c>
      <c r="J27" s="21"/>
      <c r="K27" s="21"/>
      <c r="M27" s="44" t="s">
        <v>522</v>
      </c>
      <c r="N27" s="21"/>
    </row>
    <row r="28" spans="1:14" ht="53.25" customHeight="1" x14ac:dyDescent="0.2">
      <c r="A28" s="21">
        <v>23</v>
      </c>
      <c r="B28" s="21" t="s">
        <v>89</v>
      </c>
      <c r="C28" s="17" t="s">
        <v>90</v>
      </c>
      <c r="D28" s="21" t="s">
        <v>45</v>
      </c>
      <c r="E28" s="21" t="s">
        <v>1484</v>
      </c>
      <c r="F28" s="21" t="s">
        <v>1485</v>
      </c>
      <c r="G28" s="21" t="s">
        <v>527</v>
      </c>
      <c r="H28" s="21"/>
      <c r="I28" s="44" t="s">
        <v>522</v>
      </c>
      <c r="J28" s="21"/>
      <c r="K28" s="126"/>
      <c r="M28" s="44" t="s">
        <v>598</v>
      </c>
      <c r="N28" s="125" t="s">
        <v>611</v>
      </c>
    </row>
    <row r="29" spans="1:14" ht="53.25" customHeight="1" x14ac:dyDescent="0.2">
      <c r="A29" s="33">
        <v>24</v>
      </c>
      <c r="B29" s="21" t="s">
        <v>91</v>
      </c>
      <c r="C29" s="17" t="s">
        <v>92</v>
      </c>
      <c r="D29" s="21" t="s">
        <v>30</v>
      </c>
      <c r="E29" s="33" t="s">
        <v>612</v>
      </c>
      <c r="F29" s="21" t="s">
        <v>1542</v>
      </c>
      <c r="G29" s="21" t="s">
        <v>527</v>
      </c>
      <c r="H29" s="21"/>
      <c r="I29" s="44" t="s">
        <v>798</v>
      </c>
      <c r="J29" s="21"/>
      <c r="K29" s="20"/>
      <c r="M29" s="44" t="s">
        <v>522</v>
      </c>
      <c r="N29" s="21"/>
    </row>
    <row r="30" spans="1:14" ht="53.25" customHeight="1" x14ac:dyDescent="0.2">
      <c r="A30" s="21">
        <v>25</v>
      </c>
      <c r="B30" s="21" t="s">
        <v>93</v>
      </c>
      <c r="C30" s="17" t="s">
        <v>94</v>
      </c>
      <c r="D30" s="21" t="s">
        <v>30</v>
      </c>
      <c r="E30" s="21" t="s">
        <v>95</v>
      </c>
      <c r="F30" s="21" t="s">
        <v>96</v>
      </c>
      <c r="G30" s="21" t="s">
        <v>527</v>
      </c>
      <c r="H30" s="21"/>
      <c r="I30" s="44" t="s">
        <v>1476</v>
      </c>
      <c r="J30" s="21"/>
      <c r="K30" s="21" t="s">
        <v>635</v>
      </c>
      <c r="M30" s="44" t="s">
        <v>521</v>
      </c>
      <c r="N30" s="21" t="s">
        <v>635</v>
      </c>
    </row>
    <row r="31" spans="1:14" ht="140" x14ac:dyDescent="0.2">
      <c r="A31" s="33">
        <v>26</v>
      </c>
      <c r="B31" s="21" t="s">
        <v>637</v>
      </c>
      <c r="C31" s="24" t="s">
        <v>553</v>
      </c>
      <c r="D31" s="23" t="s">
        <v>101</v>
      </c>
      <c r="E31" s="23" t="s">
        <v>422</v>
      </c>
      <c r="F31" s="23" t="s">
        <v>423</v>
      </c>
      <c r="G31" s="21" t="s">
        <v>527</v>
      </c>
      <c r="H31" s="21"/>
      <c r="I31" s="44" t="s">
        <v>606</v>
      </c>
      <c r="J31" s="23"/>
      <c r="K31" s="21" t="s">
        <v>1517</v>
      </c>
      <c r="M31" s="44" t="s">
        <v>521</v>
      </c>
      <c r="N31" s="21" t="s">
        <v>638</v>
      </c>
    </row>
    <row r="32" spans="1:14" ht="81" customHeight="1" x14ac:dyDescent="0.2">
      <c r="A32" s="21">
        <v>27</v>
      </c>
      <c r="B32" s="21" t="s">
        <v>97</v>
      </c>
      <c r="C32" s="24" t="s">
        <v>102</v>
      </c>
      <c r="D32" s="23" t="s">
        <v>98</v>
      </c>
      <c r="E32" s="23" t="s">
        <v>99</v>
      </c>
      <c r="F32" s="23" t="s">
        <v>100</v>
      </c>
      <c r="G32" s="21"/>
      <c r="H32" s="21"/>
      <c r="I32" s="44" t="s">
        <v>521</v>
      </c>
      <c r="J32" s="23"/>
      <c r="K32" s="21" t="s">
        <v>1516</v>
      </c>
      <c r="M32" s="44"/>
      <c r="N32" s="21"/>
    </row>
    <row r="33" spans="1:14" ht="80.25" customHeight="1" x14ac:dyDescent="0.2">
      <c r="A33" s="33">
        <v>28</v>
      </c>
      <c r="B33" s="21" t="s">
        <v>433</v>
      </c>
      <c r="C33" s="17" t="s">
        <v>432</v>
      </c>
      <c r="D33" s="21" t="s">
        <v>658</v>
      </c>
      <c r="E33" s="21" t="s">
        <v>1004</v>
      </c>
      <c r="F33" s="21" t="s">
        <v>1003</v>
      </c>
      <c r="G33" s="21" t="s">
        <v>527</v>
      </c>
      <c r="H33" s="21"/>
      <c r="I33" s="44" t="s">
        <v>798</v>
      </c>
      <c r="J33" s="21"/>
      <c r="K33" s="139"/>
      <c r="M33" s="44" t="s">
        <v>522</v>
      </c>
      <c r="N33" s="125" t="s">
        <v>1005</v>
      </c>
    </row>
    <row r="34" spans="1:14" ht="63.75" customHeight="1" x14ac:dyDescent="0.2">
      <c r="A34" s="21">
        <v>29</v>
      </c>
      <c r="B34" s="21" t="s">
        <v>1510</v>
      </c>
      <c r="C34" s="17" t="s">
        <v>1509</v>
      </c>
      <c r="D34" s="21" t="s">
        <v>119</v>
      </c>
      <c r="E34" s="21" t="s">
        <v>1511</v>
      </c>
      <c r="F34" s="21" t="s">
        <v>1512</v>
      </c>
      <c r="G34" s="130" t="s">
        <v>528</v>
      </c>
      <c r="H34" s="21" t="s">
        <v>1513</v>
      </c>
      <c r="I34" s="44" t="s">
        <v>1467</v>
      </c>
      <c r="J34" s="23"/>
      <c r="K34" s="21"/>
      <c r="M34" s="44"/>
      <c r="N34" s="21"/>
    </row>
    <row r="35" spans="1:14" ht="53.25" customHeight="1" x14ac:dyDescent="0.2">
      <c r="A35" s="33">
        <v>30</v>
      </c>
      <c r="B35" s="21" t="s">
        <v>636</v>
      </c>
      <c r="C35" s="17" t="s">
        <v>554</v>
      </c>
      <c r="D35" s="21" t="s">
        <v>98</v>
      </c>
      <c r="E35" s="21" t="s">
        <v>426</v>
      </c>
      <c r="F35" s="21" t="s">
        <v>2648</v>
      </c>
      <c r="G35" s="21" t="s">
        <v>527</v>
      </c>
      <c r="H35" s="21"/>
      <c r="I35" s="44" t="s">
        <v>798</v>
      </c>
      <c r="J35" s="23"/>
      <c r="K35" s="126"/>
      <c r="M35" s="44" t="s">
        <v>522</v>
      </c>
      <c r="N35" s="21" t="s">
        <v>552</v>
      </c>
    </row>
    <row r="36" spans="1:14" ht="53.25" customHeight="1" x14ac:dyDescent="0.2">
      <c r="A36" s="21">
        <v>31</v>
      </c>
      <c r="B36" s="21" t="s">
        <v>103</v>
      </c>
      <c r="C36" s="17" t="s">
        <v>104</v>
      </c>
      <c r="D36" s="21" t="s">
        <v>30</v>
      </c>
      <c r="E36" s="21" t="s">
        <v>105</v>
      </c>
      <c r="F36" s="21" t="s">
        <v>641</v>
      </c>
      <c r="G36" s="21" t="s">
        <v>527</v>
      </c>
      <c r="H36" s="21"/>
      <c r="I36" s="44" t="s">
        <v>1476</v>
      </c>
      <c r="J36" s="21"/>
      <c r="K36" s="21" t="s">
        <v>635</v>
      </c>
      <c r="M36" s="44" t="s">
        <v>521</v>
      </c>
      <c r="N36" s="21" t="s">
        <v>635</v>
      </c>
    </row>
    <row r="37" spans="1:14" ht="53.25" customHeight="1" x14ac:dyDescent="0.2">
      <c r="A37" s="33">
        <v>32</v>
      </c>
      <c r="B37" s="33" t="s">
        <v>106</v>
      </c>
      <c r="C37" s="17" t="s">
        <v>108</v>
      </c>
      <c r="D37" s="21" t="s">
        <v>107</v>
      </c>
      <c r="E37" s="21" t="s">
        <v>1500</v>
      </c>
      <c r="F37" s="21" t="s">
        <v>1498</v>
      </c>
      <c r="G37" s="21" t="s">
        <v>527</v>
      </c>
      <c r="H37" s="21"/>
      <c r="I37" s="44" t="s">
        <v>798</v>
      </c>
      <c r="J37" s="21"/>
      <c r="K37" s="21"/>
      <c r="M37" s="44" t="s">
        <v>522</v>
      </c>
      <c r="N37" s="21"/>
    </row>
    <row r="38" spans="1:14" ht="54.75" customHeight="1" x14ac:dyDescent="0.2">
      <c r="A38" s="21">
        <v>33</v>
      </c>
      <c r="B38" s="21" t="s">
        <v>2526</v>
      </c>
      <c r="C38" s="17" t="s">
        <v>111</v>
      </c>
      <c r="D38" s="21" t="s">
        <v>30</v>
      </c>
      <c r="E38" s="21" t="s">
        <v>2525</v>
      </c>
      <c r="F38" s="21" t="s">
        <v>1525</v>
      </c>
      <c r="G38" s="21" t="s">
        <v>527</v>
      </c>
      <c r="H38" s="21"/>
      <c r="I38" s="44" t="s">
        <v>798</v>
      </c>
      <c r="J38" s="21"/>
      <c r="K38" s="21"/>
      <c r="M38" s="44" t="s">
        <v>522</v>
      </c>
      <c r="N38" s="21"/>
    </row>
    <row r="39" spans="1:14" ht="98" x14ac:dyDescent="0.2">
      <c r="A39" s="33">
        <v>34</v>
      </c>
      <c r="B39" s="33" t="s">
        <v>113</v>
      </c>
      <c r="C39" s="17" t="s">
        <v>114</v>
      </c>
      <c r="D39" s="21" t="s">
        <v>658</v>
      </c>
      <c r="E39" s="21" t="s">
        <v>115</v>
      </c>
      <c r="F39" s="21" t="s">
        <v>1377</v>
      </c>
      <c r="G39" s="21" t="s">
        <v>527</v>
      </c>
      <c r="H39" s="21"/>
      <c r="I39" s="44" t="s">
        <v>798</v>
      </c>
      <c r="J39" s="21"/>
      <c r="K39" s="21"/>
      <c r="M39" s="44" t="s">
        <v>522</v>
      </c>
      <c r="N39" s="21"/>
    </row>
    <row r="40" spans="1:14" ht="43.5" customHeight="1" x14ac:dyDescent="0.2">
      <c r="A40" s="21">
        <v>35</v>
      </c>
      <c r="B40" s="21" t="s">
        <v>116</v>
      </c>
      <c r="C40" s="17" t="s">
        <v>117</v>
      </c>
      <c r="D40" s="21" t="s">
        <v>30</v>
      </c>
      <c r="E40" s="21" t="s">
        <v>1518</v>
      </c>
      <c r="F40" s="21" t="s">
        <v>1376</v>
      </c>
      <c r="G40" s="21" t="s">
        <v>527</v>
      </c>
      <c r="H40" s="21"/>
      <c r="I40" s="44" t="s">
        <v>522</v>
      </c>
      <c r="J40" s="21"/>
      <c r="K40" s="21"/>
      <c r="M40" s="44" t="s">
        <v>522</v>
      </c>
      <c r="N40" s="21"/>
    </row>
    <row r="41" spans="1:14" ht="46.5" customHeight="1" x14ac:dyDescent="0.2">
      <c r="A41" s="33">
        <v>36</v>
      </c>
      <c r="B41" s="21" t="s">
        <v>470</v>
      </c>
      <c r="C41" s="17" t="s">
        <v>469</v>
      </c>
      <c r="D41" s="21" t="s">
        <v>30</v>
      </c>
      <c r="E41" s="21" t="s">
        <v>1634</v>
      </c>
      <c r="F41" s="21" t="s">
        <v>468</v>
      </c>
      <c r="G41" s="21" t="s">
        <v>527</v>
      </c>
      <c r="H41" s="21"/>
      <c r="I41" s="44" t="s">
        <v>521</v>
      </c>
      <c r="J41" s="21"/>
      <c r="K41" s="21" t="s">
        <v>771</v>
      </c>
      <c r="M41" s="44" t="s">
        <v>521</v>
      </c>
      <c r="N41" s="21" t="s">
        <v>771</v>
      </c>
    </row>
    <row r="42" spans="1:14" ht="54" customHeight="1" x14ac:dyDescent="0.2">
      <c r="A42" s="21">
        <v>37</v>
      </c>
      <c r="B42" s="21" t="s">
        <v>465</v>
      </c>
      <c r="C42" s="17" t="s">
        <v>466</v>
      </c>
      <c r="D42" s="21" t="s">
        <v>30</v>
      </c>
      <c r="E42" s="21" t="s">
        <v>1635</v>
      </c>
      <c r="F42" s="21" t="s">
        <v>120</v>
      </c>
      <c r="G42" s="21" t="s">
        <v>527</v>
      </c>
      <c r="H42" s="21"/>
      <c r="I42" s="44" t="s">
        <v>2044</v>
      </c>
      <c r="J42" s="21"/>
      <c r="K42" s="126"/>
      <c r="M42" s="44" t="s">
        <v>521</v>
      </c>
      <c r="N42" s="126" t="s">
        <v>644</v>
      </c>
    </row>
    <row r="43" spans="1:14" ht="56" x14ac:dyDescent="0.2">
      <c r="A43" s="33">
        <v>38</v>
      </c>
      <c r="B43" s="21" t="s">
        <v>121</v>
      </c>
      <c r="C43" s="17" t="s">
        <v>122</v>
      </c>
      <c r="D43" s="21" t="s">
        <v>658</v>
      </c>
      <c r="E43" s="21" t="s">
        <v>404</v>
      </c>
      <c r="F43" s="21" t="s">
        <v>1374</v>
      </c>
      <c r="G43" s="21" t="s">
        <v>527</v>
      </c>
      <c r="H43" s="21"/>
      <c r="I43" s="44" t="s">
        <v>798</v>
      </c>
      <c r="J43" s="21"/>
      <c r="K43" s="126" t="s">
        <v>1375</v>
      </c>
      <c r="M43" s="44" t="s">
        <v>522</v>
      </c>
      <c r="N43" s="126"/>
    </row>
    <row r="44" spans="1:14" ht="65.25" customHeight="1" x14ac:dyDescent="0.2">
      <c r="A44" s="21">
        <v>39</v>
      </c>
      <c r="B44" s="21" t="s">
        <v>435</v>
      </c>
      <c r="C44" s="17" t="s">
        <v>405</v>
      </c>
      <c r="D44" s="21" t="s">
        <v>658</v>
      </c>
      <c r="E44" s="21" t="s">
        <v>490</v>
      </c>
      <c r="F44" s="21" t="s">
        <v>188</v>
      </c>
      <c r="G44" s="21" t="s">
        <v>527</v>
      </c>
      <c r="H44" s="21"/>
      <c r="I44" s="44" t="s">
        <v>1519</v>
      </c>
      <c r="J44" s="21"/>
      <c r="K44" s="21"/>
      <c r="M44" s="44" t="s">
        <v>605</v>
      </c>
      <c r="N44" s="21"/>
    </row>
    <row r="45" spans="1:14" ht="168" x14ac:dyDescent="0.2">
      <c r="A45" s="33">
        <v>40</v>
      </c>
      <c r="B45" s="21" t="s">
        <v>1786</v>
      </c>
      <c r="C45" s="17" t="s">
        <v>124</v>
      </c>
      <c r="D45" s="21" t="s">
        <v>30</v>
      </c>
      <c r="E45" s="21" t="s">
        <v>1636</v>
      </c>
      <c r="F45" s="21" t="s">
        <v>300</v>
      </c>
      <c r="G45" s="21" t="s">
        <v>527</v>
      </c>
      <c r="H45" s="21"/>
      <c r="I45" s="44" t="s">
        <v>521</v>
      </c>
      <c r="J45" s="21"/>
      <c r="K45" s="21" t="s">
        <v>1787</v>
      </c>
      <c r="M45" s="44" t="s">
        <v>1467</v>
      </c>
      <c r="N45" s="21" t="s">
        <v>645</v>
      </c>
    </row>
    <row r="46" spans="1:14" ht="42" x14ac:dyDescent="0.2">
      <c r="A46" s="21">
        <v>41</v>
      </c>
      <c r="B46" s="21" t="s">
        <v>127</v>
      </c>
      <c r="C46" s="17" t="s">
        <v>126</v>
      </c>
      <c r="D46" s="21" t="s">
        <v>30</v>
      </c>
      <c r="E46" s="21" t="s">
        <v>2064</v>
      </c>
      <c r="F46" s="21" t="s">
        <v>655</v>
      </c>
      <c r="G46" s="21" t="s">
        <v>527</v>
      </c>
      <c r="H46" s="21"/>
      <c r="I46" s="44" t="s">
        <v>2045</v>
      </c>
      <c r="J46" s="21"/>
      <c r="K46" s="21"/>
      <c r="M46" s="44" t="s">
        <v>522</v>
      </c>
      <c r="N46" s="21"/>
    </row>
    <row r="47" spans="1:14" ht="44.25" customHeight="1" x14ac:dyDescent="0.2">
      <c r="A47" s="33">
        <v>42</v>
      </c>
      <c r="B47" s="21" t="s">
        <v>128</v>
      </c>
      <c r="C47" s="17" t="s">
        <v>1007</v>
      </c>
      <c r="D47" s="21" t="s">
        <v>30</v>
      </c>
      <c r="E47" s="21" t="s">
        <v>2065</v>
      </c>
      <c r="F47" s="21" t="s">
        <v>129</v>
      </c>
      <c r="G47" s="21" t="s">
        <v>527</v>
      </c>
      <c r="H47" s="21"/>
      <c r="I47" s="44" t="s">
        <v>606</v>
      </c>
      <c r="J47" s="21"/>
      <c r="K47" s="21"/>
      <c r="M47" s="44" t="s">
        <v>521</v>
      </c>
      <c r="N47" s="21" t="s">
        <v>1009</v>
      </c>
    </row>
    <row r="48" spans="1:14" ht="42" x14ac:dyDescent="0.2">
      <c r="A48" s="21">
        <v>43</v>
      </c>
      <c r="B48" s="21" t="s">
        <v>130</v>
      </c>
      <c r="C48" s="17" t="s">
        <v>1008</v>
      </c>
      <c r="D48" s="21" t="s">
        <v>658</v>
      </c>
      <c r="E48" s="21" t="s">
        <v>2067</v>
      </c>
      <c r="F48" s="21" t="s">
        <v>679</v>
      </c>
      <c r="G48" s="21" t="s">
        <v>527</v>
      </c>
      <c r="H48" s="21"/>
      <c r="I48" s="44" t="s">
        <v>606</v>
      </c>
      <c r="J48" s="21"/>
      <c r="K48" s="126"/>
      <c r="M48" s="44" t="s">
        <v>522</v>
      </c>
      <c r="N48" s="126"/>
    </row>
    <row r="49" spans="1:14" ht="58.5" customHeight="1" x14ac:dyDescent="0.2">
      <c r="A49" s="33">
        <v>44</v>
      </c>
      <c r="B49" s="21" t="s">
        <v>133</v>
      </c>
      <c r="C49" s="17" t="s">
        <v>132</v>
      </c>
      <c r="D49" s="21" t="s">
        <v>134</v>
      </c>
      <c r="E49" s="21" t="s">
        <v>135</v>
      </c>
      <c r="F49" s="21" t="s">
        <v>136</v>
      </c>
      <c r="G49" s="21" t="s">
        <v>527</v>
      </c>
      <c r="H49" s="21"/>
      <c r="I49" s="44" t="s">
        <v>2044</v>
      </c>
      <c r="J49" s="21"/>
      <c r="K49" s="21"/>
      <c r="M49" s="44" t="s">
        <v>522</v>
      </c>
      <c r="N49" s="21"/>
    </row>
    <row r="50" spans="1:14" ht="69.75" customHeight="1" x14ac:dyDescent="0.2">
      <c r="A50" s="21">
        <v>45</v>
      </c>
      <c r="B50" s="33" t="s">
        <v>454</v>
      </c>
      <c r="C50" s="17" t="s">
        <v>137</v>
      </c>
      <c r="D50" s="21" t="s">
        <v>138</v>
      </c>
      <c r="E50" s="21" t="s">
        <v>520</v>
      </c>
      <c r="F50" s="21" t="s">
        <v>1372</v>
      </c>
      <c r="G50" s="21" t="s">
        <v>527</v>
      </c>
      <c r="H50" s="21"/>
      <c r="I50" s="44" t="s">
        <v>798</v>
      </c>
      <c r="J50" s="21"/>
      <c r="K50" s="21"/>
      <c r="M50" s="44" t="s">
        <v>522</v>
      </c>
      <c r="N50" s="21"/>
    </row>
    <row r="51" spans="1:14" ht="46.5" customHeight="1" x14ac:dyDescent="0.2">
      <c r="A51" s="33">
        <v>46</v>
      </c>
      <c r="B51" s="21" t="s">
        <v>475</v>
      </c>
      <c r="C51" s="17" t="s">
        <v>140</v>
      </c>
      <c r="D51" s="21" t="s">
        <v>30</v>
      </c>
      <c r="E51" s="21" t="s">
        <v>2066</v>
      </c>
      <c r="F51" s="21" t="s">
        <v>141</v>
      </c>
      <c r="G51" s="21" t="s">
        <v>527</v>
      </c>
      <c r="H51" s="21"/>
      <c r="I51" s="44" t="s">
        <v>2068</v>
      </c>
      <c r="J51" s="21"/>
      <c r="K51" s="21"/>
      <c r="M51" s="44" t="s">
        <v>598</v>
      </c>
      <c r="N51" s="21" t="s">
        <v>1010</v>
      </c>
    </row>
    <row r="52" spans="1:14" ht="35.25" customHeight="1" x14ac:dyDescent="0.2">
      <c r="A52" s="21">
        <v>47</v>
      </c>
      <c r="B52" s="33" t="s">
        <v>143</v>
      </c>
      <c r="C52" s="17" t="s">
        <v>146</v>
      </c>
      <c r="D52" s="21" t="s">
        <v>144</v>
      </c>
      <c r="E52" s="21" t="s">
        <v>145</v>
      </c>
      <c r="F52" s="21" t="s">
        <v>1449</v>
      </c>
      <c r="G52" s="21" t="s">
        <v>527</v>
      </c>
      <c r="H52" s="21"/>
      <c r="I52" s="44" t="s">
        <v>798</v>
      </c>
      <c r="J52" s="21"/>
      <c r="K52" s="21"/>
      <c r="M52" s="44" t="s">
        <v>522</v>
      </c>
      <c r="N52" s="21"/>
    </row>
    <row r="53" spans="1:14" ht="43.5" customHeight="1" x14ac:dyDescent="0.2">
      <c r="A53" s="33">
        <v>48</v>
      </c>
      <c r="B53" s="21" t="s">
        <v>148</v>
      </c>
      <c r="C53" s="17" t="s">
        <v>149</v>
      </c>
      <c r="D53" s="21" t="s">
        <v>30</v>
      </c>
      <c r="E53" s="21" t="s">
        <v>1521</v>
      </c>
      <c r="F53" s="21" t="s">
        <v>1520</v>
      </c>
      <c r="G53" s="21" t="s">
        <v>527</v>
      </c>
      <c r="H53" s="21"/>
      <c r="I53" s="44" t="s">
        <v>798</v>
      </c>
      <c r="J53" s="21"/>
      <c r="K53" s="21"/>
      <c r="M53" s="44" t="s">
        <v>522</v>
      </c>
      <c r="N53" s="21"/>
    </row>
    <row r="54" spans="1:14" ht="36.75" customHeight="1" x14ac:dyDescent="0.2">
      <c r="A54" s="21">
        <v>49</v>
      </c>
      <c r="B54" s="21" t="s">
        <v>427</v>
      </c>
      <c r="C54" s="17" t="s">
        <v>428</v>
      </c>
      <c r="D54" s="21" t="s">
        <v>30</v>
      </c>
      <c r="E54" s="21" t="s">
        <v>1523</v>
      </c>
      <c r="F54" s="21" t="s">
        <v>1522</v>
      </c>
      <c r="G54" s="21" t="s">
        <v>527</v>
      </c>
      <c r="H54" s="21"/>
      <c r="I54" s="44" t="s">
        <v>798</v>
      </c>
      <c r="J54" s="21"/>
      <c r="K54" s="21"/>
      <c r="M54" s="44" t="s">
        <v>522</v>
      </c>
      <c r="N54" s="21"/>
    </row>
    <row r="55" spans="1:14" ht="39" customHeight="1" x14ac:dyDescent="0.2">
      <c r="A55" s="33">
        <v>50</v>
      </c>
      <c r="B55" s="21" t="s">
        <v>150</v>
      </c>
      <c r="C55" s="17" t="s">
        <v>151</v>
      </c>
      <c r="D55" s="21" t="s">
        <v>30</v>
      </c>
      <c r="E55" s="21" t="s">
        <v>152</v>
      </c>
      <c r="F55" s="21" t="s">
        <v>153</v>
      </c>
      <c r="G55" s="21" t="s">
        <v>527</v>
      </c>
      <c r="H55" s="21"/>
      <c r="I55" s="44" t="s">
        <v>1476</v>
      </c>
      <c r="J55" s="21"/>
      <c r="K55" s="21" t="s">
        <v>635</v>
      </c>
      <c r="M55" s="44" t="s">
        <v>521</v>
      </c>
      <c r="N55" s="21" t="s">
        <v>635</v>
      </c>
    </row>
    <row r="56" spans="1:14" ht="79.5" customHeight="1" x14ac:dyDescent="0.2">
      <c r="A56" s="21">
        <v>51</v>
      </c>
      <c r="B56" s="21" t="s">
        <v>154</v>
      </c>
      <c r="C56" s="17" t="s">
        <v>155</v>
      </c>
      <c r="D56" s="21" t="s">
        <v>658</v>
      </c>
      <c r="E56" s="21" t="s">
        <v>156</v>
      </c>
      <c r="F56" s="21" t="s">
        <v>812</v>
      </c>
      <c r="G56" s="21" t="s">
        <v>527</v>
      </c>
      <c r="H56" s="21"/>
      <c r="I56" s="44" t="s">
        <v>521</v>
      </c>
      <c r="J56" s="21"/>
      <c r="K56" s="20" t="s">
        <v>1524</v>
      </c>
      <c r="M56" s="44" t="s">
        <v>522</v>
      </c>
      <c r="N56" s="21"/>
    </row>
    <row r="57" spans="1:14" ht="54" customHeight="1" x14ac:dyDescent="0.2">
      <c r="A57" s="33">
        <v>52</v>
      </c>
      <c r="B57" s="21" t="s">
        <v>157</v>
      </c>
      <c r="C57" s="17" t="s">
        <v>158</v>
      </c>
      <c r="D57" s="21" t="s">
        <v>107</v>
      </c>
      <c r="E57" s="21" t="s">
        <v>1448</v>
      </c>
      <c r="F57" s="20" t="s">
        <v>1447</v>
      </c>
      <c r="G57" s="21" t="s">
        <v>527</v>
      </c>
      <c r="H57" s="21"/>
      <c r="I57" s="44" t="s">
        <v>1792</v>
      </c>
      <c r="J57" s="21"/>
      <c r="K57" s="21" t="s">
        <v>1831</v>
      </c>
      <c r="M57" s="44" t="s">
        <v>522</v>
      </c>
      <c r="N57" s="21"/>
    </row>
    <row r="58" spans="1:14" ht="69.75" customHeight="1" x14ac:dyDescent="0.2">
      <c r="A58" s="21">
        <v>53</v>
      </c>
      <c r="B58" s="21" t="s">
        <v>159</v>
      </c>
      <c r="C58" s="17" t="s">
        <v>160</v>
      </c>
      <c r="D58" s="21" t="s">
        <v>161</v>
      </c>
      <c r="E58" s="21" t="s">
        <v>162</v>
      </c>
      <c r="F58" s="21" t="s">
        <v>2635</v>
      </c>
      <c r="G58" s="21" t="s">
        <v>527</v>
      </c>
      <c r="H58" s="21"/>
      <c r="I58" s="44" t="s">
        <v>2069</v>
      </c>
      <c r="J58" s="21"/>
      <c r="K58" s="21"/>
      <c r="M58" s="44" t="s">
        <v>522</v>
      </c>
      <c r="N58" s="21"/>
    </row>
    <row r="59" spans="1:14" ht="65.25" customHeight="1" x14ac:dyDescent="0.2">
      <c r="A59" s="33">
        <v>54</v>
      </c>
      <c r="B59" s="21" t="s">
        <v>476</v>
      </c>
      <c r="C59" s="17" t="s">
        <v>1526</v>
      </c>
      <c r="D59" s="21" t="s">
        <v>30</v>
      </c>
      <c r="E59" s="21" t="s">
        <v>1527</v>
      </c>
      <c r="F59" s="21" t="s">
        <v>1530</v>
      </c>
      <c r="G59" s="21" t="s">
        <v>527</v>
      </c>
      <c r="H59" s="21"/>
      <c r="I59" s="44" t="s">
        <v>1849</v>
      </c>
      <c r="J59" s="21"/>
      <c r="K59" s="20" t="s">
        <v>1831</v>
      </c>
      <c r="M59" s="44" t="s">
        <v>522</v>
      </c>
      <c r="N59" s="21"/>
    </row>
    <row r="60" spans="1:14" ht="119.25" customHeight="1" x14ac:dyDescent="0.2">
      <c r="A60" s="21">
        <v>55</v>
      </c>
      <c r="B60" s="21" t="s">
        <v>139</v>
      </c>
      <c r="C60" s="17" t="s">
        <v>164</v>
      </c>
      <c r="D60" s="21" t="s">
        <v>30</v>
      </c>
      <c r="E60" s="21" t="s">
        <v>1528</v>
      </c>
      <c r="F60" s="21" t="s">
        <v>165</v>
      </c>
      <c r="G60" s="21" t="s">
        <v>527</v>
      </c>
      <c r="H60" s="21"/>
      <c r="I60" s="44" t="s">
        <v>521</v>
      </c>
      <c r="J60" s="21"/>
      <c r="K60" s="21" t="s">
        <v>1529</v>
      </c>
      <c r="M60" s="44" t="s">
        <v>521</v>
      </c>
      <c r="N60" s="21" t="s">
        <v>1011</v>
      </c>
    </row>
    <row r="61" spans="1:14" ht="41.25" customHeight="1" x14ac:dyDescent="0.2">
      <c r="A61" s="33">
        <v>56</v>
      </c>
      <c r="B61" s="21" t="s">
        <v>166</v>
      </c>
      <c r="C61" s="17" t="s">
        <v>167</v>
      </c>
      <c r="D61" s="21" t="s">
        <v>119</v>
      </c>
      <c r="E61" s="21" t="s">
        <v>168</v>
      </c>
      <c r="F61" s="21" t="s">
        <v>2071</v>
      </c>
      <c r="G61" s="21" t="s">
        <v>527</v>
      </c>
      <c r="H61" s="21"/>
      <c r="I61" s="44" t="s">
        <v>522</v>
      </c>
      <c r="J61" s="21"/>
      <c r="K61" s="21"/>
      <c r="M61" s="44" t="s">
        <v>1468</v>
      </c>
      <c r="N61" s="21"/>
    </row>
    <row r="62" spans="1:14" ht="44.25" customHeight="1" x14ac:dyDescent="0.2">
      <c r="A62" s="21">
        <v>57</v>
      </c>
      <c r="B62" s="21" t="s">
        <v>497</v>
      </c>
      <c r="C62" s="17" t="s">
        <v>498</v>
      </c>
      <c r="D62" s="21" t="s">
        <v>169</v>
      </c>
      <c r="E62" s="21" t="s">
        <v>170</v>
      </c>
      <c r="F62" s="21" t="s">
        <v>171</v>
      </c>
      <c r="G62" s="21" t="s">
        <v>527</v>
      </c>
      <c r="H62" s="21"/>
      <c r="I62" s="44" t="s">
        <v>521</v>
      </c>
      <c r="J62" s="21"/>
      <c r="K62" s="21" t="s">
        <v>1014</v>
      </c>
      <c r="M62" s="44" t="s">
        <v>521</v>
      </c>
      <c r="N62" s="21" t="s">
        <v>747</v>
      </c>
    </row>
    <row r="63" spans="1:14" ht="41.25" customHeight="1" x14ac:dyDescent="0.2">
      <c r="A63" s="33">
        <v>58</v>
      </c>
      <c r="B63" s="21" t="s">
        <v>2538</v>
      </c>
      <c r="C63" s="17" t="s">
        <v>173</v>
      </c>
      <c r="D63" s="21" t="s">
        <v>30</v>
      </c>
      <c r="E63" s="21" t="s">
        <v>1532</v>
      </c>
      <c r="F63" s="21" t="s">
        <v>1531</v>
      </c>
      <c r="G63" s="21" t="s">
        <v>527</v>
      </c>
      <c r="H63" s="21"/>
      <c r="I63" s="44" t="s">
        <v>798</v>
      </c>
      <c r="J63" s="21"/>
      <c r="K63" s="21"/>
      <c r="M63" s="44" t="s">
        <v>522</v>
      </c>
      <c r="N63" s="21"/>
    </row>
    <row r="64" spans="1:14" ht="39" customHeight="1" x14ac:dyDescent="0.2">
      <c r="A64" s="21">
        <v>59</v>
      </c>
      <c r="B64" s="21" t="s">
        <v>437</v>
      </c>
      <c r="C64" s="17" t="s">
        <v>431</v>
      </c>
      <c r="D64" s="21" t="s">
        <v>30</v>
      </c>
      <c r="E64" s="21" t="s">
        <v>436</v>
      </c>
      <c r="F64" s="21"/>
      <c r="G64" s="21"/>
      <c r="H64" s="21"/>
      <c r="I64" s="44"/>
      <c r="J64" s="21"/>
      <c r="K64" s="21" t="s">
        <v>609</v>
      </c>
      <c r="M64" s="44"/>
      <c r="N64" s="21" t="s">
        <v>609</v>
      </c>
    </row>
    <row r="65" spans="1:14" ht="57.75" customHeight="1" x14ac:dyDescent="0.2">
      <c r="A65" s="33">
        <v>60</v>
      </c>
      <c r="B65" s="21" t="s">
        <v>177</v>
      </c>
      <c r="C65" s="24" t="s">
        <v>176</v>
      </c>
      <c r="D65" s="23" t="s">
        <v>30</v>
      </c>
      <c r="E65" s="23" t="s">
        <v>178</v>
      </c>
      <c r="F65" s="23" t="s">
        <v>2636</v>
      </c>
      <c r="G65" s="21"/>
      <c r="H65" s="21"/>
      <c r="I65" s="44"/>
      <c r="J65" s="23"/>
      <c r="K65" s="21" t="s">
        <v>2070</v>
      </c>
      <c r="M65" s="44"/>
      <c r="N65" s="21" t="s">
        <v>609</v>
      </c>
    </row>
    <row r="66" spans="1:14" ht="64.5" customHeight="1" x14ac:dyDescent="0.2">
      <c r="A66" s="21">
        <v>61</v>
      </c>
      <c r="B66" s="21" t="s">
        <v>206</v>
      </c>
      <c r="C66" s="17" t="s">
        <v>1637</v>
      </c>
      <c r="D66" s="21" t="s">
        <v>30</v>
      </c>
      <c r="E66" s="21" t="s">
        <v>1533</v>
      </c>
      <c r="F66" s="21" t="s">
        <v>179</v>
      </c>
      <c r="G66" s="21" t="s">
        <v>527</v>
      </c>
      <c r="H66" s="21"/>
      <c r="I66" s="44" t="s">
        <v>522</v>
      </c>
      <c r="J66" s="21"/>
      <c r="K66" s="126"/>
      <c r="M66" s="44" t="s">
        <v>522</v>
      </c>
      <c r="N66" s="126"/>
    </row>
    <row r="67" spans="1:14" ht="43.5" customHeight="1" x14ac:dyDescent="0.2">
      <c r="A67" s="33">
        <v>62</v>
      </c>
      <c r="B67" s="21" t="s">
        <v>181</v>
      </c>
      <c r="C67" s="17" t="s">
        <v>184</v>
      </c>
      <c r="D67" s="21" t="s">
        <v>119</v>
      </c>
      <c r="E67" s="21" t="s">
        <v>1534</v>
      </c>
      <c r="F67" s="21" t="s">
        <v>1933</v>
      </c>
      <c r="G67" s="21"/>
      <c r="H67" s="21"/>
      <c r="I67" s="44" t="s">
        <v>798</v>
      </c>
      <c r="J67" s="21"/>
      <c r="K67" s="21"/>
      <c r="M67" s="44" t="s">
        <v>522</v>
      </c>
      <c r="N67" s="21"/>
    </row>
    <row r="68" spans="1:14" ht="48" customHeight="1" x14ac:dyDescent="0.2">
      <c r="A68" s="21">
        <v>63</v>
      </c>
      <c r="B68" s="21" t="s">
        <v>183</v>
      </c>
      <c r="C68" s="17" t="s">
        <v>185</v>
      </c>
      <c r="D68" s="21" t="s">
        <v>60</v>
      </c>
      <c r="E68" s="21" t="s">
        <v>1536</v>
      </c>
      <c r="F68" s="21" t="s">
        <v>186</v>
      </c>
      <c r="G68" s="21" t="s">
        <v>527</v>
      </c>
      <c r="H68" s="21"/>
      <c r="I68" s="44" t="s">
        <v>521</v>
      </c>
      <c r="J68" s="21"/>
      <c r="K68" s="21" t="s">
        <v>635</v>
      </c>
      <c r="M68" s="44" t="s">
        <v>598</v>
      </c>
      <c r="N68" s="21" t="s">
        <v>1012</v>
      </c>
    </row>
    <row r="69" spans="1:14" ht="37.5" customHeight="1" x14ac:dyDescent="0.2">
      <c r="A69" s="33">
        <v>64</v>
      </c>
      <c r="B69" s="33" t="s">
        <v>408</v>
      </c>
      <c r="C69" s="34" t="s">
        <v>409</v>
      </c>
      <c r="D69" s="33" t="s">
        <v>658</v>
      </c>
      <c r="E69" s="33" t="s">
        <v>410</v>
      </c>
      <c r="F69" s="33" t="s">
        <v>411</v>
      </c>
      <c r="G69" s="21"/>
      <c r="H69" s="21"/>
      <c r="I69" s="21" t="s">
        <v>684</v>
      </c>
      <c r="J69" s="33"/>
      <c r="K69" s="21" t="s">
        <v>684</v>
      </c>
      <c r="M69" s="44" t="s">
        <v>605</v>
      </c>
      <c r="N69" s="21" t="s">
        <v>684</v>
      </c>
    </row>
    <row r="70" spans="1:14" ht="90.75" customHeight="1" x14ac:dyDescent="0.2">
      <c r="A70" s="21">
        <v>65</v>
      </c>
      <c r="B70" s="21" t="s">
        <v>189</v>
      </c>
      <c r="C70" s="17" t="s">
        <v>187</v>
      </c>
      <c r="D70" s="21" t="s">
        <v>169</v>
      </c>
      <c r="E70" s="21" t="s">
        <v>1537</v>
      </c>
      <c r="F70" s="21" t="s">
        <v>188</v>
      </c>
      <c r="G70" s="21" t="s">
        <v>527</v>
      </c>
      <c r="H70" s="21"/>
      <c r="I70" s="44" t="s">
        <v>521</v>
      </c>
      <c r="J70" s="21"/>
      <c r="K70" s="21" t="s">
        <v>1538</v>
      </c>
      <c r="M70" s="44" t="s">
        <v>521</v>
      </c>
      <c r="N70" s="21" t="s">
        <v>1013</v>
      </c>
    </row>
    <row r="71" spans="1:14" ht="71.25" customHeight="1" x14ac:dyDescent="0.2">
      <c r="A71" s="33">
        <v>66</v>
      </c>
      <c r="B71" s="21" t="s">
        <v>1540</v>
      </c>
      <c r="C71" s="17" t="s">
        <v>438</v>
      </c>
      <c r="D71" s="21" t="s">
        <v>30</v>
      </c>
      <c r="E71" s="21" t="s">
        <v>1539</v>
      </c>
      <c r="F71" s="21" t="s">
        <v>190</v>
      </c>
      <c r="G71" s="21" t="s">
        <v>527</v>
      </c>
      <c r="H71" s="21"/>
      <c r="I71" s="44" t="s">
        <v>521</v>
      </c>
      <c r="J71" s="21"/>
      <c r="K71" s="21" t="s">
        <v>1541</v>
      </c>
      <c r="M71" s="44" t="s">
        <v>1467</v>
      </c>
      <c r="N71" s="21"/>
    </row>
    <row r="72" spans="1:14" ht="40.5" customHeight="1" x14ac:dyDescent="0.2">
      <c r="A72" s="21">
        <v>67</v>
      </c>
      <c r="B72" s="21" t="s">
        <v>2424</v>
      </c>
      <c r="C72" s="17" t="s">
        <v>2425</v>
      </c>
      <c r="D72" s="21" t="s">
        <v>30</v>
      </c>
      <c r="E72" s="21" t="s">
        <v>2426</v>
      </c>
      <c r="F72" s="21" t="s">
        <v>1205</v>
      </c>
      <c r="G72" s="21" t="s">
        <v>527</v>
      </c>
      <c r="H72" s="21"/>
      <c r="I72" s="44" t="s">
        <v>798</v>
      </c>
      <c r="J72" s="21"/>
      <c r="K72" s="21"/>
      <c r="M72" s="44" t="s">
        <v>1469</v>
      </c>
      <c r="N72" s="21" t="s">
        <v>1180</v>
      </c>
    </row>
    <row r="73" spans="1:14" ht="40.5" customHeight="1" x14ac:dyDescent="0.2">
      <c r="A73" s="33">
        <v>68</v>
      </c>
      <c r="B73" s="21" t="s">
        <v>192</v>
      </c>
      <c r="C73" s="17" t="s">
        <v>193</v>
      </c>
      <c r="D73" s="21" t="s">
        <v>30</v>
      </c>
      <c r="E73" s="21" t="s">
        <v>194</v>
      </c>
      <c r="F73" s="21" t="s">
        <v>195</v>
      </c>
      <c r="G73" s="21" t="s">
        <v>527</v>
      </c>
      <c r="H73" s="21"/>
      <c r="I73" s="44" t="s">
        <v>521</v>
      </c>
      <c r="J73" s="21"/>
      <c r="K73" s="21" t="s">
        <v>1553</v>
      </c>
      <c r="M73" s="44" t="s">
        <v>1470</v>
      </c>
      <c r="N73" s="21" t="s">
        <v>694</v>
      </c>
    </row>
    <row r="74" spans="1:14" ht="42.75" customHeight="1" x14ac:dyDescent="0.2">
      <c r="A74" s="21">
        <v>69</v>
      </c>
      <c r="B74" s="21" t="s">
        <v>205</v>
      </c>
      <c r="C74" s="17" t="s">
        <v>196</v>
      </c>
      <c r="D74" s="21" t="s">
        <v>30</v>
      </c>
      <c r="E74" s="21" t="s">
        <v>197</v>
      </c>
      <c r="F74" s="21" t="s">
        <v>198</v>
      </c>
      <c r="G74" s="21"/>
      <c r="H74" s="21"/>
      <c r="I74" s="44" t="s">
        <v>521</v>
      </c>
      <c r="J74" s="21"/>
      <c r="K74" s="21" t="s">
        <v>1558</v>
      </c>
      <c r="M74" s="44" t="s">
        <v>1470</v>
      </c>
      <c r="N74" s="21" t="s">
        <v>695</v>
      </c>
    </row>
    <row r="75" spans="1:14" ht="38.25" customHeight="1" x14ac:dyDescent="0.2">
      <c r="A75" s="33">
        <v>70</v>
      </c>
      <c r="B75" s="20" t="s">
        <v>415</v>
      </c>
      <c r="C75" s="28" t="s">
        <v>555</v>
      </c>
      <c r="D75" s="20" t="s">
        <v>30</v>
      </c>
      <c r="E75" s="20" t="s">
        <v>1626</v>
      </c>
      <c r="F75" s="20" t="s">
        <v>1205</v>
      </c>
      <c r="G75" s="21" t="s">
        <v>527</v>
      </c>
      <c r="H75" s="21"/>
      <c r="I75" s="44" t="s">
        <v>798</v>
      </c>
      <c r="J75" s="20"/>
      <c r="K75" s="21"/>
      <c r="M75" s="44" t="s">
        <v>1467</v>
      </c>
      <c r="N75" s="21"/>
    </row>
    <row r="76" spans="1:14" ht="42" customHeight="1" x14ac:dyDescent="0.2">
      <c r="A76" s="21">
        <v>71</v>
      </c>
      <c r="B76" s="21" t="s">
        <v>203</v>
      </c>
      <c r="C76" s="17" t="s">
        <v>202</v>
      </c>
      <c r="D76" s="21" t="s">
        <v>200</v>
      </c>
      <c r="E76" s="21" t="s">
        <v>1621</v>
      </c>
      <c r="F76" s="21" t="s">
        <v>1622</v>
      </c>
      <c r="G76" s="21" t="s">
        <v>527</v>
      </c>
      <c r="H76" s="21"/>
      <c r="I76" s="44" t="s">
        <v>798</v>
      </c>
      <c r="J76" s="21"/>
      <c r="K76" s="21"/>
      <c r="M76" s="44" t="s">
        <v>1470</v>
      </c>
      <c r="N76" s="21" t="s">
        <v>1016</v>
      </c>
    </row>
    <row r="77" spans="1:14" ht="49.5" customHeight="1" x14ac:dyDescent="0.2">
      <c r="A77" s="33">
        <v>72</v>
      </c>
      <c r="B77" s="21" t="s">
        <v>204</v>
      </c>
      <c r="C77" s="17" t="s">
        <v>445</v>
      </c>
      <c r="D77" s="21" t="s">
        <v>200</v>
      </c>
      <c r="E77" s="21" t="s">
        <v>201</v>
      </c>
      <c r="F77" s="21" t="s">
        <v>1554</v>
      </c>
      <c r="G77" s="21" t="s">
        <v>527</v>
      </c>
      <c r="H77" s="21"/>
      <c r="I77" s="44" t="s">
        <v>798</v>
      </c>
      <c r="J77" s="21"/>
      <c r="K77" s="21"/>
      <c r="M77" s="44" t="s">
        <v>1470</v>
      </c>
      <c r="N77" s="21" t="s">
        <v>698</v>
      </c>
    </row>
    <row r="78" spans="1:14" ht="51.75" customHeight="1" x14ac:dyDescent="0.2">
      <c r="A78" s="21">
        <v>73</v>
      </c>
      <c r="B78" s="21" t="s">
        <v>439</v>
      </c>
      <c r="C78" s="17" t="s">
        <v>1569</v>
      </c>
      <c r="D78" s="21" t="s">
        <v>98</v>
      </c>
      <c r="E78" s="21" t="s">
        <v>457</v>
      </c>
      <c r="F78" s="21" t="s">
        <v>2020</v>
      </c>
      <c r="G78" s="21" t="s">
        <v>527</v>
      </c>
      <c r="H78" s="21"/>
      <c r="I78" s="44" t="s">
        <v>798</v>
      </c>
      <c r="J78" s="21"/>
      <c r="K78" s="126"/>
      <c r="M78" s="44" t="s">
        <v>522</v>
      </c>
      <c r="N78" s="126"/>
    </row>
    <row r="79" spans="1:14" ht="50.25" customHeight="1" x14ac:dyDescent="0.2">
      <c r="A79" s="33">
        <v>74</v>
      </c>
      <c r="B79" s="21" t="s">
        <v>209</v>
      </c>
      <c r="C79" s="17" t="s">
        <v>210</v>
      </c>
      <c r="D79" s="21" t="s">
        <v>144</v>
      </c>
      <c r="E79" s="21" t="s">
        <v>208</v>
      </c>
      <c r="F79" s="21" t="s">
        <v>1023</v>
      </c>
      <c r="G79" s="21" t="s">
        <v>527</v>
      </c>
      <c r="H79" s="21"/>
      <c r="I79" s="44" t="s">
        <v>907</v>
      </c>
      <c r="J79" s="21"/>
      <c r="K79" s="17"/>
      <c r="M79" s="44" t="s">
        <v>522</v>
      </c>
      <c r="N79" s="17" t="s">
        <v>1024</v>
      </c>
    </row>
    <row r="80" spans="1:14" ht="81.75" customHeight="1" x14ac:dyDescent="0.2">
      <c r="A80" s="21">
        <v>75</v>
      </c>
      <c r="B80" s="21" t="s">
        <v>2306</v>
      </c>
      <c r="C80" s="17" t="s">
        <v>2323</v>
      </c>
      <c r="D80" s="21" t="s">
        <v>658</v>
      </c>
      <c r="E80" s="21" t="s">
        <v>2321</v>
      </c>
      <c r="F80" s="21" t="s">
        <v>1456</v>
      </c>
      <c r="G80" s="21" t="s">
        <v>527</v>
      </c>
      <c r="H80" s="21"/>
      <c r="I80" s="44" t="s">
        <v>798</v>
      </c>
      <c r="J80" s="21"/>
      <c r="K80" s="21"/>
      <c r="M80" s="44" t="s">
        <v>522</v>
      </c>
      <c r="N80" s="21"/>
    </row>
    <row r="81" spans="1:14" ht="57.75" customHeight="1" x14ac:dyDescent="0.2">
      <c r="A81" s="33">
        <v>76</v>
      </c>
      <c r="B81" s="21" t="s">
        <v>211</v>
      </c>
      <c r="C81" s="17" t="s">
        <v>212</v>
      </c>
      <c r="D81" s="21" t="s">
        <v>658</v>
      </c>
      <c r="E81" s="21" t="s">
        <v>1561</v>
      </c>
      <c r="F81" s="21" t="s">
        <v>1562</v>
      </c>
      <c r="G81" s="21" t="s">
        <v>527</v>
      </c>
      <c r="H81" s="21"/>
      <c r="I81" s="44" t="s">
        <v>798</v>
      </c>
      <c r="J81" s="21"/>
      <c r="K81" s="21"/>
      <c r="M81" s="44" t="s">
        <v>521</v>
      </c>
      <c r="N81" s="21" t="s">
        <v>1014</v>
      </c>
    </row>
    <row r="82" spans="1:14" ht="51" customHeight="1" x14ac:dyDescent="0.2">
      <c r="A82" s="21">
        <v>77</v>
      </c>
      <c r="B82" s="21" t="s">
        <v>1556</v>
      </c>
      <c r="C82" s="17" t="s">
        <v>559</v>
      </c>
      <c r="D82" s="21" t="s">
        <v>98</v>
      </c>
      <c r="E82" s="21" t="s">
        <v>424</v>
      </c>
      <c r="F82" s="21" t="s">
        <v>784</v>
      </c>
      <c r="G82" s="21" t="s">
        <v>527</v>
      </c>
      <c r="H82" s="21"/>
      <c r="I82" s="44" t="s">
        <v>606</v>
      </c>
      <c r="J82" s="21"/>
      <c r="K82" s="21" t="s">
        <v>1557</v>
      </c>
      <c r="M82" s="44" t="s">
        <v>522</v>
      </c>
      <c r="N82" s="21" t="s">
        <v>556</v>
      </c>
    </row>
    <row r="83" spans="1:14" ht="61.5" customHeight="1" x14ac:dyDescent="0.2">
      <c r="A83" s="33">
        <v>78</v>
      </c>
      <c r="B83" s="21" t="s">
        <v>558</v>
      </c>
      <c r="C83" s="17" t="s">
        <v>560</v>
      </c>
      <c r="D83" s="21" t="s">
        <v>98</v>
      </c>
      <c r="E83" s="33" t="s">
        <v>1559</v>
      </c>
      <c r="F83" s="21" t="s">
        <v>421</v>
      </c>
      <c r="G83" s="21" t="s">
        <v>527</v>
      </c>
      <c r="H83" s="21"/>
      <c r="I83" s="44" t="s">
        <v>866</v>
      </c>
      <c r="J83" s="21"/>
      <c r="K83" s="21"/>
      <c r="M83" s="44" t="s">
        <v>605</v>
      </c>
      <c r="N83" s="21"/>
    </row>
    <row r="84" spans="1:14" ht="103.5" customHeight="1" x14ac:dyDescent="0.2">
      <c r="A84" s="21">
        <v>79</v>
      </c>
      <c r="B84" s="20" t="s">
        <v>420</v>
      </c>
      <c r="C84" s="28" t="s">
        <v>419</v>
      </c>
      <c r="D84" s="20" t="s">
        <v>416</v>
      </c>
      <c r="E84" s="20" t="s">
        <v>417</v>
      </c>
      <c r="F84" s="20" t="s">
        <v>418</v>
      </c>
      <c r="G84" s="21" t="s">
        <v>527</v>
      </c>
      <c r="H84" s="21"/>
      <c r="I84" s="44" t="s">
        <v>521</v>
      </c>
      <c r="J84" s="20"/>
      <c r="K84" s="21" t="s">
        <v>1558</v>
      </c>
      <c r="M84" s="44" t="s">
        <v>522</v>
      </c>
      <c r="N84" s="21"/>
    </row>
    <row r="85" spans="1:14" ht="44.25" customHeight="1" x14ac:dyDescent="0.2">
      <c r="A85" s="33">
        <v>80</v>
      </c>
      <c r="B85" s="33" t="s">
        <v>214</v>
      </c>
      <c r="C85" s="17" t="s">
        <v>215</v>
      </c>
      <c r="D85" s="21" t="s">
        <v>30</v>
      </c>
      <c r="E85" s="21" t="s">
        <v>519</v>
      </c>
      <c r="F85" s="21" t="s">
        <v>1560</v>
      </c>
      <c r="G85" s="21" t="s">
        <v>527</v>
      </c>
      <c r="H85" s="21"/>
      <c r="I85" s="21" t="s">
        <v>798</v>
      </c>
      <c r="J85" s="21"/>
      <c r="K85" s="21"/>
      <c r="M85" s="21" t="s">
        <v>1467</v>
      </c>
      <c r="N85" s="21"/>
    </row>
    <row r="86" spans="1:14" ht="30.75" customHeight="1" x14ac:dyDescent="0.2">
      <c r="A86" s="21">
        <v>81</v>
      </c>
      <c r="B86" s="21" t="s">
        <v>216</v>
      </c>
      <c r="C86" s="17" t="s">
        <v>217</v>
      </c>
      <c r="D86" s="21" t="s">
        <v>658</v>
      </c>
      <c r="E86" s="21" t="s">
        <v>1564</v>
      </c>
      <c r="F86" s="21" t="s">
        <v>218</v>
      </c>
      <c r="G86" s="21"/>
      <c r="H86" s="21"/>
      <c r="I86" s="44" t="s">
        <v>2044</v>
      </c>
      <c r="J86" s="21"/>
      <c r="K86" s="21"/>
      <c r="M86" s="44" t="s">
        <v>523</v>
      </c>
      <c r="N86" s="21"/>
    </row>
    <row r="87" spans="1:14" ht="36" customHeight="1" x14ac:dyDescent="0.2">
      <c r="A87" s="33">
        <v>82</v>
      </c>
      <c r="B87" s="21" t="s">
        <v>434</v>
      </c>
      <c r="C87" s="17" t="s">
        <v>219</v>
      </c>
      <c r="D87" s="21" t="s">
        <v>30</v>
      </c>
      <c r="E87" s="33" t="s">
        <v>1600</v>
      </c>
      <c r="F87" s="21" t="s">
        <v>54</v>
      </c>
      <c r="G87" s="21" t="s">
        <v>527</v>
      </c>
      <c r="H87" s="21"/>
      <c r="I87" s="44" t="s">
        <v>798</v>
      </c>
      <c r="J87" s="21"/>
      <c r="K87" s="21"/>
      <c r="M87" s="44" t="s">
        <v>522</v>
      </c>
      <c r="N87" s="21"/>
    </row>
    <row r="88" spans="1:14" ht="57" customHeight="1" x14ac:dyDescent="0.2">
      <c r="A88" s="21">
        <v>83</v>
      </c>
      <c r="B88" s="21" t="s">
        <v>220</v>
      </c>
      <c r="C88" s="17" t="s">
        <v>221</v>
      </c>
      <c r="D88" s="21" t="s">
        <v>107</v>
      </c>
      <c r="E88" s="21" t="s">
        <v>1565</v>
      </c>
      <c r="F88" s="21" t="s">
        <v>1017</v>
      </c>
      <c r="G88" s="21" t="s">
        <v>527</v>
      </c>
      <c r="H88" s="21"/>
      <c r="I88" s="44" t="s">
        <v>521</v>
      </c>
      <c r="J88" s="21"/>
      <c r="K88" s="21" t="s">
        <v>1567</v>
      </c>
      <c r="M88" s="44" t="s">
        <v>1471</v>
      </c>
      <c r="N88" s="21" t="s">
        <v>1018</v>
      </c>
    </row>
    <row r="89" spans="1:14" ht="81.75" customHeight="1" x14ac:dyDescent="0.2">
      <c r="A89" s="33">
        <v>84</v>
      </c>
      <c r="B89" s="21" t="s">
        <v>223</v>
      </c>
      <c r="C89" s="17" t="s">
        <v>222</v>
      </c>
      <c r="D89" s="21" t="s">
        <v>30</v>
      </c>
      <c r="E89" s="21" t="s">
        <v>1566</v>
      </c>
      <c r="F89" s="21" t="s">
        <v>953</v>
      </c>
      <c r="G89" s="21" t="s">
        <v>527</v>
      </c>
      <c r="H89" s="21"/>
      <c r="I89" s="44" t="s">
        <v>521</v>
      </c>
      <c r="J89" s="21"/>
      <c r="K89" s="140" t="s">
        <v>1568</v>
      </c>
      <c r="M89" s="44" t="s">
        <v>522</v>
      </c>
      <c r="N89" s="140" t="s">
        <v>977</v>
      </c>
    </row>
    <row r="90" spans="1:14" ht="51.75" customHeight="1" x14ac:dyDescent="0.2">
      <c r="A90" s="21">
        <v>85</v>
      </c>
      <c r="B90" s="21" t="s">
        <v>225</v>
      </c>
      <c r="C90" s="17" t="s">
        <v>1146</v>
      </c>
      <c r="D90" s="21" t="s">
        <v>30</v>
      </c>
      <c r="E90" s="21" t="s">
        <v>1147</v>
      </c>
      <c r="F90" s="21" t="s">
        <v>1638</v>
      </c>
      <c r="G90" s="21" t="s">
        <v>527</v>
      </c>
      <c r="H90" s="21"/>
      <c r="I90" s="44" t="s">
        <v>521</v>
      </c>
      <c r="J90" s="21"/>
      <c r="K90" s="126" t="s">
        <v>1639</v>
      </c>
      <c r="M90" s="44" t="s">
        <v>522</v>
      </c>
      <c r="N90" s="21"/>
    </row>
    <row r="91" spans="1:14" ht="51" customHeight="1" x14ac:dyDescent="0.2">
      <c r="A91" s="33">
        <v>86</v>
      </c>
      <c r="B91" s="21" t="s">
        <v>447</v>
      </c>
      <c r="C91" s="17" t="s">
        <v>446</v>
      </c>
      <c r="D91" s="21" t="s">
        <v>30</v>
      </c>
      <c r="E91" s="20" t="s">
        <v>227</v>
      </c>
      <c r="F91" s="21" t="s">
        <v>228</v>
      </c>
      <c r="G91" s="21" t="s">
        <v>527</v>
      </c>
      <c r="H91" s="21"/>
      <c r="I91" s="44" t="s">
        <v>521</v>
      </c>
      <c r="J91" s="21"/>
      <c r="K91" s="21" t="s">
        <v>1558</v>
      </c>
      <c r="M91" s="44" t="s">
        <v>1471</v>
      </c>
      <c r="N91" s="21" t="s">
        <v>1019</v>
      </c>
    </row>
    <row r="92" spans="1:14" ht="37.5" customHeight="1" x14ac:dyDescent="0.2">
      <c r="A92" s="21">
        <v>87</v>
      </c>
      <c r="B92" s="21" t="s">
        <v>229</v>
      </c>
      <c r="C92" s="17" t="s">
        <v>230</v>
      </c>
      <c r="D92" s="21" t="s">
        <v>30</v>
      </c>
      <c r="E92" s="21" t="s">
        <v>1570</v>
      </c>
      <c r="F92" s="21" t="s">
        <v>1104</v>
      </c>
      <c r="G92" s="21" t="s">
        <v>527</v>
      </c>
      <c r="H92" s="21"/>
      <c r="I92" s="44" t="s">
        <v>521</v>
      </c>
      <c r="J92" s="21"/>
      <c r="K92" s="21" t="s">
        <v>1571</v>
      </c>
      <c r="M92" s="44" t="s">
        <v>522</v>
      </c>
      <c r="N92" s="21"/>
    </row>
    <row r="93" spans="1:14" ht="52.5" customHeight="1" x14ac:dyDescent="0.2">
      <c r="A93" s="33">
        <v>88</v>
      </c>
      <c r="B93" s="21" t="s">
        <v>232</v>
      </c>
      <c r="C93" s="17" t="s">
        <v>2225</v>
      </c>
      <c r="D93" s="21" t="s">
        <v>233</v>
      </c>
      <c r="E93" s="21" t="s">
        <v>1572</v>
      </c>
      <c r="F93" s="21" t="s">
        <v>488</v>
      </c>
      <c r="G93" s="21" t="s">
        <v>527</v>
      </c>
      <c r="H93" s="21"/>
      <c r="I93" s="44" t="s">
        <v>1467</v>
      </c>
      <c r="J93" s="21"/>
      <c r="K93" s="21"/>
      <c r="M93" s="44" t="s">
        <v>1471</v>
      </c>
      <c r="N93" s="21" t="s">
        <v>746</v>
      </c>
    </row>
    <row r="94" spans="1:14" ht="80.25" customHeight="1" x14ac:dyDescent="0.2">
      <c r="A94" s="21">
        <v>89</v>
      </c>
      <c r="B94" s="21" t="s">
        <v>234</v>
      </c>
      <c r="C94" s="17" t="s">
        <v>235</v>
      </c>
      <c r="D94" s="21" t="s">
        <v>30</v>
      </c>
      <c r="E94" s="21" t="s">
        <v>1573</v>
      </c>
      <c r="F94" s="21" t="s">
        <v>509</v>
      </c>
      <c r="G94" s="21" t="s">
        <v>527</v>
      </c>
      <c r="H94" s="21"/>
      <c r="I94" s="44" t="s">
        <v>521</v>
      </c>
      <c r="J94" s="21"/>
      <c r="K94" s="21" t="s">
        <v>1574</v>
      </c>
      <c r="M94" s="44" t="s">
        <v>523</v>
      </c>
      <c r="N94" s="21"/>
    </row>
    <row r="95" spans="1:14" ht="64.5" customHeight="1" x14ac:dyDescent="0.2">
      <c r="A95" s="167">
        <v>90</v>
      </c>
      <c r="B95" s="126" t="s">
        <v>236</v>
      </c>
      <c r="C95" s="142" t="s">
        <v>237</v>
      </c>
      <c r="D95" s="126" t="s">
        <v>482</v>
      </c>
      <c r="E95" s="126" t="s">
        <v>481</v>
      </c>
      <c r="F95" s="126" t="s">
        <v>238</v>
      </c>
      <c r="G95" s="21" t="s">
        <v>527</v>
      </c>
      <c r="H95" s="126"/>
      <c r="I95" s="124" t="s">
        <v>907</v>
      </c>
      <c r="J95" s="126"/>
      <c r="K95" s="126"/>
      <c r="M95" s="136" t="s">
        <v>1471</v>
      </c>
      <c r="N95" s="125" t="s">
        <v>865</v>
      </c>
    </row>
    <row r="96" spans="1:14" ht="37.5" customHeight="1" x14ac:dyDescent="0.2">
      <c r="A96" s="21">
        <v>91</v>
      </c>
      <c r="B96" s="21" t="s">
        <v>239</v>
      </c>
      <c r="C96" s="17" t="s">
        <v>240</v>
      </c>
      <c r="D96" s="21" t="s">
        <v>30</v>
      </c>
      <c r="E96" s="21" t="s">
        <v>1575</v>
      </c>
      <c r="F96" s="21" t="s">
        <v>508</v>
      </c>
      <c r="G96" s="21" t="s">
        <v>527</v>
      </c>
      <c r="H96" s="21"/>
      <c r="I96" s="124" t="s">
        <v>907</v>
      </c>
      <c r="J96" s="21"/>
      <c r="K96" s="21"/>
      <c r="M96" s="44" t="s">
        <v>523</v>
      </c>
      <c r="N96" s="21"/>
    </row>
    <row r="97" spans="1:14" ht="37.5" customHeight="1" x14ac:dyDescent="0.2">
      <c r="A97" s="33">
        <v>92</v>
      </c>
      <c r="B97" s="21" t="s">
        <v>241</v>
      </c>
      <c r="C97" s="17" t="s">
        <v>242</v>
      </c>
      <c r="D97" s="21" t="s">
        <v>51</v>
      </c>
      <c r="E97" s="21" t="s">
        <v>1576</v>
      </c>
      <c r="F97" s="21" t="s">
        <v>243</v>
      </c>
      <c r="G97" s="21" t="s">
        <v>527</v>
      </c>
      <c r="H97" s="21"/>
      <c r="I97" s="44" t="s">
        <v>521</v>
      </c>
      <c r="J97" s="21"/>
      <c r="K97" s="21" t="s">
        <v>1558</v>
      </c>
      <c r="M97" s="44" t="s">
        <v>1471</v>
      </c>
      <c r="N97" s="21" t="s">
        <v>747</v>
      </c>
    </row>
    <row r="98" spans="1:14" ht="72.75" customHeight="1" x14ac:dyDescent="0.2">
      <c r="A98" s="21">
        <v>93</v>
      </c>
      <c r="B98" s="21" t="s">
        <v>244</v>
      </c>
      <c r="C98" s="17" t="s">
        <v>245</v>
      </c>
      <c r="D98" s="21" t="s">
        <v>246</v>
      </c>
      <c r="E98" s="21" t="s">
        <v>1577</v>
      </c>
      <c r="F98" s="21" t="s">
        <v>1578</v>
      </c>
      <c r="G98" s="21" t="s">
        <v>527</v>
      </c>
      <c r="H98" s="21"/>
      <c r="I98" s="44" t="s">
        <v>907</v>
      </c>
      <c r="J98" s="21"/>
      <c r="K98" s="21" t="s">
        <v>2073</v>
      </c>
      <c r="M98" s="44" t="s">
        <v>1471</v>
      </c>
      <c r="N98" s="21" t="s">
        <v>748</v>
      </c>
    </row>
    <row r="99" spans="1:14" ht="98" x14ac:dyDescent="0.2">
      <c r="A99" s="33">
        <v>94</v>
      </c>
      <c r="B99" s="21" t="s">
        <v>247</v>
      </c>
      <c r="C99" s="17" t="s">
        <v>248</v>
      </c>
      <c r="D99" s="21" t="s">
        <v>412</v>
      </c>
      <c r="E99" s="21" t="s">
        <v>413</v>
      </c>
      <c r="F99" s="21" t="s">
        <v>249</v>
      </c>
      <c r="G99" s="21" t="s">
        <v>527</v>
      </c>
      <c r="H99" s="21"/>
      <c r="I99" s="44" t="s">
        <v>907</v>
      </c>
      <c r="J99" s="21"/>
      <c r="K99" s="21"/>
      <c r="M99" s="44" t="s">
        <v>1471</v>
      </c>
      <c r="N99" s="21" t="s">
        <v>750</v>
      </c>
    </row>
    <row r="100" spans="1:14" ht="81" customHeight="1" x14ac:dyDescent="0.2">
      <c r="A100" s="21">
        <v>95</v>
      </c>
      <c r="B100" s="21" t="s">
        <v>250</v>
      </c>
      <c r="C100" s="17" t="s">
        <v>251</v>
      </c>
      <c r="D100" s="21" t="s">
        <v>658</v>
      </c>
      <c r="E100" s="21" t="s">
        <v>1841</v>
      </c>
      <c r="F100" s="21" t="s">
        <v>859</v>
      </c>
      <c r="G100" s="21" t="s">
        <v>527</v>
      </c>
      <c r="H100" s="21"/>
      <c r="I100" s="44" t="s">
        <v>798</v>
      </c>
      <c r="J100" s="21"/>
      <c r="K100" s="126"/>
      <c r="M100" s="44" t="s">
        <v>798</v>
      </c>
      <c r="N100" s="21"/>
    </row>
    <row r="101" spans="1:14" ht="38.25" customHeight="1" x14ac:dyDescent="0.2">
      <c r="A101" s="33">
        <v>96</v>
      </c>
      <c r="B101" s="21" t="s">
        <v>252</v>
      </c>
      <c r="C101" s="17" t="s">
        <v>254</v>
      </c>
      <c r="D101" s="21" t="s">
        <v>658</v>
      </c>
      <c r="E101" s="21" t="s">
        <v>1579</v>
      </c>
      <c r="F101" s="21" t="s">
        <v>1454</v>
      </c>
      <c r="G101" s="21" t="s">
        <v>527</v>
      </c>
      <c r="H101" s="21"/>
      <c r="I101" s="44" t="s">
        <v>798</v>
      </c>
      <c r="J101" s="21"/>
      <c r="K101" s="21"/>
      <c r="M101" s="44" t="s">
        <v>522</v>
      </c>
      <c r="N101" s="21"/>
    </row>
    <row r="102" spans="1:14" ht="55.5" customHeight="1" x14ac:dyDescent="0.2">
      <c r="A102" s="21">
        <v>97</v>
      </c>
      <c r="B102" s="21" t="s">
        <v>255</v>
      </c>
      <c r="C102" s="17" t="s">
        <v>256</v>
      </c>
      <c r="D102" s="21" t="s">
        <v>467</v>
      </c>
      <c r="E102" s="21" t="s">
        <v>1581</v>
      </c>
      <c r="F102" s="21" t="s">
        <v>257</v>
      </c>
      <c r="G102" s="21" t="s">
        <v>527</v>
      </c>
      <c r="H102" s="21"/>
      <c r="I102" s="44" t="s">
        <v>606</v>
      </c>
      <c r="J102" s="21"/>
      <c r="K102" s="21"/>
      <c r="M102" s="44" t="s">
        <v>523</v>
      </c>
      <c r="N102" s="21" t="s">
        <v>747</v>
      </c>
    </row>
    <row r="103" spans="1:14" ht="38.25" customHeight="1" x14ac:dyDescent="0.2">
      <c r="A103" s="33">
        <v>98</v>
      </c>
      <c r="B103" s="21" t="s">
        <v>1582</v>
      </c>
      <c r="C103" s="17" t="s">
        <v>259</v>
      </c>
      <c r="D103" s="21" t="s">
        <v>30</v>
      </c>
      <c r="E103" s="21" t="s">
        <v>1580</v>
      </c>
      <c r="F103" s="21" t="s">
        <v>480</v>
      </c>
      <c r="G103" s="21" t="s">
        <v>527</v>
      </c>
      <c r="H103" s="21"/>
      <c r="I103" s="44" t="s">
        <v>907</v>
      </c>
      <c r="J103" s="21"/>
      <c r="K103" s="21"/>
      <c r="M103" s="44" t="s">
        <v>798</v>
      </c>
      <c r="N103" s="21"/>
    </row>
    <row r="104" spans="1:14" ht="38.25" customHeight="1" x14ac:dyDescent="0.2">
      <c r="A104" s="21">
        <v>99</v>
      </c>
      <c r="B104" s="21" t="s">
        <v>261</v>
      </c>
      <c r="C104" s="17" t="s">
        <v>262</v>
      </c>
      <c r="D104" s="21" t="s">
        <v>30</v>
      </c>
      <c r="E104" s="21" t="s">
        <v>1583</v>
      </c>
      <c r="F104" s="21" t="s">
        <v>1980</v>
      </c>
      <c r="G104" s="21" t="s">
        <v>527</v>
      </c>
      <c r="H104" s="21"/>
      <c r="I104" s="44" t="s">
        <v>798</v>
      </c>
      <c r="J104" s="21"/>
      <c r="K104" s="21"/>
      <c r="M104" s="44" t="s">
        <v>522</v>
      </c>
      <c r="N104" s="21"/>
    </row>
    <row r="105" spans="1:14" ht="38.25" customHeight="1" x14ac:dyDescent="0.2">
      <c r="A105" s="33">
        <v>100</v>
      </c>
      <c r="B105" s="21" t="s">
        <v>561</v>
      </c>
      <c r="C105" s="17" t="s">
        <v>562</v>
      </c>
      <c r="D105" s="21" t="s">
        <v>107</v>
      </c>
      <c r="E105" s="21" t="s">
        <v>1584</v>
      </c>
      <c r="F105" s="21" t="s">
        <v>425</v>
      </c>
      <c r="G105" s="21" t="s">
        <v>527</v>
      </c>
      <c r="H105" s="21"/>
      <c r="I105" s="44" t="s">
        <v>866</v>
      </c>
      <c r="J105" s="21"/>
      <c r="K105" s="21"/>
      <c r="M105" s="44" t="s">
        <v>523</v>
      </c>
      <c r="N105" s="21"/>
    </row>
    <row r="106" spans="1:14" ht="57" customHeight="1" x14ac:dyDescent="0.2">
      <c r="A106" s="21">
        <v>101</v>
      </c>
      <c r="B106" s="21" t="s">
        <v>455</v>
      </c>
      <c r="C106" s="17" t="s">
        <v>264</v>
      </c>
      <c r="D106" s="21" t="s">
        <v>200</v>
      </c>
      <c r="E106" s="21" t="s">
        <v>1585</v>
      </c>
      <c r="F106" s="21" t="s">
        <v>271</v>
      </c>
      <c r="G106" s="21" t="s">
        <v>527</v>
      </c>
      <c r="H106" s="21"/>
      <c r="I106" s="21" t="s">
        <v>752</v>
      </c>
      <c r="J106" s="21"/>
      <c r="K106" s="21" t="s">
        <v>752</v>
      </c>
      <c r="M106" s="44" t="s">
        <v>798</v>
      </c>
      <c r="N106" s="21"/>
    </row>
    <row r="107" spans="1:14" ht="63" customHeight="1" x14ac:dyDescent="0.2">
      <c r="A107" s="33">
        <v>102</v>
      </c>
      <c r="B107" s="21" t="s">
        <v>266</v>
      </c>
      <c r="C107" s="17" t="s">
        <v>267</v>
      </c>
      <c r="D107" s="21" t="s">
        <v>200</v>
      </c>
      <c r="E107" s="21" t="s">
        <v>1586</v>
      </c>
      <c r="F107" s="21" t="s">
        <v>1587</v>
      </c>
      <c r="G107" s="21" t="s">
        <v>527</v>
      </c>
      <c r="H107" s="21"/>
      <c r="I107" s="44" t="s">
        <v>521</v>
      </c>
      <c r="J107" s="21"/>
      <c r="K107" s="33" t="s">
        <v>1593</v>
      </c>
      <c r="M107" s="44" t="s">
        <v>522</v>
      </c>
      <c r="N107" s="33"/>
    </row>
    <row r="108" spans="1:14" ht="38.25" customHeight="1" x14ac:dyDescent="0.2">
      <c r="A108" s="21">
        <v>103</v>
      </c>
      <c r="B108" s="21" t="s">
        <v>2527</v>
      </c>
      <c r="C108" s="17" t="s">
        <v>268</v>
      </c>
      <c r="D108" s="21" t="s">
        <v>30</v>
      </c>
      <c r="E108" s="21" t="s">
        <v>1588</v>
      </c>
      <c r="F108" s="21" t="s">
        <v>810</v>
      </c>
      <c r="G108" s="21" t="s">
        <v>527</v>
      </c>
      <c r="H108" s="21"/>
      <c r="I108" s="44" t="s">
        <v>798</v>
      </c>
      <c r="J108" s="21"/>
      <c r="K108" s="21"/>
      <c r="M108" s="44" t="s">
        <v>1472</v>
      </c>
      <c r="N108" s="21"/>
    </row>
    <row r="109" spans="1:14" ht="38.25" customHeight="1" x14ac:dyDescent="0.2">
      <c r="A109" s="33">
        <v>104</v>
      </c>
      <c r="B109" s="21" t="s">
        <v>213</v>
      </c>
      <c r="C109" s="17" t="s">
        <v>270</v>
      </c>
      <c r="D109" s="21" t="s">
        <v>30</v>
      </c>
      <c r="E109" s="21" t="s">
        <v>1589</v>
      </c>
      <c r="F109" s="21" t="s">
        <v>491</v>
      </c>
      <c r="G109" s="21" t="s">
        <v>527</v>
      </c>
      <c r="H109" s="21"/>
      <c r="I109" s="44" t="s">
        <v>1590</v>
      </c>
      <c r="J109" s="21"/>
      <c r="K109" s="21"/>
      <c r="M109" s="44" t="s">
        <v>1471</v>
      </c>
      <c r="N109" s="21" t="s">
        <v>751</v>
      </c>
    </row>
    <row r="110" spans="1:14" ht="38.25" customHeight="1" x14ac:dyDescent="0.2">
      <c r="A110" s="21">
        <v>105</v>
      </c>
      <c r="B110" s="21" t="s">
        <v>275</v>
      </c>
      <c r="C110" s="17" t="s">
        <v>274</v>
      </c>
      <c r="D110" s="21" t="s">
        <v>1591</v>
      </c>
      <c r="E110" s="21" t="s">
        <v>1592</v>
      </c>
      <c r="F110" s="21" t="s">
        <v>273</v>
      </c>
      <c r="G110" s="21" t="s">
        <v>527</v>
      </c>
      <c r="H110" s="21"/>
      <c r="I110" s="44" t="s">
        <v>521</v>
      </c>
      <c r="J110" s="21"/>
      <c r="K110" s="33" t="s">
        <v>1558</v>
      </c>
      <c r="M110" s="44" t="s">
        <v>523</v>
      </c>
      <c r="N110" s="21"/>
    </row>
    <row r="111" spans="1:14" ht="65.25" customHeight="1" x14ac:dyDescent="0.2">
      <c r="A111" s="33">
        <v>106</v>
      </c>
      <c r="B111" s="21" t="s">
        <v>283</v>
      </c>
      <c r="C111" s="17" t="s">
        <v>276</v>
      </c>
      <c r="D111" s="21" t="s">
        <v>42</v>
      </c>
      <c r="E111" s="21" t="s">
        <v>1640</v>
      </c>
      <c r="F111" s="21" t="s">
        <v>191</v>
      </c>
      <c r="G111" s="21" t="s">
        <v>527</v>
      </c>
      <c r="H111" s="21"/>
      <c r="I111" s="44" t="s">
        <v>521</v>
      </c>
      <c r="J111" s="21"/>
      <c r="K111" s="20" t="s">
        <v>1646</v>
      </c>
      <c r="M111" s="44" t="s">
        <v>1471</v>
      </c>
      <c r="N111" s="21" t="s">
        <v>752</v>
      </c>
    </row>
    <row r="112" spans="1:14" ht="67.5" customHeight="1" x14ac:dyDescent="0.2">
      <c r="A112" s="21">
        <v>107</v>
      </c>
      <c r="B112" s="21" t="s">
        <v>277</v>
      </c>
      <c r="C112" s="17" t="s">
        <v>281</v>
      </c>
      <c r="D112" s="21" t="s">
        <v>30</v>
      </c>
      <c r="E112" s="21" t="s">
        <v>1641</v>
      </c>
      <c r="F112" s="21" t="s">
        <v>278</v>
      </c>
      <c r="G112" s="21" t="s">
        <v>527</v>
      </c>
      <c r="H112" s="21"/>
      <c r="I112" s="44" t="s">
        <v>521</v>
      </c>
      <c r="J112" s="21"/>
      <c r="K112" s="21" t="s">
        <v>1647</v>
      </c>
      <c r="M112" s="44" t="s">
        <v>522</v>
      </c>
      <c r="N112" s="21"/>
    </row>
    <row r="113" spans="1:14" ht="38.25" customHeight="1" x14ac:dyDescent="0.2">
      <c r="A113" s="33">
        <v>108</v>
      </c>
      <c r="B113" s="21" t="s">
        <v>279</v>
      </c>
      <c r="C113" s="17" t="s">
        <v>282</v>
      </c>
      <c r="D113" s="21" t="s">
        <v>658</v>
      </c>
      <c r="E113" s="21" t="s">
        <v>1642</v>
      </c>
      <c r="F113" s="21" t="s">
        <v>280</v>
      </c>
      <c r="G113" s="21" t="s">
        <v>527</v>
      </c>
      <c r="H113" s="21"/>
      <c r="I113" s="44" t="s">
        <v>521</v>
      </c>
      <c r="J113" s="21"/>
      <c r="K113" s="21" t="s">
        <v>1648</v>
      </c>
      <c r="M113" s="44" t="s">
        <v>523</v>
      </c>
      <c r="N113" s="21"/>
    </row>
    <row r="114" spans="1:14" ht="57" customHeight="1" x14ac:dyDescent="0.2">
      <c r="A114" s="21">
        <v>109</v>
      </c>
      <c r="B114" s="21" t="s">
        <v>286</v>
      </c>
      <c r="C114" s="17" t="s">
        <v>285</v>
      </c>
      <c r="D114" s="21" t="s">
        <v>30</v>
      </c>
      <c r="E114" s="21" t="s">
        <v>1643</v>
      </c>
      <c r="F114" s="21" t="s">
        <v>284</v>
      </c>
      <c r="G114" s="21" t="s">
        <v>527</v>
      </c>
      <c r="H114" s="21"/>
      <c r="I114" s="21" t="s">
        <v>635</v>
      </c>
      <c r="J114" s="21"/>
      <c r="K114" s="21" t="s">
        <v>635</v>
      </c>
      <c r="M114" s="44" t="s">
        <v>1471</v>
      </c>
      <c r="N114" s="21" t="s">
        <v>753</v>
      </c>
    </row>
    <row r="115" spans="1:14" ht="69" customHeight="1" x14ac:dyDescent="0.2">
      <c r="A115" s="33">
        <v>110</v>
      </c>
      <c r="B115" s="21" t="s">
        <v>287</v>
      </c>
      <c r="C115" s="17" t="s">
        <v>288</v>
      </c>
      <c r="D115" s="21" t="s">
        <v>30</v>
      </c>
      <c r="E115" s="21" t="s">
        <v>1644</v>
      </c>
      <c r="F115" s="21" t="s">
        <v>2637</v>
      </c>
      <c r="G115" s="21" t="s">
        <v>527</v>
      </c>
      <c r="H115" s="21"/>
      <c r="I115" s="44" t="s">
        <v>521</v>
      </c>
      <c r="J115" s="21"/>
      <c r="K115" s="21" t="s">
        <v>754</v>
      </c>
      <c r="M115" s="44" t="s">
        <v>1471</v>
      </c>
      <c r="N115" s="21" t="s">
        <v>754</v>
      </c>
    </row>
    <row r="116" spans="1:14" ht="38.25" customHeight="1" x14ac:dyDescent="0.2">
      <c r="A116" s="21">
        <v>111</v>
      </c>
      <c r="B116" s="21" t="s">
        <v>290</v>
      </c>
      <c r="C116" s="17" t="s">
        <v>788</v>
      </c>
      <c r="D116" s="21" t="s">
        <v>658</v>
      </c>
      <c r="E116" s="21" t="s">
        <v>516</v>
      </c>
      <c r="F116" s="21" t="s">
        <v>295</v>
      </c>
      <c r="G116" s="21" t="s">
        <v>527</v>
      </c>
      <c r="H116" s="21"/>
      <c r="I116" s="44" t="s">
        <v>1783</v>
      </c>
      <c r="J116" s="21"/>
      <c r="K116" s="126"/>
      <c r="M116" s="44" t="s">
        <v>798</v>
      </c>
      <c r="N116" s="126"/>
    </row>
    <row r="117" spans="1:14" ht="51" customHeight="1" x14ac:dyDescent="0.2">
      <c r="A117" s="33">
        <v>112</v>
      </c>
      <c r="B117" s="20" t="s">
        <v>293</v>
      </c>
      <c r="C117" s="17" t="s">
        <v>291</v>
      </c>
      <c r="D117" s="21" t="s">
        <v>30</v>
      </c>
      <c r="E117" s="21" t="s">
        <v>1645</v>
      </c>
      <c r="F117" s="21" t="s">
        <v>294</v>
      </c>
      <c r="G117" s="21" t="s">
        <v>527</v>
      </c>
      <c r="H117" s="21"/>
      <c r="I117" s="44" t="s">
        <v>521</v>
      </c>
      <c r="J117" s="21"/>
      <c r="K117" s="21" t="s">
        <v>1649</v>
      </c>
      <c r="M117" s="44" t="s">
        <v>1467</v>
      </c>
      <c r="N117" s="21"/>
    </row>
    <row r="118" spans="1:14" ht="55.5" customHeight="1" x14ac:dyDescent="0.2">
      <c r="A118" s="21">
        <v>113</v>
      </c>
      <c r="B118" s="21" t="s">
        <v>429</v>
      </c>
      <c r="C118" s="17" t="s">
        <v>296</v>
      </c>
      <c r="D118" s="21" t="s">
        <v>30</v>
      </c>
      <c r="E118" s="21" t="s">
        <v>1650</v>
      </c>
      <c r="F118" s="21" t="s">
        <v>297</v>
      </c>
      <c r="G118" s="21" t="s">
        <v>527</v>
      </c>
      <c r="H118" s="21"/>
      <c r="I118" s="44" t="s">
        <v>521</v>
      </c>
      <c r="J118" s="21"/>
      <c r="K118" s="21" t="s">
        <v>1651</v>
      </c>
      <c r="M118" s="44" t="s">
        <v>1471</v>
      </c>
      <c r="N118" s="21" t="s">
        <v>755</v>
      </c>
    </row>
    <row r="119" spans="1:14" ht="66.75" customHeight="1" x14ac:dyDescent="0.2">
      <c r="A119" s="33">
        <v>114</v>
      </c>
      <c r="B119" s="21" t="s">
        <v>298</v>
      </c>
      <c r="C119" s="17" t="s">
        <v>299</v>
      </c>
      <c r="D119" s="21" t="s">
        <v>233</v>
      </c>
      <c r="E119" s="21" t="s">
        <v>1652</v>
      </c>
      <c r="F119" s="21" t="s">
        <v>1979</v>
      </c>
      <c r="G119" s="21" t="s">
        <v>527</v>
      </c>
      <c r="H119" s="21"/>
      <c r="I119" s="44" t="s">
        <v>522</v>
      </c>
      <c r="J119" s="21"/>
      <c r="K119" s="21"/>
      <c r="M119" s="44" t="s">
        <v>1473</v>
      </c>
      <c r="N119" s="21"/>
    </row>
    <row r="120" spans="1:14" ht="63" customHeight="1" x14ac:dyDescent="0.2">
      <c r="A120" s="21">
        <v>115</v>
      </c>
      <c r="B120" s="21" t="s">
        <v>301</v>
      </c>
      <c r="C120" s="17" t="s">
        <v>302</v>
      </c>
      <c r="D120" s="21" t="s">
        <v>303</v>
      </c>
      <c r="E120" s="21" t="s">
        <v>304</v>
      </c>
      <c r="F120" s="21" t="s">
        <v>872</v>
      </c>
      <c r="G120" s="21" t="s">
        <v>527</v>
      </c>
      <c r="H120" s="21"/>
      <c r="I120" s="44" t="s">
        <v>2091</v>
      </c>
      <c r="J120" s="21"/>
      <c r="K120" s="21"/>
      <c r="M120" s="44" t="s">
        <v>1467</v>
      </c>
      <c r="N120" s="21"/>
    </row>
    <row r="121" spans="1:14" ht="75.75" customHeight="1" x14ac:dyDescent="0.2">
      <c r="A121" s="33">
        <v>116</v>
      </c>
      <c r="B121" s="20" t="s">
        <v>305</v>
      </c>
      <c r="C121" s="17" t="s">
        <v>306</v>
      </c>
      <c r="D121" s="21" t="s">
        <v>307</v>
      </c>
      <c r="E121" s="21" t="s">
        <v>456</v>
      </c>
      <c r="F121" s="21" t="s">
        <v>308</v>
      </c>
      <c r="G121" s="21" t="s">
        <v>527</v>
      </c>
      <c r="H121" s="21"/>
      <c r="I121" s="44" t="s">
        <v>2091</v>
      </c>
      <c r="J121" s="21"/>
      <c r="K121" s="21"/>
      <c r="M121" s="44" t="s">
        <v>1467</v>
      </c>
      <c r="N121" s="21"/>
    </row>
    <row r="122" spans="1:14" ht="55.5" customHeight="1" x14ac:dyDescent="0.2">
      <c r="A122" s="33">
        <v>117</v>
      </c>
      <c r="B122" s="33" t="s">
        <v>309</v>
      </c>
      <c r="C122" s="17" t="s">
        <v>310</v>
      </c>
      <c r="D122" s="21" t="s">
        <v>596</v>
      </c>
      <c r="E122" s="21" t="s">
        <v>2179</v>
      </c>
      <c r="F122" s="21" t="s">
        <v>2178</v>
      </c>
      <c r="G122" s="21" t="s">
        <v>527</v>
      </c>
      <c r="H122" s="21"/>
      <c r="I122" s="44" t="s">
        <v>798</v>
      </c>
      <c r="J122" s="21"/>
      <c r="K122" s="21"/>
      <c r="M122" s="44" t="s">
        <v>1467</v>
      </c>
      <c r="N122" s="21"/>
    </row>
    <row r="123" spans="1:14" ht="38.25" customHeight="1" x14ac:dyDescent="0.2">
      <c r="A123" s="33">
        <v>118</v>
      </c>
      <c r="B123" s="21" t="s">
        <v>312</v>
      </c>
      <c r="C123" s="17" t="s">
        <v>313</v>
      </c>
      <c r="D123" s="21" t="s">
        <v>107</v>
      </c>
      <c r="E123" s="21" t="s">
        <v>1654</v>
      </c>
      <c r="F123" s="21" t="s">
        <v>1587</v>
      </c>
      <c r="G123" s="21" t="s">
        <v>527</v>
      </c>
      <c r="H123" s="21"/>
      <c r="I123" s="44" t="s">
        <v>1467</v>
      </c>
      <c r="J123" s="21"/>
      <c r="K123" s="21"/>
      <c r="M123" s="44" t="s">
        <v>1467</v>
      </c>
      <c r="N123" s="21"/>
    </row>
    <row r="124" spans="1:14" ht="51.75" customHeight="1" x14ac:dyDescent="0.2">
      <c r="A124" s="21">
        <v>119</v>
      </c>
      <c r="B124" s="21" t="s">
        <v>314</v>
      </c>
      <c r="C124" s="17" t="s">
        <v>315</v>
      </c>
      <c r="D124" s="21" t="s">
        <v>30</v>
      </c>
      <c r="E124" s="21" t="s">
        <v>1653</v>
      </c>
      <c r="F124" s="31" t="s">
        <v>759</v>
      </c>
      <c r="G124" s="21" t="s">
        <v>527</v>
      </c>
      <c r="H124" s="21"/>
      <c r="I124" s="44" t="s">
        <v>521</v>
      </c>
      <c r="J124" s="21"/>
      <c r="K124" s="125" t="s">
        <v>1656</v>
      </c>
      <c r="M124" s="44" t="s">
        <v>1473</v>
      </c>
      <c r="N124" s="21"/>
    </row>
    <row r="125" spans="1:14" ht="51.75" customHeight="1" x14ac:dyDescent="0.2">
      <c r="A125" s="33">
        <v>120</v>
      </c>
      <c r="B125" s="21" t="s">
        <v>317</v>
      </c>
      <c r="C125" s="17" t="s">
        <v>318</v>
      </c>
      <c r="D125" s="21" t="s">
        <v>30</v>
      </c>
      <c r="E125" s="21" t="s">
        <v>1657</v>
      </c>
      <c r="F125" s="21" t="s">
        <v>758</v>
      </c>
      <c r="G125" s="21" t="s">
        <v>527</v>
      </c>
      <c r="H125" s="21"/>
      <c r="I125" s="44" t="s">
        <v>522</v>
      </c>
      <c r="J125" s="21"/>
      <c r="K125" s="126"/>
      <c r="M125" s="44" t="s">
        <v>1473</v>
      </c>
      <c r="N125" s="21"/>
    </row>
    <row r="126" spans="1:14" ht="51.75" customHeight="1" x14ac:dyDescent="0.2">
      <c r="A126" s="21">
        <v>121</v>
      </c>
      <c r="B126" s="21" t="s">
        <v>464</v>
      </c>
      <c r="C126" s="17" t="s">
        <v>463</v>
      </c>
      <c r="D126" s="21" t="s">
        <v>461</v>
      </c>
      <c r="E126" s="21" t="s">
        <v>1659</v>
      </c>
      <c r="F126" s="21" t="s">
        <v>462</v>
      </c>
      <c r="G126" s="21" t="s">
        <v>527</v>
      </c>
      <c r="H126" s="21"/>
      <c r="I126" s="44" t="s">
        <v>1658</v>
      </c>
      <c r="J126" s="21"/>
      <c r="K126" s="21"/>
      <c r="M126" s="44" t="s">
        <v>1471</v>
      </c>
      <c r="N126" s="21" t="s">
        <v>757</v>
      </c>
    </row>
    <row r="127" spans="1:14" ht="51.75" customHeight="1" x14ac:dyDescent="0.2">
      <c r="A127" s="33">
        <v>122</v>
      </c>
      <c r="B127" s="21" t="s">
        <v>511</v>
      </c>
      <c r="C127" s="17" t="s">
        <v>510</v>
      </c>
      <c r="D127" s="21" t="s">
        <v>30</v>
      </c>
      <c r="E127" s="21" t="s">
        <v>1660</v>
      </c>
      <c r="F127" s="21" t="s">
        <v>1087</v>
      </c>
      <c r="G127" s="21" t="s">
        <v>527</v>
      </c>
      <c r="H127" s="21"/>
      <c r="I127" s="44" t="s">
        <v>1981</v>
      </c>
      <c r="J127" s="21"/>
      <c r="K127" s="21"/>
      <c r="M127" s="44" t="s">
        <v>1467</v>
      </c>
      <c r="N127" s="21"/>
    </row>
    <row r="128" spans="1:14" ht="51.75" customHeight="1" x14ac:dyDescent="0.2">
      <c r="A128" s="21">
        <v>123</v>
      </c>
      <c r="B128" s="21" t="s">
        <v>323</v>
      </c>
      <c r="C128" s="17" t="s">
        <v>324</v>
      </c>
      <c r="D128" s="21" t="s">
        <v>200</v>
      </c>
      <c r="E128" s="21" t="s">
        <v>477</v>
      </c>
      <c r="F128" s="21" t="s">
        <v>325</v>
      </c>
      <c r="G128" s="21" t="s">
        <v>527</v>
      </c>
      <c r="H128" s="21"/>
      <c r="I128" s="44" t="s">
        <v>1662</v>
      </c>
      <c r="J128" s="21"/>
      <c r="K128" s="21"/>
      <c r="M128" s="44" t="s">
        <v>523</v>
      </c>
      <c r="N128" s="21" t="s">
        <v>747</v>
      </c>
    </row>
    <row r="129" spans="1:14" ht="51.75" customHeight="1" x14ac:dyDescent="0.2">
      <c r="A129" s="33">
        <v>124</v>
      </c>
      <c r="B129" s="21" t="s">
        <v>327</v>
      </c>
      <c r="C129" s="17" t="s">
        <v>326</v>
      </c>
      <c r="D129" s="21" t="s">
        <v>30</v>
      </c>
      <c r="E129" s="21" t="s">
        <v>1661</v>
      </c>
      <c r="F129" s="21" t="s">
        <v>760</v>
      </c>
      <c r="G129" s="21" t="s">
        <v>527</v>
      </c>
      <c r="H129" s="21"/>
      <c r="I129" s="44" t="s">
        <v>521</v>
      </c>
      <c r="J129" s="21"/>
      <c r="K129" s="125" t="s">
        <v>1663</v>
      </c>
      <c r="M129" s="44" t="s">
        <v>1467</v>
      </c>
      <c r="N129" s="21"/>
    </row>
    <row r="130" spans="1:14" ht="99.75" customHeight="1" x14ac:dyDescent="0.2">
      <c r="A130" s="21">
        <v>125</v>
      </c>
      <c r="B130" s="21" t="s">
        <v>328</v>
      </c>
      <c r="C130" s="17" t="s">
        <v>329</v>
      </c>
      <c r="D130" s="21" t="s">
        <v>658</v>
      </c>
      <c r="E130" s="21" t="s">
        <v>1665</v>
      </c>
      <c r="F130" s="21" t="s">
        <v>330</v>
      </c>
      <c r="G130" s="21" t="s">
        <v>527</v>
      </c>
      <c r="H130" s="21"/>
      <c r="I130" s="44" t="s">
        <v>521</v>
      </c>
      <c r="J130" s="21"/>
      <c r="K130" s="21" t="s">
        <v>1664</v>
      </c>
      <c r="M130" s="44" t="s">
        <v>522</v>
      </c>
      <c r="N130" s="21"/>
    </row>
    <row r="131" spans="1:14" ht="51.75" customHeight="1" x14ac:dyDescent="0.2">
      <c r="A131" s="33">
        <v>126</v>
      </c>
      <c r="B131" s="21" t="s">
        <v>332</v>
      </c>
      <c r="C131" s="17" t="s">
        <v>331</v>
      </c>
      <c r="D131" s="21" t="s">
        <v>658</v>
      </c>
      <c r="E131" s="21" t="s">
        <v>1666</v>
      </c>
      <c r="F131" s="21" t="s">
        <v>507</v>
      </c>
      <c r="G131" s="21" t="s">
        <v>527</v>
      </c>
      <c r="H131" s="21"/>
      <c r="I131" s="44" t="s">
        <v>521</v>
      </c>
      <c r="J131" s="21"/>
      <c r="K131" s="21" t="s">
        <v>1668</v>
      </c>
      <c r="M131" s="44" t="s">
        <v>1471</v>
      </c>
      <c r="N131" s="21" t="s">
        <v>747</v>
      </c>
    </row>
    <row r="132" spans="1:14" ht="72" customHeight="1" x14ac:dyDescent="0.2">
      <c r="A132" s="21">
        <v>127</v>
      </c>
      <c r="B132" s="21" t="s">
        <v>565</v>
      </c>
      <c r="C132" s="17" t="s">
        <v>333</v>
      </c>
      <c r="D132" s="21" t="s">
        <v>658</v>
      </c>
      <c r="E132" s="21" t="s">
        <v>1667</v>
      </c>
      <c r="F132" s="21" t="s">
        <v>1669</v>
      </c>
      <c r="G132" s="21" t="s">
        <v>527</v>
      </c>
      <c r="H132" s="21"/>
      <c r="I132" s="44" t="s">
        <v>521</v>
      </c>
      <c r="J132" s="21"/>
      <c r="K132" s="186" t="s">
        <v>1670</v>
      </c>
      <c r="M132" s="44" t="s">
        <v>1467</v>
      </c>
      <c r="N132" s="21"/>
    </row>
    <row r="133" spans="1:14" ht="51.75" customHeight="1" x14ac:dyDescent="0.2">
      <c r="A133" s="33">
        <v>128</v>
      </c>
      <c r="B133" s="21" t="s">
        <v>1671</v>
      </c>
      <c r="C133" s="17" t="s">
        <v>1672</v>
      </c>
      <c r="D133" s="21" t="s">
        <v>30</v>
      </c>
      <c r="E133" s="21" t="s">
        <v>1737</v>
      </c>
      <c r="F133" s="21" t="s">
        <v>1738</v>
      </c>
      <c r="G133" s="21" t="s">
        <v>527</v>
      </c>
      <c r="H133" s="21"/>
      <c r="I133" s="44" t="s">
        <v>798</v>
      </c>
      <c r="J133" s="21"/>
      <c r="K133" s="21"/>
      <c r="M133" s="44" t="s">
        <v>798</v>
      </c>
      <c r="N133" s="21"/>
    </row>
    <row r="134" spans="1:14" ht="51.75" customHeight="1" x14ac:dyDescent="0.2">
      <c r="A134" s="21">
        <v>129</v>
      </c>
      <c r="B134" s="21" t="s">
        <v>339</v>
      </c>
      <c r="C134" s="17" t="s">
        <v>340</v>
      </c>
      <c r="D134" s="21" t="s">
        <v>658</v>
      </c>
      <c r="E134" s="21" t="s">
        <v>1673</v>
      </c>
      <c r="F134" s="21" t="s">
        <v>338</v>
      </c>
      <c r="G134" s="21" t="s">
        <v>527</v>
      </c>
      <c r="H134" s="21"/>
      <c r="I134" s="44" t="s">
        <v>521</v>
      </c>
      <c r="J134" s="21"/>
      <c r="K134" s="21" t="s">
        <v>747</v>
      </c>
      <c r="M134" s="44" t="s">
        <v>523</v>
      </c>
      <c r="N134" s="21" t="s">
        <v>747</v>
      </c>
    </row>
    <row r="135" spans="1:14" ht="51.75" customHeight="1" x14ac:dyDescent="0.2">
      <c r="A135" s="33">
        <v>130</v>
      </c>
      <c r="B135" s="21" t="s">
        <v>344</v>
      </c>
      <c r="C135" s="17" t="s">
        <v>345</v>
      </c>
      <c r="D135" s="21" t="s">
        <v>30</v>
      </c>
      <c r="E135" s="21" t="s">
        <v>1674</v>
      </c>
      <c r="F135" s="21" t="s">
        <v>341</v>
      </c>
      <c r="G135" s="21" t="s">
        <v>527</v>
      </c>
      <c r="H135" s="21"/>
      <c r="I135" s="44" t="s">
        <v>521</v>
      </c>
      <c r="J135" s="21"/>
      <c r="K135" s="21" t="s">
        <v>1676</v>
      </c>
      <c r="M135" s="44" t="s">
        <v>1471</v>
      </c>
      <c r="N135" s="21" t="s">
        <v>765</v>
      </c>
    </row>
    <row r="136" spans="1:14" ht="68.25" customHeight="1" x14ac:dyDescent="0.2">
      <c r="A136" s="21">
        <v>131</v>
      </c>
      <c r="B136" s="21" t="s">
        <v>342</v>
      </c>
      <c r="C136" s="17" t="s">
        <v>343</v>
      </c>
      <c r="D136" s="21" t="s">
        <v>658</v>
      </c>
      <c r="E136" s="21" t="s">
        <v>1677</v>
      </c>
      <c r="F136" s="21" t="s">
        <v>191</v>
      </c>
      <c r="G136" s="21" t="s">
        <v>527</v>
      </c>
      <c r="H136" s="21"/>
      <c r="I136" s="44" t="s">
        <v>2092</v>
      </c>
      <c r="J136" s="21"/>
      <c r="K136" s="20" t="s">
        <v>2093</v>
      </c>
      <c r="M136" s="44" t="s">
        <v>522</v>
      </c>
      <c r="N136" s="21"/>
    </row>
    <row r="137" spans="1:14" ht="119.25" customHeight="1" x14ac:dyDescent="0.2">
      <c r="A137" s="33">
        <v>132</v>
      </c>
      <c r="B137" s="21" t="s">
        <v>473</v>
      </c>
      <c r="C137" s="17" t="s">
        <v>474</v>
      </c>
      <c r="D137" s="21" t="s">
        <v>30</v>
      </c>
      <c r="E137" s="21" t="s">
        <v>1675</v>
      </c>
      <c r="F137" s="21" t="s">
        <v>346</v>
      </c>
      <c r="G137" s="21" t="s">
        <v>527</v>
      </c>
      <c r="H137" s="21"/>
      <c r="I137" s="44" t="s">
        <v>798</v>
      </c>
      <c r="J137" s="21"/>
      <c r="K137" s="21"/>
      <c r="M137" s="44" t="s">
        <v>1467</v>
      </c>
      <c r="N137" s="21"/>
    </row>
    <row r="138" spans="1:14" ht="101.25" customHeight="1" x14ac:dyDescent="0.2">
      <c r="A138" s="21">
        <v>133</v>
      </c>
      <c r="B138" s="21" t="s">
        <v>353</v>
      </c>
      <c r="C138" s="17" t="s">
        <v>350</v>
      </c>
      <c r="D138" s="21" t="s">
        <v>348</v>
      </c>
      <c r="E138" s="21" t="s">
        <v>1678</v>
      </c>
      <c r="F138" s="21" t="s">
        <v>801</v>
      </c>
      <c r="G138" s="21" t="s">
        <v>527</v>
      </c>
      <c r="H138" s="21"/>
      <c r="I138" s="44" t="s">
        <v>907</v>
      </c>
      <c r="J138" s="21"/>
      <c r="K138" s="21"/>
      <c r="M138" s="44" t="s">
        <v>798</v>
      </c>
      <c r="N138" s="21" t="s">
        <v>764</v>
      </c>
    </row>
    <row r="139" spans="1:14" ht="63.75" customHeight="1" x14ac:dyDescent="0.2">
      <c r="A139" s="33">
        <v>134</v>
      </c>
      <c r="B139" s="21" t="s">
        <v>351</v>
      </c>
      <c r="C139" s="17" t="s">
        <v>352</v>
      </c>
      <c r="D139" s="21" t="s">
        <v>30</v>
      </c>
      <c r="E139" s="21" t="s">
        <v>1679</v>
      </c>
      <c r="F139" s="21" t="s">
        <v>767</v>
      </c>
      <c r="G139" s="21" t="s">
        <v>527</v>
      </c>
      <c r="H139" s="21"/>
      <c r="I139" s="44" t="s">
        <v>521</v>
      </c>
      <c r="J139" s="21"/>
      <c r="K139" s="21" t="s">
        <v>1680</v>
      </c>
      <c r="M139" s="44" t="s">
        <v>1467</v>
      </c>
      <c r="N139" s="21"/>
    </row>
    <row r="140" spans="1:14" ht="51.75" customHeight="1" x14ac:dyDescent="0.2">
      <c r="A140" s="21">
        <v>135</v>
      </c>
      <c r="B140" s="21" t="s">
        <v>355</v>
      </c>
      <c r="C140" s="17" t="s">
        <v>354</v>
      </c>
      <c r="D140" s="21" t="s">
        <v>658</v>
      </c>
      <c r="E140" s="21" t="s">
        <v>1681</v>
      </c>
      <c r="F140" s="21" t="s">
        <v>1682</v>
      </c>
      <c r="G140" s="21" t="s">
        <v>527</v>
      </c>
      <c r="H140" s="21"/>
      <c r="I140" s="44" t="s">
        <v>521</v>
      </c>
      <c r="J140" s="21"/>
      <c r="K140" s="21" t="s">
        <v>1683</v>
      </c>
      <c r="M140" s="44" t="s">
        <v>1471</v>
      </c>
      <c r="N140" s="21" t="s">
        <v>755</v>
      </c>
    </row>
    <row r="141" spans="1:14" ht="51.75" customHeight="1" x14ac:dyDescent="0.2">
      <c r="A141" s="33">
        <v>136</v>
      </c>
      <c r="B141" s="21" t="s">
        <v>356</v>
      </c>
      <c r="C141" s="17" t="s">
        <v>358</v>
      </c>
      <c r="D141" s="21" t="s">
        <v>98</v>
      </c>
      <c r="E141" s="21" t="s">
        <v>357</v>
      </c>
      <c r="F141" s="21" t="s">
        <v>2002</v>
      </c>
      <c r="G141" s="21" t="s">
        <v>527</v>
      </c>
      <c r="H141" s="21"/>
      <c r="I141" s="44" t="s">
        <v>798</v>
      </c>
      <c r="J141" s="21"/>
      <c r="K141" s="21"/>
      <c r="M141" s="44" t="s">
        <v>798</v>
      </c>
      <c r="N141" s="21"/>
    </row>
    <row r="142" spans="1:14" ht="51.75" customHeight="1" x14ac:dyDescent="0.2">
      <c r="A142" s="21">
        <v>137</v>
      </c>
      <c r="B142" s="21" t="s">
        <v>363</v>
      </c>
      <c r="C142" s="24" t="s">
        <v>360</v>
      </c>
      <c r="D142" s="23" t="s">
        <v>658</v>
      </c>
      <c r="E142" s="23" t="s">
        <v>362</v>
      </c>
      <c r="F142" s="23" t="s">
        <v>361</v>
      </c>
      <c r="G142" s="21"/>
      <c r="H142" s="21"/>
      <c r="I142" s="44"/>
      <c r="J142" s="23"/>
      <c r="K142" s="21" t="s">
        <v>768</v>
      </c>
      <c r="M142" s="44" t="s">
        <v>1471</v>
      </c>
      <c r="N142" s="21" t="s">
        <v>768</v>
      </c>
    </row>
    <row r="143" spans="1:14" ht="83.25" customHeight="1" x14ac:dyDescent="0.2">
      <c r="A143" s="33">
        <v>138</v>
      </c>
      <c r="B143" s="21" t="s">
        <v>370</v>
      </c>
      <c r="C143" s="17" t="s">
        <v>369</v>
      </c>
      <c r="D143" s="21" t="s">
        <v>98</v>
      </c>
      <c r="E143" s="21" t="s">
        <v>1684</v>
      </c>
      <c r="F143" s="21" t="s">
        <v>366</v>
      </c>
      <c r="G143" s="21" t="s">
        <v>527</v>
      </c>
      <c r="H143" s="21"/>
      <c r="I143" s="44" t="s">
        <v>521</v>
      </c>
      <c r="J143" s="21"/>
      <c r="K143" s="125" t="s">
        <v>1685</v>
      </c>
      <c r="M143" s="44" t="s">
        <v>523</v>
      </c>
      <c r="N143" s="21" t="s">
        <v>747</v>
      </c>
    </row>
    <row r="144" spans="1:14" ht="51.75" customHeight="1" x14ac:dyDescent="0.2">
      <c r="A144" s="21">
        <v>139</v>
      </c>
      <c r="B144" s="21" t="s">
        <v>513</v>
      </c>
      <c r="C144" s="17" t="s">
        <v>512</v>
      </c>
      <c r="D144" s="21" t="s">
        <v>119</v>
      </c>
      <c r="E144" s="21" t="s">
        <v>789</v>
      </c>
      <c r="F144" s="21" t="s">
        <v>790</v>
      </c>
      <c r="G144" s="21" t="s">
        <v>527</v>
      </c>
      <c r="H144" s="21"/>
      <c r="I144" s="44" t="s">
        <v>521</v>
      </c>
      <c r="J144" s="21"/>
      <c r="K144" s="21" t="s">
        <v>1686</v>
      </c>
      <c r="M144" s="44" t="s">
        <v>522</v>
      </c>
      <c r="N144" s="21"/>
    </row>
    <row r="145" spans="1:14" ht="51.75" customHeight="1" x14ac:dyDescent="0.2">
      <c r="A145" s="33">
        <v>140</v>
      </c>
      <c r="B145" s="21" t="s">
        <v>899</v>
      </c>
      <c r="C145" s="17" t="s">
        <v>372</v>
      </c>
      <c r="D145" s="21" t="s">
        <v>658</v>
      </c>
      <c r="E145" s="21" t="s">
        <v>1687</v>
      </c>
      <c r="F145" s="21" t="s">
        <v>769</v>
      </c>
      <c r="G145" s="21" t="s">
        <v>527</v>
      </c>
      <c r="H145" s="21"/>
      <c r="I145" s="44" t="s">
        <v>521</v>
      </c>
      <c r="J145" s="21"/>
      <c r="K145" s="21" t="s">
        <v>1688</v>
      </c>
      <c r="M145" s="44" t="s">
        <v>1467</v>
      </c>
      <c r="N145" s="21"/>
    </row>
    <row r="146" spans="1:14" ht="68.25" customHeight="1" x14ac:dyDescent="0.2">
      <c r="A146" s="21">
        <v>141</v>
      </c>
      <c r="B146" s="21" t="s">
        <v>379</v>
      </c>
      <c r="C146" s="17" t="s">
        <v>375</v>
      </c>
      <c r="D146" s="21" t="s">
        <v>658</v>
      </c>
      <c r="E146" s="21" t="s">
        <v>1689</v>
      </c>
      <c r="F146" s="21" t="s">
        <v>374</v>
      </c>
      <c r="G146" s="21" t="s">
        <v>527</v>
      </c>
      <c r="H146" s="21"/>
      <c r="I146" s="44" t="s">
        <v>521</v>
      </c>
      <c r="J146" s="21"/>
      <c r="K146" s="21" t="s">
        <v>1690</v>
      </c>
      <c r="M146" s="44" t="s">
        <v>1471</v>
      </c>
      <c r="N146" s="21" t="s">
        <v>749</v>
      </c>
    </row>
    <row r="147" spans="1:14" ht="51.75" customHeight="1" x14ac:dyDescent="0.2">
      <c r="A147" s="33">
        <v>142</v>
      </c>
      <c r="B147" s="21" t="s">
        <v>459</v>
      </c>
      <c r="C147" s="17" t="s">
        <v>458</v>
      </c>
      <c r="D147" s="21" t="s">
        <v>658</v>
      </c>
      <c r="E147" s="21" t="s">
        <v>452</v>
      </c>
      <c r="F147" s="21" t="s">
        <v>453</v>
      </c>
      <c r="G147" s="21"/>
      <c r="H147" s="21"/>
      <c r="I147" s="44"/>
      <c r="J147" s="21"/>
      <c r="K147" s="21" t="s">
        <v>864</v>
      </c>
      <c r="M147" s="44" t="s">
        <v>1471</v>
      </c>
      <c r="N147" s="21" t="s">
        <v>864</v>
      </c>
    </row>
    <row r="148" spans="1:14" ht="51.75" customHeight="1" x14ac:dyDescent="0.2">
      <c r="A148" s="21">
        <v>143</v>
      </c>
      <c r="B148" s="21" t="s">
        <v>479</v>
      </c>
      <c r="C148" s="17" t="s">
        <v>1299</v>
      </c>
      <c r="D148" s="21" t="s">
        <v>471</v>
      </c>
      <c r="E148" s="21" t="s">
        <v>1691</v>
      </c>
      <c r="F148" s="21" t="s">
        <v>1298</v>
      </c>
      <c r="G148" s="21" t="s">
        <v>527</v>
      </c>
      <c r="H148" s="21"/>
      <c r="I148" s="44" t="s">
        <v>1692</v>
      </c>
      <c r="J148" s="21"/>
      <c r="K148" s="21"/>
      <c r="M148" s="44" t="s">
        <v>522</v>
      </c>
      <c r="N148" s="21"/>
    </row>
    <row r="149" spans="1:14" ht="51.75" customHeight="1" x14ac:dyDescent="0.2">
      <c r="A149" s="33">
        <v>144</v>
      </c>
      <c r="B149" s="21" t="s">
        <v>376</v>
      </c>
      <c r="C149" s="17" t="s">
        <v>377</v>
      </c>
      <c r="D149" s="21" t="s">
        <v>30</v>
      </c>
      <c r="E149" s="21" t="s">
        <v>378</v>
      </c>
      <c r="F149" s="21">
        <v>29</v>
      </c>
      <c r="G149" s="21"/>
      <c r="H149" s="21"/>
      <c r="I149" s="44"/>
      <c r="J149" s="21"/>
      <c r="K149" s="21"/>
      <c r="M149" s="44" t="s">
        <v>1471</v>
      </c>
      <c r="N149" s="21" t="s">
        <v>771</v>
      </c>
    </row>
    <row r="150" spans="1:14" ht="51.75" customHeight="1" x14ac:dyDescent="0.2">
      <c r="A150" s="21">
        <v>145</v>
      </c>
      <c r="B150" s="21" t="s">
        <v>1697</v>
      </c>
      <c r="C150" s="17" t="s">
        <v>1698</v>
      </c>
      <c r="D150" s="21" t="s">
        <v>658</v>
      </c>
      <c r="E150" s="21" t="s">
        <v>1693</v>
      </c>
      <c r="F150" s="21" t="s">
        <v>1696</v>
      </c>
      <c r="G150" s="21" t="s">
        <v>527</v>
      </c>
      <c r="H150" s="21"/>
      <c r="I150" s="44" t="s">
        <v>798</v>
      </c>
      <c r="J150" s="21"/>
      <c r="K150" s="21"/>
      <c r="M150" s="44" t="s">
        <v>522</v>
      </c>
      <c r="N150" s="21"/>
    </row>
    <row r="151" spans="1:14" ht="51.75" customHeight="1" x14ac:dyDescent="0.2">
      <c r="A151" s="33">
        <v>146</v>
      </c>
      <c r="B151" s="21" t="s">
        <v>382</v>
      </c>
      <c r="C151" s="17" t="s">
        <v>383</v>
      </c>
      <c r="D151" s="21" t="s">
        <v>658</v>
      </c>
      <c r="E151" s="21" t="s">
        <v>1699</v>
      </c>
      <c r="F151" s="21" t="s">
        <v>1116</v>
      </c>
      <c r="G151" s="21" t="s">
        <v>527</v>
      </c>
      <c r="H151" s="21"/>
      <c r="I151" s="44" t="s">
        <v>1700</v>
      </c>
      <c r="J151" s="21"/>
      <c r="K151" s="21"/>
      <c r="M151" s="44" t="s">
        <v>523</v>
      </c>
      <c r="N151" s="21" t="s">
        <v>1334</v>
      </c>
    </row>
    <row r="152" spans="1:14" ht="78.75" customHeight="1" x14ac:dyDescent="0.2">
      <c r="A152" s="21">
        <v>147</v>
      </c>
      <c r="B152" s="21" t="s">
        <v>386</v>
      </c>
      <c r="C152" s="17" t="s">
        <v>385</v>
      </c>
      <c r="D152" s="21" t="s">
        <v>658</v>
      </c>
      <c r="E152" s="21" t="s">
        <v>1701</v>
      </c>
      <c r="F152" s="21" t="s">
        <v>515</v>
      </c>
      <c r="G152" s="21" t="s">
        <v>527</v>
      </c>
      <c r="H152" s="21"/>
      <c r="I152" s="44" t="s">
        <v>2044</v>
      </c>
      <c r="J152" s="21"/>
      <c r="K152" s="21"/>
      <c r="M152" s="44" t="s">
        <v>521</v>
      </c>
      <c r="N152" s="21" t="s">
        <v>1115</v>
      </c>
    </row>
    <row r="153" spans="1:14" ht="78.75" customHeight="1" x14ac:dyDescent="0.2">
      <c r="A153" s="33">
        <v>148</v>
      </c>
      <c r="B153" s="21" t="s">
        <v>448</v>
      </c>
      <c r="C153" s="17" t="s">
        <v>449</v>
      </c>
      <c r="D153" s="21" t="s">
        <v>658</v>
      </c>
      <c r="E153" s="21" t="s">
        <v>1702</v>
      </c>
      <c r="F153" s="21" t="s">
        <v>384</v>
      </c>
      <c r="G153" s="21" t="s">
        <v>527</v>
      </c>
      <c r="H153" s="21"/>
      <c r="I153" s="44" t="s">
        <v>606</v>
      </c>
      <c r="J153" s="21"/>
      <c r="K153" s="21"/>
      <c r="M153" s="44" t="s">
        <v>521</v>
      </c>
      <c r="N153" s="21" t="s">
        <v>863</v>
      </c>
    </row>
    <row r="154" spans="1:14" ht="51.75" customHeight="1" x14ac:dyDescent="0.2">
      <c r="A154" s="21">
        <v>149</v>
      </c>
      <c r="B154" s="21" t="s">
        <v>387</v>
      </c>
      <c r="C154" s="17" t="s">
        <v>388</v>
      </c>
      <c r="D154" s="21" t="s">
        <v>30</v>
      </c>
      <c r="E154" s="21" t="s">
        <v>1704</v>
      </c>
      <c r="F154" s="21" t="s">
        <v>389</v>
      </c>
      <c r="G154" s="21" t="s">
        <v>527</v>
      </c>
      <c r="H154" s="21"/>
      <c r="I154" s="44" t="s">
        <v>2044</v>
      </c>
      <c r="J154" s="21"/>
      <c r="K154" s="21"/>
      <c r="M154" s="44" t="s">
        <v>1467</v>
      </c>
      <c r="N154" s="21"/>
    </row>
    <row r="155" spans="1:14" ht="74.25" customHeight="1" x14ac:dyDescent="0.2">
      <c r="A155" s="33">
        <v>150</v>
      </c>
      <c r="B155" s="21" t="s">
        <v>391</v>
      </c>
      <c r="C155" s="17" t="s">
        <v>390</v>
      </c>
      <c r="D155" s="21" t="s">
        <v>658</v>
      </c>
      <c r="E155" s="21" t="s">
        <v>1703</v>
      </c>
      <c r="F155" s="21" t="s">
        <v>392</v>
      </c>
      <c r="G155" s="21" t="s">
        <v>527</v>
      </c>
      <c r="H155" s="21"/>
      <c r="I155" s="44" t="s">
        <v>866</v>
      </c>
      <c r="J155" s="21"/>
      <c r="K155" s="21"/>
      <c r="M155" s="44" t="s">
        <v>598</v>
      </c>
      <c r="N155" s="21"/>
    </row>
    <row r="156" spans="1:14" ht="147" customHeight="1" x14ac:dyDescent="0.2">
      <c r="A156" s="21">
        <v>151</v>
      </c>
      <c r="B156" s="21" t="s">
        <v>394</v>
      </c>
      <c r="C156" s="17" t="s">
        <v>393</v>
      </c>
      <c r="D156" s="21" t="s">
        <v>138</v>
      </c>
      <c r="E156" s="21" t="s">
        <v>1709</v>
      </c>
      <c r="F156" s="21" t="s">
        <v>395</v>
      </c>
      <c r="G156" s="21" t="s">
        <v>527</v>
      </c>
      <c r="H156" s="21"/>
      <c r="I156" s="44" t="s">
        <v>1727</v>
      </c>
      <c r="J156" s="21"/>
      <c r="K156" s="21"/>
      <c r="M156" s="44" t="s">
        <v>605</v>
      </c>
      <c r="N156" s="21"/>
    </row>
    <row r="157" spans="1:14" ht="54" customHeight="1" x14ac:dyDescent="0.2">
      <c r="A157" s="33">
        <v>152</v>
      </c>
      <c r="B157" s="21" t="s">
        <v>397</v>
      </c>
      <c r="C157" s="17" t="s">
        <v>396</v>
      </c>
      <c r="D157" s="21" t="s">
        <v>30</v>
      </c>
      <c r="E157" s="21" t="s">
        <v>1711</v>
      </c>
      <c r="F157" s="21" t="s">
        <v>398</v>
      </c>
      <c r="G157" s="21" t="s">
        <v>527</v>
      </c>
      <c r="H157" s="21"/>
      <c r="I157" s="44"/>
      <c r="J157" s="21"/>
      <c r="K157" s="21"/>
      <c r="M157" s="44" t="s">
        <v>521</v>
      </c>
      <c r="N157" s="21" t="s">
        <v>1114</v>
      </c>
    </row>
    <row r="158" spans="1:14" ht="39.75" customHeight="1" x14ac:dyDescent="0.2">
      <c r="A158" s="125">
        <v>153</v>
      </c>
      <c r="B158" s="125" t="s">
        <v>363</v>
      </c>
      <c r="C158" s="188" t="s">
        <v>360</v>
      </c>
      <c r="D158" s="187" t="s">
        <v>658</v>
      </c>
      <c r="E158" s="187" t="s">
        <v>362</v>
      </c>
      <c r="F158" s="187" t="s">
        <v>399</v>
      </c>
      <c r="G158" s="125"/>
      <c r="H158" s="125"/>
      <c r="I158" s="136"/>
      <c r="J158" s="187"/>
      <c r="K158" s="125" t="s">
        <v>773</v>
      </c>
      <c r="L158" s="189" t="s">
        <v>1710</v>
      </c>
      <c r="M158" s="136" t="s">
        <v>1471</v>
      </c>
      <c r="N158" s="125" t="s">
        <v>773</v>
      </c>
    </row>
    <row r="159" spans="1:14" ht="63.75" customHeight="1" x14ac:dyDescent="0.2">
      <c r="A159" s="33">
        <v>154</v>
      </c>
      <c r="B159" s="21" t="s">
        <v>263</v>
      </c>
      <c r="C159" s="17" t="s">
        <v>402</v>
      </c>
      <c r="D159" s="21" t="s">
        <v>30</v>
      </c>
      <c r="E159" s="21" t="s">
        <v>1705</v>
      </c>
      <c r="F159" s="21" t="s">
        <v>401</v>
      </c>
      <c r="G159" s="21" t="s">
        <v>527</v>
      </c>
      <c r="H159" s="21"/>
      <c r="I159" s="44" t="s">
        <v>521</v>
      </c>
      <c r="J159" s="21"/>
      <c r="K159" s="21" t="s">
        <v>1571</v>
      </c>
      <c r="M159" s="44" t="s">
        <v>798</v>
      </c>
      <c r="N159" s="21"/>
    </row>
    <row r="160" spans="1:14" ht="39.75" customHeight="1" x14ac:dyDescent="0.2">
      <c r="A160" s="21">
        <v>155</v>
      </c>
      <c r="B160" s="21" t="s">
        <v>451</v>
      </c>
      <c r="C160" s="17" t="s">
        <v>460</v>
      </c>
      <c r="D160" s="21" t="s">
        <v>30</v>
      </c>
      <c r="E160" s="21" t="s">
        <v>1706</v>
      </c>
      <c r="F160" s="21" t="s">
        <v>1047</v>
      </c>
      <c r="G160" s="21" t="s">
        <v>527</v>
      </c>
      <c r="H160" s="21"/>
      <c r="I160" s="44" t="s">
        <v>521</v>
      </c>
      <c r="J160" s="21"/>
      <c r="K160" s="21" t="s">
        <v>1712</v>
      </c>
      <c r="M160" s="44" t="s">
        <v>1467</v>
      </c>
      <c r="N160" s="21"/>
    </row>
    <row r="161" spans="1:14" ht="39.75" customHeight="1" x14ac:dyDescent="0.2">
      <c r="A161" s="33">
        <v>156</v>
      </c>
      <c r="B161" s="21" t="s">
        <v>464</v>
      </c>
      <c r="C161" s="17" t="s">
        <v>463</v>
      </c>
      <c r="D161" s="21" t="s">
        <v>461</v>
      </c>
      <c r="E161" s="21" t="s">
        <v>1659</v>
      </c>
      <c r="F161" s="21" t="s">
        <v>462</v>
      </c>
      <c r="G161" s="21" t="s">
        <v>527</v>
      </c>
      <c r="H161" s="21"/>
      <c r="I161" s="44" t="s">
        <v>1658</v>
      </c>
      <c r="J161" s="21"/>
      <c r="K161" s="21"/>
      <c r="M161" s="44" t="s">
        <v>1473</v>
      </c>
      <c r="N161" s="21"/>
    </row>
    <row r="162" spans="1:14" ht="68.25" customHeight="1" x14ac:dyDescent="0.2">
      <c r="A162" s="21">
        <v>157</v>
      </c>
      <c r="B162" s="21" t="s">
        <v>501</v>
      </c>
      <c r="C162" s="17" t="s">
        <v>1717</v>
      </c>
      <c r="D162" s="21" t="s">
        <v>98</v>
      </c>
      <c r="E162" s="21" t="s">
        <v>502</v>
      </c>
      <c r="F162" s="21" t="s">
        <v>1303</v>
      </c>
      <c r="G162" s="21" t="s">
        <v>527</v>
      </c>
      <c r="H162" s="21"/>
      <c r="I162" s="44" t="s">
        <v>521</v>
      </c>
      <c r="J162" s="21"/>
      <c r="K162" s="126" t="s">
        <v>1718</v>
      </c>
      <c r="M162" s="44" t="s">
        <v>522</v>
      </c>
      <c r="N162" s="126"/>
    </row>
    <row r="163" spans="1:14" ht="39.75" customHeight="1" x14ac:dyDescent="0.2">
      <c r="A163" s="33">
        <v>158</v>
      </c>
      <c r="B163" s="21" t="s">
        <v>536</v>
      </c>
      <c r="C163" s="17" t="s">
        <v>586</v>
      </c>
      <c r="D163" s="21" t="s">
        <v>60</v>
      </c>
      <c r="E163" s="21" t="s">
        <v>1707</v>
      </c>
      <c r="F163" s="21" t="s">
        <v>1445</v>
      </c>
      <c r="G163" s="21" t="s">
        <v>527</v>
      </c>
      <c r="H163" s="21"/>
      <c r="I163" s="44" t="s">
        <v>798</v>
      </c>
      <c r="J163" s="21"/>
      <c r="K163" s="21"/>
      <c r="M163" s="44" t="s">
        <v>1467</v>
      </c>
      <c r="N163" s="21"/>
    </row>
    <row r="164" spans="1:14" ht="54" customHeight="1" x14ac:dyDescent="0.2">
      <c r="A164" s="21">
        <v>159</v>
      </c>
      <c r="B164" s="21" t="s">
        <v>1138</v>
      </c>
      <c r="C164" s="17" t="s">
        <v>1139</v>
      </c>
      <c r="D164" s="21" t="s">
        <v>30</v>
      </c>
      <c r="E164" s="21" t="s">
        <v>1708</v>
      </c>
      <c r="F164" s="33" t="s">
        <v>1952</v>
      </c>
      <c r="G164" s="21" t="s">
        <v>527</v>
      </c>
      <c r="H164" s="21" t="s">
        <v>533</v>
      </c>
      <c r="I164" s="44" t="s">
        <v>798</v>
      </c>
      <c r="J164" s="21"/>
      <c r="K164" s="21"/>
      <c r="M164" s="44" t="s">
        <v>1467</v>
      </c>
      <c r="N164" s="21"/>
    </row>
    <row r="165" spans="1:14" ht="39.75" customHeight="1" x14ac:dyDescent="0.2">
      <c r="A165" s="33">
        <v>160</v>
      </c>
      <c r="B165" s="21" t="s">
        <v>543</v>
      </c>
      <c r="C165" s="17" t="s">
        <v>544</v>
      </c>
      <c r="D165" s="21" t="s">
        <v>169</v>
      </c>
      <c r="E165" s="21" t="s">
        <v>1713</v>
      </c>
      <c r="F165" s="21" t="s">
        <v>1714</v>
      </c>
      <c r="G165" s="21" t="s">
        <v>527</v>
      </c>
      <c r="H165" s="21"/>
      <c r="I165" s="44" t="s">
        <v>1849</v>
      </c>
      <c r="J165" s="21"/>
      <c r="K165" s="21" t="s">
        <v>2184</v>
      </c>
      <c r="M165" s="44" t="s">
        <v>1467</v>
      </c>
      <c r="N165" s="21"/>
    </row>
    <row r="166" spans="1:14" ht="39.75" customHeight="1" x14ac:dyDescent="0.2">
      <c r="A166" s="21">
        <v>161</v>
      </c>
      <c r="B166" s="21" t="s">
        <v>373</v>
      </c>
      <c r="C166" s="17" t="s">
        <v>569</v>
      </c>
      <c r="D166" s="21" t="s">
        <v>658</v>
      </c>
      <c r="E166" s="21" t="s">
        <v>1716</v>
      </c>
      <c r="F166" s="21" t="s">
        <v>2638</v>
      </c>
      <c r="G166" s="21" t="s">
        <v>527</v>
      </c>
      <c r="H166" s="21"/>
      <c r="I166" s="44" t="s">
        <v>521</v>
      </c>
      <c r="J166" s="21"/>
      <c r="K166" s="21" t="s">
        <v>1719</v>
      </c>
      <c r="M166" s="44" t="s">
        <v>1467</v>
      </c>
      <c r="N166" s="21"/>
    </row>
    <row r="167" spans="1:14" ht="39.75" customHeight="1" x14ac:dyDescent="0.2">
      <c r="A167" s="33">
        <v>162</v>
      </c>
      <c r="B167" s="21" t="s">
        <v>564</v>
      </c>
      <c r="C167" s="17" t="s">
        <v>571</v>
      </c>
      <c r="D167" s="21" t="s">
        <v>30</v>
      </c>
      <c r="E167" s="21" t="s">
        <v>1720</v>
      </c>
      <c r="F167" s="21"/>
      <c r="G167" s="21" t="s">
        <v>527</v>
      </c>
      <c r="H167" s="21"/>
      <c r="I167" s="44" t="s">
        <v>1590</v>
      </c>
      <c r="J167" s="21"/>
      <c r="K167" s="21"/>
      <c r="M167" s="44" t="s">
        <v>1467</v>
      </c>
      <c r="N167" s="21"/>
    </row>
    <row r="168" spans="1:14" ht="65.25" customHeight="1" x14ac:dyDescent="0.2">
      <c r="A168" s="21">
        <v>163</v>
      </c>
      <c r="B168" s="21" t="s">
        <v>566</v>
      </c>
      <c r="C168" s="17" t="s">
        <v>574</v>
      </c>
      <c r="D168" s="21" t="s">
        <v>138</v>
      </c>
      <c r="E168" s="21" t="s">
        <v>1721</v>
      </c>
      <c r="F168" s="21" t="s">
        <v>581</v>
      </c>
      <c r="G168" s="21" t="s">
        <v>528</v>
      </c>
      <c r="H168" s="21"/>
      <c r="I168" s="44" t="s">
        <v>521</v>
      </c>
      <c r="J168" s="21"/>
      <c r="K168" s="125" t="s">
        <v>1722</v>
      </c>
      <c r="M168" s="44" t="s">
        <v>1467</v>
      </c>
      <c r="N168" s="21"/>
    </row>
    <row r="169" spans="1:14" ht="39.75" customHeight="1" x14ac:dyDescent="0.2">
      <c r="A169" s="33">
        <v>164</v>
      </c>
      <c r="B169" s="21" t="s">
        <v>568</v>
      </c>
      <c r="C169" s="17" t="s">
        <v>578</v>
      </c>
      <c r="D169" s="21" t="s">
        <v>658</v>
      </c>
      <c r="E169" s="21" t="s">
        <v>1724</v>
      </c>
      <c r="F169" s="21" t="s">
        <v>582</v>
      </c>
      <c r="G169" s="21" t="s">
        <v>528</v>
      </c>
      <c r="H169" s="21"/>
      <c r="I169" s="44"/>
      <c r="J169" s="21"/>
      <c r="K169" s="21"/>
      <c r="M169" s="44" t="s">
        <v>1467</v>
      </c>
      <c r="N169" s="21"/>
    </row>
    <row r="170" spans="1:14" ht="39.75" customHeight="1" x14ac:dyDescent="0.2">
      <c r="A170" s="21">
        <v>165</v>
      </c>
      <c r="B170" s="21" t="s">
        <v>590</v>
      </c>
      <c r="C170" s="17" t="s">
        <v>587</v>
      </c>
      <c r="D170" s="21" t="s">
        <v>658</v>
      </c>
      <c r="E170" s="21" t="s">
        <v>1723</v>
      </c>
      <c r="F170" s="21" t="s">
        <v>589</v>
      </c>
      <c r="G170" s="21" t="s">
        <v>528</v>
      </c>
      <c r="H170" s="21"/>
      <c r="I170" s="44" t="s">
        <v>521</v>
      </c>
      <c r="J170" s="21"/>
      <c r="K170" s="21" t="s">
        <v>1535</v>
      </c>
      <c r="M170" s="44" t="s">
        <v>1467</v>
      </c>
      <c r="N170" s="21"/>
    </row>
    <row r="171" spans="1:14" ht="39.75" customHeight="1" x14ac:dyDescent="0.2">
      <c r="A171" s="33">
        <v>166</v>
      </c>
      <c r="B171" s="21" t="s">
        <v>618</v>
      </c>
      <c r="C171" s="17" t="s">
        <v>615</v>
      </c>
      <c r="D171" s="21" t="s">
        <v>616</v>
      </c>
      <c r="E171" s="21" t="s">
        <v>1725</v>
      </c>
      <c r="F171" s="21" t="s">
        <v>1301</v>
      </c>
      <c r="G171" s="21" t="s">
        <v>528</v>
      </c>
      <c r="H171" s="21" t="s">
        <v>530</v>
      </c>
      <c r="I171" s="44" t="s">
        <v>606</v>
      </c>
      <c r="J171" s="21"/>
      <c r="K171" s="21"/>
      <c r="M171" s="44" t="s">
        <v>1467</v>
      </c>
      <c r="N171" s="21"/>
    </row>
    <row r="172" spans="1:14" ht="39.75" customHeight="1" x14ac:dyDescent="0.2">
      <c r="A172" s="21">
        <v>167</v>
      </c>
      <c r="B172" s="21" t="s">
        <v>619</v>
      </c>
      <c r="C172" s="17" t="s">
        <v>617</v>
      </c>
      <c r="D172" s="21" t="s">
        <v>30</v>
      </c>
      <c r="E172" s="21" t="s">
        <v>1726</v>
      </c>
      <c r="F172" s="21" t="s">
        <v>1728</v>
      </c>
      <c r="G172" s="21" t="s">
        <v>527</v>
      </c>
      <c r="H172" s="21"/>
      <c r="I172" s="44" t="s">
        <v>1467</v>
      </c>
      <c r="J172" s="21"/>
      <c r="K172" s="21"/>
      <c r="M172" s="44" t="s">
        <v>1467</v>
      </c>
      <c r="N172" s="21"/>
    </row>
    <row r="173" spans="1:14" ht="115.5" customHeight="1" x14ac:dyDescent="0.2">
      <c r="A173" s="21">
        <v>168</v>
      </c>
      <c r="B173" s="21" t="s">
        <v>621</v>
      </c>
      <c r="C173" s="17" t="s">
        <v>622</v>
      </c>
      <c r="D173" s="21" t="s">
        <v>658</v>
      </c>
      <c r="E173" s="21" t="s">
        <v>1764</v>
      </c>
      <c r="F173" s="21" t="s">
        <v>623</v>
      </c>
      <c r="G173" s="21" t="s">
        <v>527</v>
      </c>
      <c r="H173" s="21" t="s">
        <v>530</v>
      </c>
      <c r="I173" s="44" t="s">
        <v>521</v>
      </c>
      <c r="J173" s="21"/>
      <c r="K173" s="125" t="s">
        <v>1767</v>
      </c>
      <c r="M173" s="44" t="s">
        <v>1467</v>
      </c>
      <c r="N173" s="21"/>
    </row>
    <row r="174" spans="1:14" ht="39.75" customHeight="1" x14ac:dyDescent="0.2">
      <c r="A174" s="21">
        <v>169</v>
      </c>
      <c r="B174" s="21" t="s">
        <v>624</v>
      </c>
      <c r="C174" s="17" t="s">
        <v>625</v>
      </c>
      <c r="D174" s="21" t="s">
        <v>658</v>
      </c>
      <c r="E174" s="21" t="s">
        <v>1730</v>
      </c>
      <c r="F174" s="21" t="s">
        <v>1729</v>
      </c>
      <c r="G174" s="21" t="s">
        <v>527</v>
      </c>
      <c r="H174" s="21" t="s">
        <v>530</v>
      </c>
      <c r="I174" s="44" t="s">
        <v>798</v>
      </c>
      <c r="J174" s="21"/>
      <c r="K174" s="21"/>
      <c r="M174" s="44" t="s">
        <v>1467</v>
      </c>
      <c r="N174" s="21"/>
    </row>
    <row r="175" spans="1:14" ht="39.75" customHeight="1" x14ac:dyDescent="0.2">
      <c r="A175" s="21">
        <v>170</v>
      </c>
      <c r="B175" s="21" t="s">
        <v>626</v>
      </c>
      <c r="C175" s="17" t="s">
        <v>627</v>
      </c>
      <c r="D175" s="21" t="s">
        <v>30</v>
      </c>
      <c r="E175" s="21" t="s">
        <v>1765</v>
      </c>
      <c r="F175" s="21" t="s">
        <v>628</v>
      </c>
      <c r="G175" s="21" t="s">
        <v>527</v>
      </c>
      <c r="H175" s="21"/>
      <c r="I175" s="44" t="s">
        <v>521</v>
      </c>
      <c r="J175" s="21"/>
      <c r="K175" s="21" t="s">
        <v>1768</v>
      </c>
      <c r="M175" s="44" t="s">
        <v>1467</v>
      </c>
      <c r="N175" s="21"/>
    </row>
    <row r="176" spans="1:14" ht="70" x14ac:dyDescent="0.2">
      <c r="A176" s="21">
        <v>171</v>
      </c>
      <c r="B176" s="21" t="s">
        <v>629</v>
      </c>
      <c r="C176" s="17" t="s">
        <v>630</v>
      </c>
      <c r="D176" s="21" t="s">
        <v>30</v>
      </c>
      <c r="E176" s="21" t="s">
        <v>1766</v>
      </c>
      <c r="F176" s="21" t="s">
        <v>631</v>
      </c>
      <c r="G176" s="21" t="s">
        <v>527</v>
      </c>
      <c r="H176" s="21"/>
      <c r="I176" s="44" t="s">
        <v>521</v>
      </c>
      <c r="J176" s="21"/>
      <c r="K176" s="20" t="s">
        <v>1769</v>
      </c>
      <c r="M176" s="44" t="s">
        <v>1467</v>
      </c>
      <c r="N176" s="21"/>
    </row>
    <row r="177" spans="1:14" ht="111.75" customHeight="1" x14ac:dyDescent="0.2">
      <c r="A177" s="21">
        <v>172</v>
      </c>
      <c r="B177" s="21" t="s">
        <v>640</v>
      </c>
      <c r="C177" s="17" t="s">
        <v>639</v>
      </c>
      <c r="D177" s="21" t="s">
        <v>658</v>
      </c>
      <c r="E177" s="21"/>
      <c r="F177" s="21"/>
      <c r="G177" s="21" t="s">
        <v>528</v>
      </c>
      <c r="H177" s="21"/>
      <c r="I177" s="44" t="s">
        <v>521</v>
      </c>
      <c r="J177" s="21"/>
      <c r="K177" s="21" t="s">
        <v>1770</v>
      </c>
      <c r="L177" s="7" t="s">
        <v>1113</v>
      </c>
      <c r="M177" s="44" t="s">
        <v>521</v>
      </c>
      <c r="N177" s="21" t="s">
        <v>680</v>
      </c>
    </row>
    <row r="178" spans="1:14" ht="53.25" customHeight="1" x14ac:dyDescent="0.2">
      <c r="A178" s="21">
        <v>173</v>
      </c>
      <c r="B178" s="21" t="s">
        <v>648</v>
      </c>
      <c r="C178" s="17" t="s">
        <v>647</v>
      </c>
      <c r="D178" s="21" t="s">
        <v>658</v>
      </c>
      <c r="E178" s="21" t="s">
        <v>650</v>
      </c>
      <c r="F178" s="21" t="s">
        <v>651</v>
      </c>
      <c r="G178" s="21" t="s">
        <v>527</v>
      </c>
      <c r="H178" s="21" t="s">
        <v>530</v>
      </c>
      <c r="I178" s="44" t="s">
        <v>606</v>
      </c>
      <c r="J178" s="21"/>
      <c r="K178" s="21"/>
      <c r="M178" s="44" t="s">
        <v>522</v>
      </c>
      <c r="N178" s="21" t="s">
        <v>652</v>
      </c>
    </row>
    <row r="179" spans="1:14" ht="38.25" customHeight="1" x14ac:dyDescent="0.2">
      <c r="A179" s="21">
        <v>174</v>
      </c>
      <c r="B179" s="21" t="s">
        <v>657</v>
      </c>
      <c r="C179" s="17" t="s">
        <v>656</v>
      </c>
      <c r="D179" s="21" t="s">
        <v>30</v>
      </c>
      <c r="E179" s="21" t="s">
        <v>659</v>
      </c>
      <c r="F179" s="21" t="s">
        <v>660</v>
      </c>
      <c r="G179" s="130" t="s">
        <v>528</v>
      </c>
      <c r="H179" s="21" t="s">
        <v>530</v>
      </c>
      <c r="I179" s="44" t="s">
        <v>521</v>
      </c>
      <c r="J179" s="21"/>
      <c r="K179" s="21" t="s">
        <v>1771</v>
      </c>
      <c r="M179" s="44" t="s">
        <v>523</v>
      </c>
      <c r="N179" s="21" t="s">
        <v>1235</v>
      </c>
    </row>
    <row r="180" spans="1:14" ht="84" x14ac:dyDescent="0.2">
      <c r="A180" s="127">
        <v>175</v>
      </c>
      <c r="B180" s="240" t="s">
        <v>666</v>
      </c>
      <c r="C180" s="128" t="s">
        <v>667</v>
      </c>
      <c r="D180" s="127" t="s">
        <v>658</v>
      </c>
      <c r="E180" s="23" t="s">
        <v>662</v>
      </c>
      <c r="F180" s="23" t="s">
        <v>668</v>
      </c>
      <c r="G180" s="130" t="s">
        <v>527</v>
      </c>
      <c r="H180" s="21"/>
      <c r="I180" s="44"/>
      <c r="J180" s="127"/>
      <c r="K180" s="127" t="s">
        <v>669</v>
      </c>
      <c r="M180" s="44" t="s">
        <v>522</v>
      </c>
      <c r="N180" s="127" t="s">
        <v>669</v>
      </c>
    </row>
    <row r="181" spans="1:14" ht="38.25" customHeight="1" x14ac:dyDescent="0.2">
      <c r="A181" s="127">
        <v>176</v>
      </c>
      <c r="B181" s="127" t="s">
        <v>685</v>
      </c>
      <c r="C181" s="128" t="s">
        <v>686</v>
      </c>
      <c r="D181" s="127" t="s">
        <v>30</v>
      </c>
      <c r="E181" s="127"/>
      <c r="F181" s="127" t="s">
        <v>687</v>
      </c>
      <c r="G181" s="130" t="s">
        <v>528</v>
      </c>
      <c r="H181" s="21"/>
      <c r="I181" s="44" t="s">
        <v>521</v>
      </c>
      <c r="J181" s="127"/>
      <c r="K181" s="127" t="s">
        <v>1772</v>
      </c>
      <c r="M181" s="44" t="s">
        <v>1467</v>
      </c>
      <c r="N181" s="127"/>
    </row>
    <row r="182" spans="1:14" ht="38.25" customHeight="1" x14ac:dyDescent="0.2">
      <c r="A182" s="127">
        <v>177</v>
      </c>
      <c r="B182" s="127" t="s">
        <v>691</v>
      </c>
      <c r="C182" s="128" t="s">
        <v>692</v>
      </c>
      <c r="D182" s="127" t="s">
        <v>30</v>
      </c>
      <c r="E182" s="127" t="s">
        <v>2466</v>
      </c>
      <c r="F182" s="127" t="s">
        <v>1741</v>
      </c>
      <c r="G182" s="130" t="s">
        <v>527</v>
      </c>
      <c r="H182" s="21"/>
      <c r="I182" s="44" t="s">
        <v>798</v>
      </c>
      <c r="J182" s="127"/>
      <c r="K182" s="127"/>
      <c r="M182" s="44" t="s">
        <v>1467</v>
      </c>
      <c r="N182" s="127"/>
    </row>
    <row r="183" spans="1:14" ht="38.25" customHeight="1" x14ac:dyDescent="0.2">
      <c r="A183" s="127">
        <v>178</v>
      </c>
      <c r="B183" s="127" t="s">
        <v>700</v>
      </c>
      <c r="C183" s="128" t="s">
        <v>701</v>
      </c>
      <c r="D183" s="127" t="s">
        <v>134</v>
      </c>
      <c r="E183" s="127" t="s">
        <v>702</v>
      </c>
      <c r="F183" s="127" t="s">
        <v>54</v>
      </c>
      <c r="G183" s="130" t="s">
        <v>528</v>
      </c>
      <c r="H183" s="21"/>
      <c r="I183" s="44" t="s">
        <v>606</v>
      </c>
      <c r="J183" s="127"/>
      <c r="K183" s="127" t="s">
        <v>2094</v>
      </c>
      <c r="M183" s="44" t="s">
        <v>1467</v>
      </c>
      <c r="N183" s="127"/>
    </row>
    <row r="184" spans="1:14" ht="38.25" customHeight="1" x14ac:dyDescent="0.2">
      <c r="A184" s="127">
        <v>179</v>
      </c>
      <c r="B184" s="127" t="s">
        <v>704</v>
      </c>
      <c r="C184" s="128" t="s">
        <v>705</v>
      </c>
      <c r="D184" s="127" t="s">
        <v>616</v>
      </c>
      <c r="E184" s="127" t="s">
        <v>706</v>
      </c>
      <c r="F184" s="127" t="s">
        <v>707</v>
      </c>
      <c r="G184" s="130" t="s">
        <v>528</v>
      </c>
      <c r="H184" s="21"/>
      <c r="I184" s="44" t="s">
        <v>521</v>
      </c>
      <c r="J184" s="127"/>
      <c r="K184" s="127" t="s">
        <v>1773</v>
      </c>
      <c r="M184" s="44" t="s">
        <v>1467</v>
      </c>
      <c r="N184" s="127"/>
    </row>
    <row r="185" spans="1:14" ht="38.25" customHeight="1" x14ac:dyDescent="0.2">
      <c r="A185" s="127">
        <v>180</v>
      </c>
      <c r="B185" s="127" t="s">
        <v>708</v>
      </c>
      <c r="C185" s="128" t="s">
        <v>709</v>
      </c>
      <c r="D185" s="127" t="s">
        <v>65</v>
      </c>
      <c r="E185" s="127" t="s">
        <v>710</v>
      </c>
      <c r="F185" s="127" t="s">
        <v>1953</v>
      </c>
      <c r="G185" s="130" t="s">
        <v>527</v>
      </c>
      <c r="H185" s="21"/>
      <c r="I185" s="44" t="s">
        <v>522</v>
      </c>
      <c r="J185" s="127"/>
      <c r="K185" s="127"/>
      <c r="M185" s="44" t="s">
        <v>1473</v>
      </c>
      <c r="N185" s="127"/>
    </row>
    <row r="186" spans="1:14" ht="54" customHeight="1" x14ac:dyDescent="0.2">
      <c r="A186" s="127">
        <v>181</v>
      </c>
      <c r="B186" s="127" t="s">
        <v>713</v>
      </c>
      <c r="C186" s="128" t="s">
        <v>712</v>
      </c>
      <c r="D186" s="127" t="s">
        <v>119</v>
      </c>
      <c r="E186" s="127" t="s">
        <v>1774</v>
      </c>
      <c r="F186" s="127" t="s">
        <v>715</v>
      </c>
      <c r="G186" s="130" t="s">
        <v>527</v>
      </c>
      <c r="H186" s="21"/>
      <c r="I186" s="44" t="s">
        <v>798</v>
      </c>
      <c r="J186" s="127"/>
      <c r="K186" s="127"/>
      <c r="M186" s="44" t="s">
        <v>1467</v>
      </c>
      <c r="N186" s="127"/>
    </row>
    <row r="187" spans="1:14" ht="38.25" customHeight="1" x14ac:dyDescent="0.2">
      <c r="A187" s="127">
        <v>182</v>
      </c>
      <c r="B187" s="127" t="s">
        <v>718</v>
      </c>
      <c r="C187" s="128" t="s">
        <v>720</v>
      </c>
      <c r="D187" s="127" t="s">
        <v>30</v>
      </c>
      <c r="E187" s="127" t="s">
        <v>1462</v>
      </c>
      <c r="F187" s="127" t="s">
        <v>1461</v>
      </c>
      <c r="G187" s="130" t="s">
        <v>527</v>
      </c>
      <c r="H187" s="21"/>
      <c r="I187" s="44" t="s">
        <v>798</v>
      </c>
      <c r="J187" s="127"/>
      <c r="K187" s="127"/>
      <c r="M187" s="44" t="s">
        <v>1467</v>
      </c>
      <c r="N187" s="127"/>
    </row>
    <row r="188" spans="1:14" ht="38.25" customHeight="1" x14ac:dyDescent="0.2">
      <c r="A188" s="127">
        <v>183</v>
      </c>
      <c r="B188" s="127" t="s">
        <v>721</v>
      </c>
      <c r="C188" s="128" t="s">
        <v>722</v>
      </c>
      <c r="D188" s="127" t="s">
        <v>461</v>
      </c>
      <c r="E188" s="127" t="s">
        <v>1775</v>
      </c>
      <c r="F188" s="127" t="s">
        <v>724</v>
      </c>
      <c r="G188" s="130" t="s">
        <v>725</v>
      </c>
      <c r="H188" s="21"/>
      <c r="I188" s="44" t="s">
        <v>521</v>
      </c>
      <c r="J188" s="127"/>
      <c r="K188" s="127" t="s">
        <v>2221</v>
      </c>
      <c r="M188" s="44" t="s">
        <v>1467</v>
      </c>
      <c r="N188" s="127"/>
    </row>
    <row r="189" spans="1:14" ht="38.25" customHeight="1" x14ac:dyDescent="0.2">
      <c r="A189" s="127">
        <v>184</v>
      </c>
      <c r="B189" s="127" t="s">
        <v>729</v>
      </c>
      <c r="C189" s="128" t="s">
        <v>726</v>
      </c>
      <c r="D189" s="127" t="s">
        <v>30</v>
      </c>
      <c r="E189" s="127" t="s">
        <v>1616</v>
      </c>
      <c r="F189" s="127" t="s">
        <v>1614</v>
      </c>
      <c r="G189" s="130" t="s">
        <v>527</v>
      </c>
      <c r="H189" s="21"/>
      <c r="I189" s="44" t="s">
        <v>798</v>
      </c>
      <c r="J189" s="127"/>
      <c r="K189" s="127"/>
      <c r="M189" s="44" t="s">
        <v>1467</v>
      </c>
      <c r="N189" s="127"/>
    </row>
    <row r="190" spans="1:14" ht="38.25" customHeight="1" x14ac:dyDescent="0.2">
      <c r="A190" s="127">
        <v>185</v>
      </c>
      <c r="B190" s="127" t="s">
        <v>730</v>
      </c>
      <c r="C190" s="128" t="s">
        <v>731</v>
      </c>
      <c r="D190" s="127" t="s">
        <v>732</v>
      </c>
      <c r="E190" s="127" t="s">
        <v>733</v>
      </c>
      <c r="F190" s="127" t="s">
        <v>734</v>
      </c>
      <c r="G190" s="130" t="s">
        <v>528</v>
      </c>
      <c r="H190" s="21" t="s">
        <v>530</v>
      </c>
      <c r="I190" s="44" t="s">
        <v>2044</v>
      </c>
      <c r="J190" s="127"/>
      <c r="K190" s="127"/>
      <c r="M190" s="44" t="s">
        <v>522</v>
      </c>
      <c r="N190" s="127"/>
    </row>
    <row r="191" spans="1:14" ht="38.25" customHeight="1" x14ac:dyDescent="0.2">
      <c r="A191" s="127">
        <v>186</v>
      </c>
      <c r="B191" s="127" t="s">
        <v>1779</v>
      </c>
      <c r="C191" s="128" t="s">
        <v>737</v>
      </c>
      <c r="D191" s="127" t="s">
        <v>30</v>
      </c>
      <c r="E191" s="127" t="s">
        <v>738</v>
      </c>
      <c r="F191" s="127" t="s">
        <v>739</v>
      </c>
      <c r="G191" s="130" t="s">
        <v>527</v>
      </c>
      <c r="H191" s="21"/>
      <c r="I191" s="44" t="s">
        <v>521</v>
      </c>
      <c r="J191" s="127"/>
      <c r="K191" s="127" t="s">
        <v>1778</v>
      </c>
      <c r="M191" s="44" t="s">
        <v>522</v>
      </c>
      <c r="N191" s="127" t="s">
        <v>741</v>
      </c>
    </row>
    <row r="192" spans="1:14" ht="38.25" customHeight="1" x14ac:dyDescent="0.2">
      <c r="A192" s="127">
        <v>187</v>
      </c>
      <c r="B192" s="127" t="s">
        <v>742</v>
      </c>
      <c r="C192" s="128" t="s">
        <v>743</v>
      </c>
      <c r="D192" s="127" t="s">
        <v>30</v>
      </c>
      <c r="E192" s="127" t="s">
        <v>744</v>
      </c>
      <c r="F192" s="127" t="s">
        <v>1598</v>
      </c>
      <c r="G192" s="130" t="s">
        <v>527</v>
      </c>
      <c r="H192" s="21"/>
      <c r="I192" s="44" t="s">
        <v>798</v>
      </c>
      <c r="J192" s="127"/>
      <c r="K192" s="127"/>
      <c r="M192" s="44" t="s">
        <v>522</v>
      </c>
      <c r="N192" s="127" t="s">
        <v>741</v>
      </c>
    </row>
    <row r="193" spans="1:14" ht="63" customHeight="1" x14ac:dyDescent="0.2">
      <c r="A193" s="127">
        <v>188</v>
      </c>
      <c r="B193" s="127" t="s">
        <v>777</v>
      </c>
      <c r="C193" s="128" t="s">
        <v>776</v>
      </c>
      <c r="D193" s="127" t="s">
        <v>233</v>
      </c>
      <c r="E193" s="127" t="s">
        <v>1444</v>
      </c>
      <c r="F193" s="127" t="s">
        <v>1443</v>
      </c>
      <c r="G193" s="130" t="s">
        <v>527</v>
      </c>
      <c r="H193" s="21"/>
      <c r="I193" s="44" t="s">
        <v>798</v>
      </c>
      <c r="J193" s="127"/>
      <c r="K193" s="127"/>
      <c r="M193" s="44" t="s">
        <v>522</v>
      </c>
      <c r="N193" s="127"/>
    </row>
    <row r="194" spans="1:14" ht="59.25" customHeight="1" x14ac:dyDescent="0.2">
      <c r="A194" s="127">
        <v>189</v>
      </c>
      <c r="B194" s="127" t="s">
        <v>782</v>
      </c>
      <c r="C194" s="128" t="s">
        <v>781</v>
      </c>
      <c r="D194" s="127" t="s">
        <v>30</v>
      </c>
      <c r="E194" s="127" t="s">
        <v>1776</v>
      </c>
      <c r="F194" s="127" t="s">
        <v>1262</v>
      </c>
      <c r="G194" s="130" t="s">
        <v>528</v>
      </c>
      <c r="H194" s="21"/>
      <c r="I194" s="44" t="s">
        <v>521</v>
      </c>
      <c r="J194" s="127"/>
      <c r="K194" s="127" t="s">
        <v>2220</v>
      </c>
      <c r="M194" s="44" t="s">
        <v>522</v>
      </c>
      <c r="N194" s="127"/>
    </row>
    <row r="195" spans="1:14" ht="38.25" customHeight="1" x14ac:dyDescent="0.2">
      <c r="A195" s="127">
        <v>190</v>
      </c>
      <c r="B195" s="127" t="s">
        <v>796</v>
      </c>
      <c r="C195" s="128" t="s">
        <v>794</v>
      </c>
      <c r="D195" s="127" t="s">
        <v>30</v>
      </c>
      <c r="E195" s="127" t="s">
        <v>1777</v>
      </c>
      <c r="F195" s="127" t="s">
        <v>793</v>
      </c>
      <c r="G195" s="130" t="s">
        <v>528</v>
      </c>
      <c r="H195" s="21"/>
      <c r="I195" s="44" t="s">
        <v>2044</v>
      </c>
      <c r="J195" s="127"/>
      <c r="K195" s="127"/>
      <c r="M195" s="44" t="s">
        <v>522</v>
      </c>
      <c r="N195" s="127"/>
    </row>
    <row r="196" spans="1:14" ht="38.25" customHeight="1" x14ac:dyDescent="0.2">
      <c r="A196" s="127">
        <v>191</v>
      </c>
      <c r="B196" s="127" t="s">
        <v>799</v>
      </c>
      <c r="C196" s="128" t="s">
        <v>1495</v>
      </c>
      <c r="D196" s="127" t="s">
        <v>119</v>
      </c>
      <c r="E196" s="127" t="s">
        <v>2419</v>
      </c>
      <c r="F196" s="127" t="s">
        <v>1494</v>
      </c>
      <c r="G196" s="130" t="s">
        <v>527</v>
      </c>
      <c r="H196" s="21"/>
      <c r="I196" s="44" t="s">
        <v>798</v>
      </c>
      <c r="J196" s="127"/>
      <c r="K196" s="127"/>
      <c r="M196" s="44" t="s">
        <v>522</v>
      </c>
      <c r="N196" s="127"/>
    </row>
    <row r="197" spans="1:14" ht="50.25" customHeight="1" x14ac:dyDescent="0.2">
      <c r="A197" s="127">
        <v>192</v>
      </c>
      <c r="B197" s="127" t="s">
        <v>540</v>
      </c>
      <c r="C197" s="128" t="s">
        <v>802</v>
      </c>
      <c r="D197" s="127" t="s">
        <v>658</v>
      </c>
      <c r="E197" s="127" t="s">
        <v>803</v>
      </c>
      <c r="F197" s="127" t="s">
        <v>804</v>
      </c>
      <c r="G197" s="130" t="s">
        <v>528</v>
      </c>
      <c r="H197" s="21"/>
      <c r="I197" s="44" t="s">
        <v>521</v>
      </c>
      <c r="J197" s="127"/>
      <c r="K197" s="127" t="s">
        <v>1780</v>
      </c>
      <c r="M197" s="44" t="s">
        <v>522</v>
      </c>
      <c r="N197" s="127"/>
    </row>
    <row r="198" spans="1:14" ht="67.5" customHeight="1" x14ac:dyDescent="0.2">
      <c r="A198" s="127">
        <v>193</v>
      </c>
      <c r="B198" s="127" t="s">
        <v>809</v>
      </c>
      <c r="C198" s="128" t="s">
        <v>806</v>
      </c>
      <c r="D198" s="127" t="s">
        <v>658</v>
      </c>
      <c r="E198" s="127" t="s">
        <v>807</v>
      </c>
      <c r="F198" s="127" t="s">
        <v>2639</v>
      </c>
      <c r="G198" s="130" t="s">
        <v>528</v>
      </c>
      <c r="H198" s="21"/>
      <c r="I198" s="44" t="s">
        <v>521</v>
      </c>
      <c r="J198" s="127"/>
      <c r="K198" s="142" t="s">
        <v>1781</v>
      </c>
      <c r="M198" s="44" t="s">
        <v>522</v>
      </c>
      <c r="N198" s="142" t="s">
        <v>1149</v>
      </c>
    </row>
    <row r="199" spans="1:14" ht="38.25" customHeight="1" x14ac:dyDescent="0.2">
      <c r="A199" s="127">
        <v>194</v>
      </c>
      <c r="B199" s="127" t="s">
        <v>813</v>
      </c>
      <c r="C199" s="128" t="s">
        <v>814</v>
      </c>
      <c r="D199" s="127" t="s">
        <v>200</v>
      </c>
      <c r="E199" s="127" t="s">
        <v>1782</v>
      </c>
      <c r="F199" s="127" t="s">
        <v>2021</v>
      </c>
      <c r="G199" s="130" t="s">
        <v>527</v>
      </c>
      <c r="H199" s="21"/>
      <c r="I199" s="44" t="s">
        <v>798</v>
      </c>
      <c r="J199" s="127"/>
      <c r="K199" s="127"/>
      <c r="M199" s="44" t="s">
        <v>522</v>
      </c>
      <c r="N199" s="127"/>
    </row>
    <row r="200" spans="1:14" ht="38.25" customHeight="1" x14ac:dyDescent="0.2">
      <c r="A200" s="127">
        <v>195</v>
      </c>
      <c r="B200" s="127" t="s">
        <v>819</v>
      </c>
      <c r="C200" s="128" t="s">
        <v>820</v>
      </c>
      <c r="D200" s="127" t="s">
        <v>821</v>
      </c>
      <c r="E200" s="127" t="s">
        <v>1881</v>
      </c>
      <c r="F200" s="127" t="s">
        <v>822</v>
      </c>
      <c r="G200" s="130" t="s">
        <v>527</v>
      </c>
      <c r="H200" s="21"/>
      <c r="I200" s="44" t="s">
        <v>521</v>
      </c>
      <c r="J200" s="127"/>
      <c r="K200" s="127" t="s">
        <v>1882</v>
      </c>
      <c r="M200" s="44" t="s">
        <v>522</v>
      </c>
      <c r="N200" s="127"/>
    </row>
    <row r="201" spans="1:14" ht="78.75" customHeight="1" x14ac:dyDescent="0.2">
      <c r="A201" s="127">
        <v>196</v>
      </c>
      <c r="B201" s="127" t="s">
        <v>823</v>
      </c>
      <c r="C201" s="128" t="s">
        <v>1883</v>
      </c>
      <c r="D201" s="127" t="s">
        <v>825</v>
      </c>
      <c r="E201" s="127" t="s">
        <v>1884</v>
      </c>
      <c r="F201" s="127" t="s">
        <v>827</v>
      </c>
      <c r="G201" s="130" t="s">
        <v>527</v>
      </c>
      <c r="H201" s="22"/>
      <c r="I201" s="18" t="s">
        <v>522</v>
      </c>
      <c r="J201" s="17"/>
      <c r="K201" s="127"/>
      <c r="L201" s="21"/>
      <c r="M201" s="18" t="s">
        <v>522</v>
      </c>
      <c r="N201" s="127" t="s">
        <v>826</v>
      </c>
    </row>
    <row r="202" spans="1:14" ht="38.25" customHeight="1" x14ac:dyDescent="0.2">
      <c r="A202" s="127">
        <v>197</v>
      </c>
      <c r="B202" s="127" t="s">
        <v>831</v>
      </c>
      <c r="C202" s="128" t="s">
        <v>829</v>
      </c>
      <c r="D202" s="127" t="s">
        <v>30</v>
      </c>
      <c r="E202" s="127" t="s">
        <v>830</v>
      </c>
      <c r="F202" s="127"/>
      <c r="G202" s="130" t="s">
        <v>528</v>
      </c>
      <c r="H202" s="21"/>
      <c r="I202" s="44" t="s">
        <v>1476</v>
      </c>
      <c r="J202" s="127"/>
      <c r="K202" s="127" t="s">
        <v>2219</v>
      </c>
      <c r="M202" s="44" t="s">
        <v>522</v>
      </c>
      <c r="N202" s="127"/>
    </row>
    <row r="203" spans="1:14" ht="38.25" customHeight="1" x14ac:dyDescent="0.2">
      <c r="A203" s="127">
        <v>198</v>
      </c>
      <c r="B203" s="127" t="s">
        <v>837</v>
      </c>
      <c r="C203" s="128" t="s">
        <v>835</v>
      </c>
      <c r="D203" s="127" t="s">
        <v>98</v>
      </c>
      <c r="E203" s="127" t="s">
        <v>838</v>
      </c>
      <c r="F203" s="127" t="s">
        <v>836</v>
      </c>
      <c r="G203" s="130" t="s">
        <v>527</v>
      </c>
      <c r="H203" s="21"/>
      <c r="I203" s="44" t="s">
        <v>798</v>
      </c>
      <c r="J203" s="127"/>
      <c r="K203" s="156"/>
      <c r="M203" s="44" t="s">
        <v>522</v>
      </c>
      <c r="N203" s="127"/>
    </row>
    <row r="204" spans="1:14" ht="38.25" customHeight="1" x14ac:dyDescent="0.2">
      <c r="A204" s="127">
        <v>199</v>
      </c>
      <c r="B204" s="127" t="s">
        <v>842</v>
      </c>
      <c r="C204" s="128" t="s">
        <v>839</v>
      </c>
      <c r="D204" s="127" t="s">
        <v>658</v>
      </c>
      <c r="E204" s="127" t="s">
        <v>1890</v>
      </c>
      <c r="F204" s="127" t="s">
        <v>841</v>
      </c>
      <c r="G204" s="130" t="s">
        <v>528</v>
      </c>
      <c r="H204" s="21"/>
      <c r="I204" s="44" t="s">
        <v>1886</v>
      </c>
      <c r="J204" s="127"/>
      <c r="K204" s="127"/>
      <c r="M204" s="44" t="s">
        <v>522</v>
      </c>
      <c r="N204" s="127"/>
    </row>
    <row r="205" spans="1:14" ht="38.25" customHeight="1" x14ac:dyDescent="0.2">
      <c r="A205" s="127">
        <v>200</v>
      </c>
      <c r="B205" s="127" t="s">
        <v>847</v>
      </c>
      <c r="C205" s="128" t="s">
        <v>843</v>
      </c>
      <c r="D205" s="127" t="s">
        <v>844</v>
      </c>
      <c r="E205" s="127" t="s">
        <v>1891</v>
      </c>
      <c r="F205" s="127" t="s">
        <v>1889</v>
      </c>
      <c r="G205" s="130" t="s">
        <v>527</v>
      </c>
      <c r="H205" s="21"/>
      <c r="I205" s="44" t="s">
        <v>798</v>
      </c>
      <c r="J205" s="127"/>
      <c r="K205" s="127"/>
      <c r="M205" s="44" t="s">
        <v>522</v>
      </c>
      <c r="N205" s="127"/>
    </row>
    <row r="206" spans="1:14" ht="38.25" customHeight="1" x14ac:dyDescent="0.2">
      <c r="A206" s="127">
        <v>201</v>
      </c>
      <c r="B206" s="127" t="s">
        <v>848</v>
      </c>
      <c r="C206" s="128" t="s">
        <v>849</v>
      </c>
      <c r="D206" s="127" t="s">
        <v>30</v>
      </c>
      <c r="E206" s="127" t="s">
        <v>1892</v>
      </c>
      <c r="F206" s="127" t="s">
        <v>850</v>
      </c>
      <c r="G206" s="130" t="s">
        <v>527</v>
      </c>
      <c r="H206" s="21"/>
      <c r="I206" s="44" t="s">
        <v>748</v>
      </c>
      <c r="J206" s="127"/>
      <c r="K206" s="127"/>
      <c r="M206" s="44" t="s">
        <v>522</v>
      </c>
      <c r="N206" s="127"/>
    </row>
    <row r="207" spans="1:14" ht="38.25" customHeight="1" x14ac:dyDescent="0.2">
      <c r="A207" s="127">
        <v>202</v>
      </c>
      <c r="B207" s="127" t="s">
        <v>851</v>
      </c>
      <c r="C207" s="128" t="s">
        <v>852</v>
      </c>
      <c r="D207" s="127" t="s">
        <v>233</v>
      </c>
      <c r="E207" s="127" t="s">
        <v>1893</v>
      </c>
      <c r="F207" s="127" t="s">
        <v>1894</v>
      </c>
      <c r="G207" s="130" t="s">
        <v>527</v>
      </c>
      <c r="H207" s="21"/>
      <c r="I207" s="44" t="s">
        <v>798</v>
      </c>
      <c r="J207" s="127"/>
      <c r="K207" s="127"/>
      <c r="M207" s="44" t="s">
        <v>522</v>
      </c>
      <c r="N207" s="127"/>
    </row>
    <row r="208" spans="1:14" ht="38.25" customHeight="1" x14ac:dyDescent="0.2">
      <c r="A208" s="127">
        <v>203</v>
      </c>
      <c r="B208" s="127" t="s">
        <v>855</v>
      </c>
      <c r="C208" s="128" t="s">
        <v>854</v>
      </c>
      <c r="D208" s="127" t="s">
        <v>30</v>
      </c>
      <c r="E208" s="127"/>
      <c r="F208" s="127"/>
      <c r="G208" s="130"/>
      <c r="H208" s="21"/>
      <c r="I208" s="44"/>
      <c r="J208" s="127"/>
      <c r="K208" s="137" t="s">
        <v>856</v>
      </c>
      <c r="M208" s="44" t="s">
        <v>1470</v>
      </c>
      <c r="N208" s="137" t="s">
        <v>856</v>
      </c>
    </row>
    <row r="209" spans="1:14" ht="51" customHeight="1" x14ac:dyDescent="0.2">
      <c r="A209" s="127">
        <v>204</v>
      </c>
      <c r="B209" s="127"/>
      <c r="C209" s="128" t="s">
        <v>857</v>
      </c>
      <c r="D209" s="127" t="s">
        <v>51</v>
      </c>
      <c r="E209" s="127"/>
      <c r="F209" s="127"/>
      <c r="G209" s="130"/>
      <c r="H209" s="21"/>
      <c r="I209" s="44"/>
      <c r="J209" s="127"/>
      <c r="K209" s="137" t="s">
        <v>858</v>
      </c>
      <c r="M209" s="44" t="s">
        <v>1470</v>
      </c>
      <c r="N209" s="137" t="s">
        <v>858</v>
      </c>
    </row>
    <row r="210" spans="1:14" ht="38.25" customHeight="1" x14ac:dyDescent="0.2">
      <c r="A210" s="127">
        <v>205</v>
      </c>
      <c r="B210" s="21" t="s">
        <v>861</v>
      </c>
      <c r="C210" s="17" t="s">
        <v>862</v>
      </c>
      <c r="D210" s="21" t="s">
        <v>134</v>
      </c>
      <c r="E210" s="21" t="s">
        <v>702</v>
      </c>
      <c r="F210" s="21" t="s">
        <v>860</v>
      </c>
      <c r="G210" s="21" t="s">
        <v>528</v>
      </c>
      <c r="H210" s="21"/>
      <c r="I210" s="44" t="s">
        <v>798</v>
      </c>
      <c r="J210" s="127"/>
      <c r="K210" s="127"/>
      <c r="M210" s="44" t="s">
        <v>1473</v>
      </c>
      <c r="N210" s="127"/>
    </row>
    <row r="211" spans="1:14" ht="38.25" customHeight="1" x14ac:dyDescent="0.2">
      <c r="A211" s="21">
        <v>206</v>
      </c>
      <c r="B211" s="21" t="s">
        <v>870</v>
      </c>
      <c r="C211" s="17" t="s">
        <v>867</v>
      </c>
      <c r="D211" s="21" t="s">
        <v>658</v>
      </c>
      <c r="E211" s="21" t="s">
        <v>868</v>
      </c>
      <c r="F211" s="21" t="s">
        <v>869</v>
      </c>
      <c r="G211" s="130" t="s">
        <v>528</v>
      </c>
      <c r="H211" s="21"/>
      <c r="I211" s="44" t="s">
        <v>1925</v>
      </c>
      <c r="J211" s="21"/>
      <c r="K211" s="20" t="s">
        <v>1926</v>
      </c>
      <c r="M211" s="44" t="s">
        <v>1473</v>
      </c>
      <c r="N211" s="21"/>
    </row>
    <row r="212" spans="1:14" ht="53.25" customHeight="1" x14ac:dyDescent="0.2">
      <c r="A212" s="44">
        <v>207</v>
      </c>
      <c r="B212" s="44" t="s">
        <v>874</v>
      </c>
      <c r="C212" s="129" t="s">
        <v>875</v>
      </c>
      <c r="D212" s="44" t="s">
        <v>30</v>
      </c>
      <c r="E212" s="44"/>
      <c r="F212" s="44"/>
      <c r="G212" s="130"/>
      <c r="H212" s="21" t="s">
        <v>1080</v>
      </c>
      <c r="I212" s="44" t="s">
        <v>1927</v>
      </c>
      <c r="J212" s="44"/>
      <c r="K212" s="21"/>
      <c r="M212" s="44" t="s">
        <v>521</v>
      </c>
      <c r="N212" s="21" t="s">
        <v>1081</v>
      </c>
    </row>
    <row r="213" spans="1:14" ht="74.25" customHeight="1" x14ac:dyDescent="0.2">
      <c r="A213" s="21">
        <v>208</v>
      </c>
      <c r="B213" s="21" t="s">
        <v>876</v>
      </c>
      <c r="C213" s="17" t="s">
        <v>877</v>
      </c>
      <c r="D213" s="21" t="s">
        <v>30</v>
      </c>
      <c r="E213" s="21" t="s">
        <v>878</v>
      </c>
      <c r="F213" s="21" t="s">
        <v>879</v>
      </c>
      <c r="G213" s="130" t="s">
        <v>528</v>
      </c>
      <c r="H213" s="21"/>
      <c r="I213" s="44" t="s">
        <v>2092</v>
      </c>
      <c r="J213" s="21"/>
      <c r="K213" s="21" t="s">
        <v>2218</v>
      </c>
      <c r="M213" s="44" t="s">
        <v>798</v>
      </c>
      <c r="N213" s="21" t="s">
        <v>880</v>
      </c>
    </row>
    <row r="214" spans="1:14" ht="102" customHeight="1" x14ac:dyDescent="0.2">
      <c r="A214" s="21">
        <v>209</v>
      </c>
      <c r="B214" s="21" t="s">
        <v>882</v>
      </c>
      <c r="C214" s="17" t="s">
        <v>883</v>
      </c>
      <c r="D214" s="21" t="s">
        <v>884</v>
      </c>
      <c r="E214" s="21" t="s">
        <v>885</v>
      </c>
      <c r="F214" s="21" t="s">
        <v>2640</v>
      </c>
      <c r="G214" s="130" t="s">
        <v>528</v>
      </c>
      <c r="H214" s="21"/>
      <c r="I214" s="44"/>
      <c r="J214" s="21"/>
      <c r="K214" s="125" t="s">
        <v>927</v>
      </c>
      <c r="M214" s="44" t="s">
        <v>522</v>
      </c>
      <c r="N214" s="125" t="s">
        <v>927</v>
      </c>
    </row>
    <row r="215" spans="1:14" ht="80.25" customHeight="1" x14ac:dyDescent="0.2">
      <c r="A215" s="21">
        <v>210</v>
      </c>
      <c r="B215" s="21" t="s">
        <v>886</v>
      </c>
      <c r="C215" s="17" t="s">
        <v>887</v>
      </c>
      <c r="D215" s="21" t="s">
        <v>60</v>
      </c>
      <c r="E215" s="21" t="s">
        <v>888</v>
      </c>
      <c r="F215" s="21" t="s">
        <v>2641</v>
      </c>
      <c r="G215" s="130" t="s">
        <v>528</v>
      </c>
      <c r="H215" s="21"/>
      <c r="I215" s="44" t="s">
        <v>1925</v>
      </c>
      <c r="J215" s="21"/>
      <c r="K215" s="20" t="s">
        <v>1931</v>
      </c>
      <c r="M215" s="44" t="s">
        <v>522</v>
      </c>
      <c r="N215" s="21"/>
    </row>
    <row r="216" spans="1:14" ht="38.25" customHeight="1" x14ac:dyDescent="0.2">
      <c r="A216" s="21">
        <v>211</v>
      </c>
      <c r="B216" s="21" t="s">
        <v>889</v>
      </c>
      <c r="C216" s="17" t="s">
        <v>890</v>
      </c>
      <c r="D216" s="21" t="s">
        <v>30</v>
      </c>
      <c r="E216" s="21" t="s">
        <v>891</v>
      </c>
      <c r="F216" s="21" t="s">
        <v>892</v>
      </c>
      <c r="G216" s="130" t="s">
        <v>528</v>
      </c>
      <c r="H216" s="21"/>
      <c r="I216" s="44"/>
      <c r="J216" s="21"/>
      <c r="K216" s="21" t="s">
        <v>893</v>
      </c>
      <c r="M216" s="44" t="s">
        <v>522</v>
      </c>
      <c r="N216" s="21" t="s">
        <v>893</v>
      </c>
    </row>
    <row r="217" spans="1:14" ht="78" customHeight="1" x14ac:dyDescent="0.2">
      <c r="A217" s="21">
        <v>212</v>
      </c>
      <c r="B217" s="21" t="s">
        <v>1345</v>
      </c>
      <c r="C217" s="17" t="s">
        <v>1346</v>
      </c>
      <c r="D217" s="21" t="s">
        <v>461</v>
      </c>
      <c r="E217" s="21" t="s">
        <v>897</v>
      </c>
      <c r="F217" s="21" t="s">
        <v>898</v>
      </c>
      <c r="G217" s="130" t="s">
        <v>528</v>
      </c>
      <c r="H217" s="21" t="s">
        <v>530</v>
      </c>
      <c r="I217" s="44" t="s">
        <v>2216</v>
      </c>
      <c r="J217" s="21"/>
      <c r="K217" s="21" t="s">
        <v>2217</v>
      </c>
      <c r="M217" s="44" t="s">
        <v>522</v>
      </c>
      <c r="N217" s="21">
        <v>4</v>
      </c>
    </row>
    <row r="218" spans="1:14" ht="38.25" customHeight="1" x14ac:dyDescent="0.2">
      <c r="A218" s="21">
        <v>213</v>
      </c>
      <c r="B218" s="21" t="s">
        <v>904</v>
      </c>
      <c r="C218" s="17" t="s">
        <v>903</v>
      </c>
      <c r="D218" s="21" t="s">
        <v>30</v>
      </c>
      <c r="E218" s="21" t="s">
        <v>905</v>
      </c>
      <c r="F218" s="21" t="s">
        <v>906</v>
      </c>
      <c r="G218" s="130" t="s">
        <v>528</v>
      </c>
      <c r="H218" s="21"/>
      <c r="I218" s="44" t="s">
        <v>1792</v>
      </c>
      <c r="J218" s="21"/>
      <c r="K218" s="21" t="s">
        <v>635</v>
      </c>
      <c r="M218" s="44" t="s">
        <v>522</v>
      </c>
      <c r="N218" s="21"/>
    </row>
    <row r="219" spans="1:14" ht="38.25" customHeight="1" x14ac:dyDescent="0.2">
      <c r="A219" s="7">
        <v>214</v>
      </c>
      <c r="B219" s="21" t="s">
        <v>1930</v>
      </c>
      <c r="C219" s="17" t="s">
        <v>517</v>
      </c>
      <c r="D219" s="21" t="s">
        <v>30</v>
      </c>
      <c r="E219" s="21" t="s">
        <v>2406</v>
      </c>
      <c r="F219" s="21" t="s">
        <v>1059</v>
      </c>
      <c r="G219" s="130" t="s">
        <v>527</v>
      </c>
      <c r="H219" s="21"/>
      <c r="I219" s="44" t="s">
        <v>798</v>
      </c>
      <c r="J219" s="21"/>
      <c r="K219" s="21"/>
      <c r="M219" s="44" t="s">
        <v>522</v>
      </c>
      <c r="N219" s="21"/>
    </row>
    <row r="220" spans="1:14" ht="38.25" customHeight="1" x14ac:dyDescent="0.2">
      <c r="A220" s="21">
        <v>215</v>
      </c>
      <c r="B220" s="21" t="s">
        <v>908</v>
      </c>
      <c r="C220" s="17" t="s">
        <v>2141</v>
      </c>
      <c r="D220" s="21" t="s">
        <v>30</v>
      </c>
      <c r="E220" s="21" t="s">
        <v>913</v>
      </c>
      <c r="F220" s="21" t="s">
        <v>2140</v>
      </c>
      <c r="G220" s="130" t="s">
        <v>527</v>
      </c>
      <c r="H220" s="21"/>
      <c r="I220" s="242" t="s">
        <v>522</v>
      </c>
      <c r="J220" s="21"/>
      <c r="K220" s="21"/>
      <c r="M220" s="44" t="s">
        <v>522</v>
      </c>
      <c r="N220" s="21"/>
    </row>
    <row r="221" spans="1:14" ht="38.25" customHeight="1" x14ac:dyDescent="0.2">
      <c r="A221" s="21">
        <v>216</v>
      </c>
      <c r="B221" s="21" t="s">
        <v>919</v>
      </c>
      <c r="C221" s="17" t="s">
        <v>916</v>
      </c>
      <c r="D221" s="21" t="s">
        <v>658</v>
      </c>
      <c r="E221" s="21" t="s">
        <v>914</v>
      </c>
      <c r="F221" s="21" t="s">
        <v>1928</v>
      </c>
      <c r="G221" s="130" t="s">
        <v>528</v>
      </c>
      <c r="H221" s="21"/>
      <c r="I221" s="44" t="s">
        <v>1925</v>
      </c>
      <c r="J221" s="21"/>
      <c r="K221" s="21" t="s">
        <v>1929</v>
      </c>
      <c r="M221" s="44" t="s">
        <v>1474</v>
      </c>
      <c r="N221" s="21" t="s">
        <v>917</v>
      </c>
    </row>
    <row r="222" spans="1:14" ht="76.5" customHeight="1" x14ac:dyDescent="0.2">
      <c r="A222" s="21">
        <v>217</v>
      </c>
      <c r="B222" s="21" t="s">
        <v>48</v>
      </c>
      <c r="C222" s="17" t="s">
        <v>50</v>
      </c>
      <c r="D222" s="21" t="s">
        <v>51</v>
      </c>
      <c r="E222" s="21" t="s">
        <v>2214</v>
      </c>
      <c r="F222" s="21" t="s">
        <v>871</v>
      </c>
      <c r="G222" s="130" t="s">
        <v>528</v>
      </c>
      <c r="H222" s="21"/>
      <c r="I222" s="44" t="s">
        <v>1476</v>
      </c>
      <c r="J222" s="21"/>
      <c r="K222" s="44" t="s">
        <v>2215</v>
      </c>
      <c r="M222" s="44" t="s">
        <v>1475</v>
      </c>
      <c r="N222" s="21" t="s">
        <v>918</v>
      </c>
    </row>
    <row r="223" spans="1:14" ht="38.25" customHeight="1" x14ac:dyDescent="0.2">
      <c r="A223" s="21">
        <v>218</v>
      </c>
      <c r="B223" s="21" t="s">
        <v>920</v>
      </c>
      <c r="C223" s="17" t="s">
        <v>921</v>
      </c>
      <c r="D223" s="21" t="s">
        <v>922</v>
      </c>
      <c r="E223" s="21" t="s">
        <v>923</v>
      </c>
      <c r="F223" s="21" t="s">
        <v>924</v>
      </c>
      <c r="G223" s="130" t="s">
        <v>527</v>
      </c>
      <c r="H223" s="21"/>
      <c r="I223" s="44" t="s">
        <v>1476</v>
      </c>
      <c r="J223" s="21"/>
      <c r="K223" s="21" t="s">
        <v>925</v>
      </c>
      <c r="M223" s="44" t="s">
        <v>522</v>
      </c>
      <c r="N223" s="21" t="s">
        <v>925</v>
      </c>
    </row>
    <row r="224" spans="1:14" ht="75" customHeight="1" x14ac:dyDescent="0.2">
      <c r="A224" s="21">
        <v>219</v>
      </c>
      <c r="B224" s="21" t="s">
        <v>979</v>
      </c>
      <c r="C224" s="17" t="s">
        <v>978</v>
      </c>
      <c r="D224" s="21" t="s">
        <v>658</v>
      </c>
      <c r="E224" s="21" t="s">
        <v>928</v>
      </c>
      <c r="F224" s="21" t="s">
        <v>929</v>
      </c>
      <c r="G224" s="130" t="s">
        <v>528</v>
      </c>
      <c r="H224" s="21"/>
      <c r="I224" s="44" t="s">
        <v>1476</v>
      </c>
      <c r="J224" s="21"/>
      <c r="K224" s="21" t="s">
        <v>1932</v>
      </c>
      <c r="M224" s="44" t="s">
        <v>798</v>
      </c>
      <c r="N224" s="21" t="s">
        <v>930</v>
      </c>
    </row>
    <row r="225" spans="1:14" ht="99.75" customHeight="1" x14ac:dyDescent="0.2">
      <c r="A225" s="21">
        <v>220</v>
      </c>
      <c r="B225" s="21"/>
      <c r="C225" s="17"/>
      <c r="D225" s="21"/>
      <c r="E225" s="21"/>
      <c r="F225" s="21"/>
      <c r="G225" s="130"/>
      <c r="H225" s="21"/>
      <c r="I225" s="44"/>
      <c r="J225" s="21"/>
      <c r="K225" s="21"/>
      <c r="M225" s="44"/>
      <c r="N225" s="21"/>
    </row>
    <row r="226" spans="1:14" ht="38.25" customHeight="1" x14ac:dyDescent="0.2">
      <c r="A226" s="21">
        <v>221</v>
      </c>
      <c r="B226" s="21" t="s">
        <v>955</v>
      </c>
      <c r="C226" s="17" t="s">
        <v>936</v>
      </c>
      <c r="D226" s="21" t="s">
        <v>30</v>
      </c>
      <c r="E226" s="21" t="s">
        <v>2442</v>
      </c>
      <c r="F226" s="21" t="s">
        <v>2443</v>
      </c>
      <c r="G226" s="130" t="s">
        <v>527</v>
      </c>
      <c r="H226" s="21"/>
      <c r="I226" s="44" t="s">
        <v>798</v>
      </c>
      <c r="J226" s="21"/>
      <c r="K226" s="139"/>
      <c r="M226" s="44" t="s">
        <v>1467</v>
      </c>
      <c r="N226" s="139"/>
    </row>
    <row r="227" spans="1:14" ht="38.25" customHeight="1" x14ac:dyDescent="0.2">
      <c r="A227" s="21">
        <v>222</v>
      </c>
      <c r="B227" s="21" t="s">
        <v>941</v>
      </c>
      <c r="C227" s="17" t="s">
        <v>937</v>
      </c>
      <c r="D227" s="21" t="s">
        <v>938</v>
      </c>
      <c r="E227" s="21" t="s">
        <v>939</v>
      </c>
      <c r="F227" s="21" t="s">
        <v>940</v>
      </c>
      <c r="G227" s="130" t="s">
        <v>528</v>
      </c>
      <c r="H227" s="21"/>
      <c r="I227" s="44" t="s">
        <v>1476</v>
      </c>
      <c r="J227" s="21"/>
      <c r="K227" s="21" t="s">
        <v>1935</v>
      </c>
      <c r="M227" s="44" t="s">
        <v>1473</v>
      </c>
      <c r="N227" s="21"/>
    </row>
    <row r="228" spans="1:14" ht="38.25" customHeight="1" x14ac:dyDescent="0.2">
      <c r="A228" s="21">
        <v>223</v>
      </c>
      <c r="B228" s="21" t="s">
        <v>945</v>
      </c>
      <c r="C228" s="17" t="s">
        <v>942</v>
      </c>
      <c r="D228" s="21" t="s">
        <v>30</v>
      </c>
      <c r="E228" s="21" t="s">
        <v>946</v>
      </c>
      <c r="F228" s="21" t="s">
        <v>943</v>
      </c>
      <c r="G228" s="130" t="s">
        <v>528</v>
      </c>
      <c r="H228" s="21"/>
      <c r="I228" s="44"/>
      <c r="J228" s="21"/>
      <c r="K228" s="21" t="s">
        <v>944</v>
      </c>
      <c r="M228" s="44" t="s">
        <v>1473</v>
      </c>
      <c r="N228" s="21" t="s">
        <v>944</v>
      </c>
    </row>
    <row r="229" spans="1:14" ht="57" customHeight="1" x14ac:dyDescent="0.2">
      <c r="A229" s="21">
        <v>224</v>
      </c>
      <c r="B229" s="21" t="s">
        <v>948</v>
      </c>
      <c r="C229" s="17" t="s">
        <v>947</v>
      </c>
      <c r="D229" s="21" t="s">
        <v>658</v>
      </c>
      <c r="E229" s="21" t="s">
        <v>949</v>
      </c>
      <c r="F229" s="21" t="s">
        <v>950</v>
      </c>
      <c r="G229" s="130" t="s">
        <v>528</v>
      </c>
      <c r="H229" s="21"/>
      <c r="I229" s="44" t="s">
        <v>1476</v>
      </c>
      <c r="J229" s="21"/>
      <c r="K229" s="21" t="s">
        <v>1936</v>
      </c>
      <c r="M229" s="44" t="s">
        <v>1473</v>
      </c>
      <c r="N229" s="21"/>
    </row>
    <row r="230" spans="1:14" ht="86.25" customHeight="1" x14ac:dyDescent="0.2">
      <c r="A230" s="21">
        <v>225</v>
      </c>
      <c r="B230" s="21" t="s">
        <v>961</v>
      </c>
      <c r="C230" s="17" t="s">
        <v>962</v>
      </c>
      <c r="D230" s="21" t="s">
        <v>30</v>
      </c>
      <c r="E230" s="21" t="s">
        <v>960</v>
      </c>
      <c r="F230" s="21" t="s">
        <v>100</v>
      </c>
      <c r="G230" s="130" t="s">
        <v>528</v>
      </c>
      <c r="H230" s="21" t="s">
        <v>532</v>
      </c>
      <c r="I230" s="44"/>
      <c r="J230" s="21"/>
      <c r="K230" s="21" t="s">
        <v>963</v>
      </c>
      <c r="M230" s="44" t="s">
        <v>522</v>
      </c>
      <c r="N230" s="21" t="s">
        <v>963</v>
      </c>
    </row>
    <row r="231" spans="1:14" ht="78.75" customHeight="1" x14ac:dyDescent="0.2">
      <c r="A231" s="21">
        <v>226</v>
      </c>
      <c r="B231" s="21" t="s">
        <v>968</v>
      </c>
      <c r="C231" s="17" t="s">
        <v>969</v>
      </c>
      <c r="D231" s="21" t="s">
        <v>30</v>
      </c>
      <c r="E231" s="21" t="s">
        <v>970</v>
      </c>
      <c r="F231" s="21" t="s">
        <v>971</v>
      </c>
      <c r="G231" s="130" t="s">
        <v>528</v>
      </c>
      <c r="H231" s="21"/>
      <c r="I231" s="44" t="s">
        <v>1476</v>
      </c>
      <c r="J231" s="21"/>
      <c r="K231" s="21" t="s">
        <v>606</v>
      </c>
      <c r="M231" s="44" t="s">
        <v>522</v>
      </c>
      <c r="N231" s="21"/>
    </row>
    <row r="232" spans="1:14" ht="38.25" customHeight="1" x14ac:dyDescent="0.2">
      <c r="A232" s="21">
        <v>227</v>
      </c>
      <c r="B232" s="21" t="s">
        <v>1057</v>
      </c>
      <c r="C232" s="17" t="s">
        <v>972</v>
      </c>
      <c r="D232" s="21" t="s">
        <v>30</v>
      </c>
      <c r="E232" s="21" t="s">
        <v>973</v>
      </c>
      <c r="F232" s="21" t="s">
        <v>974</v>
      </c>
      <c r="G232" s="130" t="s">
        <v>528</v>
      </c>
      <c r="H232" s="21" t="s">
        <v>529</v>
      </c>
      <c r="I232" s="44" t="s">
        <v>1476</v>
      </c>
      <c r="J232" s="21"/>
      <c r="K232" s="21" t="s">
        <v>1937</v>
      </c>
      <c r="M232" s="44" t="s">
        <v>522</v>
      </c>
      <c r="N232" s="21"/>
    </row>
    <row r="233" spans="1:14" ht="49.5" customHeight="1" x14ac:dyDescent="0.2">
      <c r="A233" s="21">
        <v>228</v>
      </c>
      <c r="B233" s="21" t="s">
        <v>319</v>
      </c>
      <c r="C233" s="17" t="s">
        <v>320</v>
      </c>
      <c r="D233" s="21" t="s">
        <v>321</v>
      </c>
      <c r="E233" s="21" t="s">
        <v>322</v>
      </c>
      <c r="F233" s="21" t="s">
        <v>2642</v>
      </c>
      <c r="G233" s="130" t="s">
        <v>527</v>
      </c>
      <c r="H233" s="21"/>
      <c r="I233" s="44" t="s">
        <v>2135</v>
      </c>
      <c r="J233" s="21"/>
      <c r="K233" s="21" t="s">
        <v>2136</v>
      </c>
      <c r="M233" s="44" t="s">
        <v>523</v>
      </c>
      <c r="N233" s="21" t="s">
        <v>976</v>
      </c>
    </row>
    <row r="234" spans="1:14" ht="56.25" customHeight="1" x14ac:dyDescent="0.2">
      <c r="A234" s="21">
        <v>229</v>
      </c>
      <c r="B234" s="21" t="s">
        <v>1049</v>
      </c>
      <c r="C234" s="17" t="s">
        <v>1048</v>
      </c>
      <c r="D234" s="21" t="s">
        <v>73</v>
      </c>
      <c r="E234" s="21" t="s">
        <v>981</v>
      </c>
      <c r="F234" s="21" t="s">
        <v>2204</v>
      </c>
      <c r="G234" s="130" t="s">
        <v>527</v>
      </c>
      <c r="H234" s="21" t="s">
        <v>530</v>
      </c>
      <c r="I234" s="44" t="s">
        <v>522</v>
      </c>
      <c r="J234" s="21"/>
      <c r="K234" s="20"/>
      <c r="L234" s="17" t="s">
        <v>980</v>
      </c>
      <c r="M234" s="44" t="s">
        <v>522</v>
      </c>
      <c r="N234" s="21"/>
    </row>
    <row r="235" spans="1:14" ht="38.25" customHeight="1" x14ac:dyDescent="0.2">
      <c r="A235" s="21">
        <v>230</v>
      </c>
      <c r="B235" s="21" t="s">
        <v>983</v>
      </c>
      <c r="C235" s="17" t="s">
        <v>986</v>
      </c>
      <c r="D235" s="21" t="s">
        <v>65</v>
      </c>
      <c r="E235" s="21" t="s">
        <v>984</v>
      </c>
      <c r="F235" s="21"/>
      <c r="G235" s="130" t="s">
        <v>527</v>
      </c>
      <c r="H235" s="21"/>
      <c r="I235" s="44"/>
      <c r="J235" s="21"/>
      <c r="K235" s="21"/>
      <c r="M235" s="44" t="s">
        <v>522</v>
      </c>
      <c r="N235" s="21" t="s">
        <v>985</v>
      </c>
    </row>
    <row r="236" spans="1:14" ht="38.25" customHeight="1" x14ac:dyDescent="0.2">
      <c r="A236" s="21">
        <v>231</v>
      </c>
      <c r="B236" s="21" t="s">
        <v>987</v>
      </c>
      <c r="C236" s="17" t="s">
        <v>988</v>
      </c>
      <c r="D236" s="21" t="s">
        <v>596</v>
      </c>
      <c r="E236" s="21" t="s">
        <v>989</v>
      </c>
      <c r="F236" s="21" t="s">
        <v>195</v>
      </c>
      <c r="G236" s="130" t="s">
        <v>527</v>
      </c>
      <c r="H236" s="21"/>
      <c r="I236" s="44" t="s">
        <v>798</v>
      </c>
      <c r="J236" s="21"/>
      <c r="K236" s="20"/>
      <c r="M236" s="44" t="s">
        <v>522</v>
      </c>
      <c r="N236" s="21"/>
    </row>
    <row r="237" spans="1:14" ht="38.25" customHeight="1" x14ac:dyDescent="0.2">
      <c r="A237" s="21">
        <v>232</v>
      </c>
      <c r="B237" s="21" t="s">
        <v>49</v>
      </c>
      <c r="C237" s="17" t="s">
        <v>52</v>
      </c>
      <c r="D237" s="21" t="s">
        <v>30</v>
      </c>
      <c r="E237" s="21" t="s">
        <v>53</v>
      </c>
      <c r="F237" s="21" t="s">
        <v>54</v>
      </c>
      <c r="G237" s="21" t="s">
        <v>527</v>
      </c>
      <c r="H237" s="21"/>
      <c r="I237" s="44" t="s">
        <v>2092</v>
      </c>
      <c r="J237" s="21"/>
      <c r="K237" s="21" t="s">
        <v>2134</v>
      </c>
      <c r="M237" s="44" t="s">
        <v>522</v>
      </c>
      <c r="N237" s="21"/>
    </row>
    <row r="238" spans="1:14" ht="66.75" customHeight="1" x14ac:dyDescent="0.2">
      <c r="A238" s="21">
        <v>233</v>
      </c>
      <c r="B238" s="21" t="s">
        <v>993</v>
      </c>
      <c r="C238" s="17" t="s">
        <v>994</v>
      </c>
      <c r="D238" s="21" t="s">
        <v>119</v>
      </c>
      <c r="E238" s="21" t="s">
        <v>995</v>
      </c>
      <c r="F238" s="21" t="s">
        <v>996</v>
      </c>
      <c r="G238" s="130" t="s">
        <v>528</v>
      </c>
      <c r="H238" s="21"/>
      <c r="I238" s="44"/>
      <c r="J238" s="21"/>
      <c r="K238" s="126"/>
      <c r="M238" s="44" t="s">
        <v>523</v>
      </c>
      <c r="N238" s="126" t="s">
        <v>1040</v>
      </c>
    </row>
    <row r="239" spans="1:14" ht="38.25" customHeight="1" x14ac:dyDescent="0.2">
      <c r="A239" s="21">
        <v>234</v>
      </c>
      <c r="B239" s="21" t="s">
        <v>998</v>
      </c>
      <c r="C239" s="17" t="s">
        <v>1006</v>
      </c>
      <c r="D239" s="21" t="s">
        <v>60</v>
      </c>
      <c r="E239" s="21" t="s">
        <v>999</v>
      </c>
      <c r="F239" s="21" t="s">
        <v>1000</v>
      </c>
      <c r="G239" s="130" t="s">
        <v>528</v>
      </c>
      <c r="H239" s="21" t="s">
        <v>532</v>
      </c>
      <c r="I239" s="221" t="s">
        <v>1792</v>
      </c>
      <c r="J239" s="21"/>
      <c r="K239" s="21"/>
      <c r="M239" s="44" t="s">
        <v>522</v>
      </c>
      <c r="N239" s="21"/>
    </row>
    <row r="240" spans="1:14" ht="38.25" customHeight="1" x14ac:dyDescent="0.2">
      <c r="A240" s="21">
        <v>235</v>
      </c>
      <c r="B240" s="21" t="s">
        <v>2213</v>
      </c>
      <c r="C240" s="17" t="s">
        <v>1021</v>
      </c>
      <c r="D240" s="21" t="s">
        <v>30</v>
      </c>
      <c r="E240" s="21" t="s">
        <v>1022</v>
      </c>
      <c r="F240" s="21" t="s">
        <v>2192</v>
      </c>
      <c r="G240" s="21" t="s">
        <v>527</v>
      </c>
      <c r="H240" s="21" t="s">
        <v>533</v>
      </c>
      <c r="I240" s="44" t="s">
        <v>1467</v>
      </c>
      <c r="J240" s="21"/>
      <c r="K240" s="126"/>
      <c r="M240" s="44" t="s">
        <v>522</v>
      </c>
      <c r="N240" s="126"/>
    </row>
    <row r="241" spans="1:14" ht="45" customHeight="1" x14ac:dyDescent="0.2">
      <c r="A241" s="21">
        <v>236</v>
      </c>
      <c r="B241" s="21" t="s">
        <v>1028</v>
      </c>
      <c r="C241" s="17" t="s">
        <v>1027</v>
      </c>
      <c r="D241" s="21" t="s">
        <v>30</v>
      </c>
      <c r="E241" s="21" t="s">
        <v>1029</v>
      </c>
      <c r="F241" s="21" t="s">
        <v>1030</v>
      </c>
      <c r="G241" s="130" t="s">
        <v>528</v>
      </c>
      <c r="H241" s="21" t="s">
        <v>532</v>
      </c>
      <c r="I241" s="44" t="s">
        <v>1941</v>
      </c>
      <c r="J241" s="21"/>
      <c r="K241" s="21"/>
      <c r="M241" s="44" t="s">
        <v>522</v>
      </c>
      <c r="N241" s="21"/>
    </row>
    <row r="242" spans="1:14" ht="90" customHeight="1" x14ac:dyDescent="0.2">
      <c r="A242" s="21">
        <v>237</v>
      </c>
      <c r="B242" s="21" t="s">
        <v>1032</v>
      </c>
      <c r="C242" s="17" t="s">
        <v>1031</v>
      </c>
      <c r="D242" s="21" t="s">
        <v>169</v>
      </c>
      <c r="E242" s="21" t="s">
        <v>169</v>
      </c>
      <c r="F242" s="21"/>
      <c r="G242" s="130" t="s">
        <v>528</v>
      </c>
      <c r="H242" s="21" t="s">
        <v>532</v>
      </c>
      <c r="I242" s="44" t="s">
        <v>1792</v>
      </c>
      <c r="J242" s="21"/>
      <c r="K242" s="21"/>
      <c r="M242" s="44" t="s">
        <v>521</v>
      </c>
      <c r="N242" s="21" t="s">
        <v>1074</v>
      </c>
    </row>
    <row r="243" spans="1:14" ht="38.25" customHeight="1" x14ac:dyDescent="0.2">
      <c r="A243" s="21">
        <v>238</v>
      </c>
      <c r="B243" s="21" t="s">
        <v>1034</v>
      </c>
      <c r="C243" s="17" t="s">
        <v>1033</v>
      </c>
      <c r="D243" s="21" t="s">
        <v>1037</v>
      </c>
      <c r="E243" s="21" t="s">
        <v>1038</v>
      </c>
      <c r="F243" s="21" t="s">
        <v>1942</v>
      </c>
      <c r="G243" s="130" t="s">
        <v>528</v>
      </c>
      <c r="H243" s="21" t="s">
        <v>530</v>
      </c>
      <c r="I243" s="44" t="s">
        <v>798</v>
      </c>
      <c r="J243" s="21"/>
      <c r="K243" s="21"/>
      <c r="M243" s="44" t="s">
        <v>522</v>
      </c>
      <c r="N243" s="21"/>
    </row>
    <row r="244" spans="1:14" ht="38.25" customHeight="1" x14ac:dyDescent="0.2">
      <c r="A244" s="21">
        <v>239</v>
      </c>
      <c r="B244" s="21" t="s">
        <v>1051</v>
      </c>
      <c r="C244" s="17" t="s">
        <v>1050</v>
      </c>
      <c r="D244" s="21" t="s">
        <v>658</v>
      </c>
      <c r="E244" s="21" t="s">
        <v>1052</v>
      </c>
      <c r="F244" s="21" t="s">
        <v>1944</v>
      </c>
      <c r="G244" s="130" t="s">
        <v>528</v>
      </c>
      <c r="H244" s="21" t="s">
        <v>1054</v>
      </c>
      <c r="I244" s="44" t="s">
        <v>798</v>
      </c>
      <c r="J244" s="21"/>
      <c r="K244" s="21"/>
      <c r="M244" s="44" t="s">
        <v>522</v>
      </c>
      <c r="N244" s="21"/>
    </row>
    <row r="245" spans="1:14" ht="38.25" customHeight="1" x14ac:dyDescent="0.2">
      <c r="A245" s="21">
        <v>240</v>
      </c>
      <c r="B245" s="21" t="s">
        <v>1063</v>
      </c>
      <c r="C245" s="17" t="s">
        <v>1060</v>
      </c>
      <c r="D245" s="21" t="s">
        <v>30</v>
      </c>
      <c r="E245" s="21" t="s">
        <v>1736</v>
      </c>
      <c r="F245" s="21" t="s">
        <v>1735</v>
      </c>
      <c r="G245" s="130" t="s">
        <v>527</v>
      </c>
      <c r="H245" s="21"/>
      <c r="I245" s="44" t="s">
        <v>522</v>
      </c>
      <c r="J245" s="21"/>
      <c r="K245" s="21"/>
      <c r="M245" s="44" t="s">
        <v>522</v>
      </c>
      <c r="N245" s="21"/>
    </row>
    <row r="246" spans="1:14" ht="38.25" customHeight="1" x14ac:dyDescent="0.2">
      <c r="A246" s="21">
        <v>241</v>
      </c>
      <c r="B246" s="21" t="s">
        <v>1064</v>
      </c>
      <c r="C246" s="17" t="s">
        <v>1965</v>
      </c>
      <c r="D246" s="21" t="s">
        <v>30</v>
      </c>
      <c r="E246" s="21" t="s">
        <v>1963</v>
      </c>
      <c r="F246" s="21" t="s">
        <v>1964</v>
      </c>
      <c r="G246" s="130" t="s">
        <v>527</v>
      </c>
      <c r="H246" s="21"/>
      <c r="I246" s="44" t="s">
        <v>1849</v>
      </c>
      <c r="J246" s="21"/>
      <c r="K246" s="21" t="s">
        <v>2567</v>
      </c>
      <c r="M246" s="44" t="s">
        <v>522</v>
      </c>
      <c r="N246" s="21"/>
    </row>
    <row r="247" spans="1:14" ht="38.25" customHeight="1" x14ac:dyDescent="0.2">
      <c r="A247" s="21">
        <v>242</v>
      </c>
      <c r="B247" s="21" t="s">
        <v>1076</v>
      </c>
      <c r="C247" s="17" t="s">
        <v>1077</v>
      </c>
      <c r="D247" s="21" t="s">
        <v>30</v>
      </c>
      <c r="E247" s="21" t="s">
        <v>1078</v>
      </c>
      <c r="F247" s="21" t="s">
        <v>1079</v>
      </c>
      <c r="G247" s="130" t="s">
        <v>527</v>
      </c>
      <c r="H247" s="21"/>
      <c r="I247" s="44" t="s">
        <v>1925</v>
      </c>
      <c r="J247" s="21"/>
      <c r="K247" s="21" t="s">
        <v>1945</v>
      </c>
      <c r="M247" s="44" t="s">
        <v>522</v>
      </c>
      <c r="N247" s="21"/>
    </row>
    <row r="248" spans="1:14" ht="53.25" customHeight="1" x14ac:dyDescent="0.2">
      <c r="A248" s="21">
        <v>243</v>
      </c>
      <c r="B248" s="21" t="s">
        <v>1082</v>
      </c>
      <c r="C248" s="17" t="s">
        <v>1083</v>
      </c>
      <c r="D248" s="21" t="s">
        <v>30</v>
      </c>
      <c r="E248" s="21" t="s">
        <v>1320</v>
      </c>
      <c r="F248" s="21" t="s">
        <v>1084</v>
      </c>
      <c r="G248" s="130" t="s">
        <v>528</v>
      </c>
      <c r="H248" s="21"/>
      <c r="I248" s="44" t="s">
        <v>1925</v>
      </c>
      <c r="J248" s="21"/>
      <c r="K248" s="21" t="s">
        <v>1946</v>
      </c>
      <c r="M248" s="44" t="s">
        <v>522</v>
      </c>
      <c r="N248" s="21" t="s">
        <v>1085</v>
      </c>
    </row>
    <row r="249" spans="1:14" ht="43.5" customHeight="1" x14ac:dyDescent="0.2">
      <c r="A249" s="21">
        <v>244</v>
      </c>
      <c r="B249" s="21" t="s">
        <v>1091</v>
      </c>
      <c r="C249" s="17" t="s">
        <v>1092</v>
      </c>
      <c r="D249" s="21" t="s">
        <v>658</v>
      </c>
      <c r="E249" s="21" t="s">
        <v>1089</v>
      </c>
      <c r="F249" s="21" t="s">
        <v>1090</v>
      </c>
      <c r="G249" s="130" t="s">
        <v>528</v>
      </c>
      <c r="H249" s="21"/>
      <c r="I249" s="44" t="s">
        <v>2092</v>
      </c>
      <c r="J249" s="21"/>
      <c r="K249" s="21" t="s">
        <v>2133</v>
      </c>
      <c r="M249" s="44" t="s">
        <v>522</v>
      </c>
      <c r="N249" s="21"/>
    </row>
    <row r="250" spans="1:14" ht="54.75" customHeight="1" x14ac:dyDescent="0.2">
      <c r="A250" s="21">
        <v>245</v>
      </c>
      <c r="B250" s="21" t="s">
        <v>1096</v>
      </c>
      <c r="C250" s="17" t="s">
        <v>1097</v>
      </c>
      <c r="D250" s="21" t="s">
        <v>461</v>
      </c>
      <c r="E250" s="21" t="s">
        <v>1094</v>
      </c>
      <c r="F250" s="21" t="s">
        <v>1095</v>
      </c>
      <c r="G250" s="130" t="s">
        <v>528</v>
      </c>
      <c r="H250" s="21"/>
      <c r="I250" s="44" t="s">
        <v>2130</v>
      </c>
      <c r="J250" s="21"/>
      <c r="K250" s="21" t="s">
        <v>1098</v>
      </c>
      <c r="M250" s="44" t="s">
        <v>522</v>
      </c>
      <c r="N250" s="21" t="s">
        <v>1098</v>
      </c>
    </row>
    <row r="251" spans="1:14" ht="38.25" customHeight="1" x14ac:dyDescent="0.2">
      <c r="A251" s="21">
        <v>246</v>
      </c>
      <c r="B251" s="21" t="s">
        <v>1417</v>
      </c>
      <c r="C251" s="17" t="s">
        <v>1100</v>
      </c>
      <c r="D251" s="21" t="s">
        <v>30</v>
      </c>
      <c r="E251" s="21" t="s">
        <v>1418</v>
      </c>
      <c r="F251" s="21" t="s">
        <v>1419</v>
      </c>
      <c r="G251" s="130" t="s">
        <v>527</v>
      </c>
      <c r="H251" s="21"/>
      <c r="I251" s="44" t="s">
        <v>522</v>
      </c>
      <c r="J251" s="21"/>
      <c r="K251" s="21"/>
      <c r="M251" s="44" t="s">
        <v>522</v>
      </c>
      <c r="N251" s="21"/>
    </row>
    <row r="252" spans="1:14" ht="96.75" customHeight="1" x14ac:dyDescent="0.2">
      <c r="A252" s="21">
        <v>247</v>
      </c>
      <c r="B252" s="21" t="s">
        <v>1244</v>
      </c>
      <c r="C252" s="17" t="s">
        <v>1245</v>
      </c>
      <c r="D252" s="21" t="s">
        <v>461</v>
      </c>
      <c r="E252" s="21" t="s">
        <v>1243</v>
      </c>
      <c r="F252" s="21" t="s">
        <v>1112</v>
      </c>
      <c r="G252" s="130" t="s">
        <v>528</v>
      </c>
      <c r="H252" s="21"/>
      <c r="I252" s="44"/>
      <c r="J252" s="21"/>
      <c r="K252" s="17"/>
      <c r="M252" s="44" t="s">
        <v>522</v>
      </c>
      <c r="N252" s="17" t="s">
        <v>1126</v>
      </c>
    </row>
    <row r="253" spans="1:14" ht="38.25" customHeight="1" x14ac:dyDescent="0.2">
      <c r="A253" s="21">
        <v>248</v>
      </c>
      <c r="B253" s="21" t="s">
        <v>1107</v>
      </c>
      <c r="C253" s="17" t="s">
        <v>1109</v>
      </c>
      <c r="D253" s="21" t="s">
        <v>471</v>
      </c>
      <c r="E253" s="21" t="s">
        <v>1508</v>
      </c>
      <c r="F253" s="21" t="s">
        <v>1506</v>
      </c>
      <c r="G253" s="130" t="s">
        <v>527</v>
      </c>
      <c r="H253" s="21"/>
      <c r="I253" s="44" t="s">
        <v>798</v>
      </c>
      <c r="J253" s="21"/>
      <c r="K253" s="21"/>
      <c r="M253" s="44" t="s">
        <v>522</v>
      </c>
      <c r="N253" s="21"/>
    </row>
    <row r="254" spans="1:14" ht="38.25" customHeight="1" x14ac:dyDescent="0.2">
      <c r="A254" s="21">
        <v>249</v>
      </c>
      <c r="B254" s="21" t="s">
        <v>1120</v>
      </c>
      <c r="C254" s="17" t="s">
        <v>1117</v>
      </c>
      <c r="D254" s="21" t="s">
        <v>30</v>
      </c>
      <c r="E254" s="21" t="s">
        <v>1123</v>
      </c>
      <c r="F254" s="21" t="s">
        <v>1119</v>
      </c>
      <c r="G254" s="130" t="s">
        <v>528</v>
      </c>
      <c r="H254" s="21"/>
      <c r="I254" s="44" t="s">
        <v>1925</v>
      </c>
      <c r="J254" s="21"/>
      <c r="K254" s="21" t="s">
        <v>1947</v>
      </c>
      <c r="M254" s="44" t="s">
        <v>522</v>
      </c>
      <c r="N254" s="21"/>
    </row>
    <row r="255" spans="1:14" ht="75.75" customHeight="1" x14ac:dyDescent="0.2">
      <c r="A255" s="21">
        <v>250</v>
      </c>
      <c r="B255" s="21" t="s">
        <v>1125</v>
      </c>
      <c r="C255" s="17" t="s">
        <v>1122</v>
      </c>
      <c r="D255" s="21" t="s">
        <v>30</v>
      </c>
      <c r="E255" s="21" t="s">
        <v>1124</v>
      </c>
      <c r="F255" s="21" t="s">
        <v>1059</v>
      </c>
      <c r="G255" s="130" t="s">
        <v>528</v>
      </c>
      <c r="H255" s="21"/>
      <c r="I255" s="44"/>
      <c r="J255" s="21"/>
      <c r="K255" s="21" t="s">
        <v>1335</v>
      </c>
      <c r="M255" s="44" t="s">
        <v>523</v>
      </c>
      <c r="N255" s="21" t="s">
        <v>1335</v>
      </c>
    </row>
    <row r="256" spans="1:14" ht="90" customHeight="1" x14ac:dyDescent="0.2">
      <c r="A256" s="21">
        <v>251</v>
      </c>
      <c r="B256" s="21" t="s">
        <v>1127</v>
      </c>
      <c r="C256" s="17" t="s">
        <v>1128</v>
      </c>
      <c r="D256" s="21" t="s">
        <v>30</v>
      </c>
      <c r="E256" s="21" t="s">
        <v>1129</v>
      </c>
      <c r="F256" s="21" t="s">
        <v>1130</v>
      </c>
      <c r="G256" s="130" t="s">
        <v>528</v>
      </c>
      <c r="H256" s="21" t="s">
        <v>529</v>
      </c>
      <c r="I256" s="44" t="s">
        <v>1941</v>
      </c>
      <c r="J256" s="21"/>
      <c r="K256" s="126"/>
      <c r="M256" s="44" t="s">
        <v>522</v>
      </c>
      <c r="N256" s="126"/>
    </row>
    <row r="257" spans="1:14" ht="81.75" customHeight="1" x14ac:dyDescent="0.2">
      <c r="A257" s="21">
        <v>252</v>
      </c>
      <c r="B257" s="21" t="s">
        <v>1132</v>
      </c>
      <c r="C257" s="17" t="s">
        <v>1131</v>
      </c>
      <c r="D257" s="21" t="s">
        <v>30</v>
      </c>
      <c r="E257" s="21" t="s">
        <v>1145</v>
      </c>
      <c r="F257" s="21" t="s">
        <v>1133</v>
      </c>
      <c r="G257" s="130" t="s">
        <v>528</v>
      </c>
      <c r="H257" s="21" t="s">
        <v>531</v>
      </c>
      <c r="I257" s="44" t="s">
        <v>1925</v>
      </c>
      <c r="J257" s="21"/>
      <c r="K257" s="21" t="s">
        <v>1949</v>
      </c>
      <c r="M257" s="44" t="s">
        <v>522</v>
      </c>
      <c r="N257" s="21" t="s">
        <v>1134</v>
      </c>
    </row>
    <row r="258" spans="1:14" ht="57" customHeight="1" x14ac:dyDescent="0.2">
      <c r="A258" s="21">
        <v>253</v>
      </c>
      <c r="B258" s="21" t="s">
        <v>1143</v>
      </c>
      <c r="C258" s="17" t="s">
        <v>1142</v>
      </c>
      <c r="D258" s="21" t="s">
        <v>30</v>
      </c>
      <c r="E258" s="21"/>
      <c r="F258" s="21"/>
      <c r="G258" s="130" t="s">
        <v>528</v>
      </c>
      <c r="H258" s="21" t="s">
        <v>531</v>
      </c>
      <c r="I258" s="44"/>
      <c r="J258" s="21"/>
      <c r="K258" s="149" t="s">
        <v>1144</v>
      </c>
      <c r="M258" s="44" t="s">
        <v>521</v>
      </c>
      <c r="N258" s="149" t="s">
        <v>1144</v>
      </c>
    </row>
    <row r="259" spans="1:14" ht="38.25" customHeight="1" x14ac:dyDescent="0.2">
      <c r="A259" s="21">
        <v>254</v>
      </c>
      <c r="B259" s="21" t="s">
        <v>1152</v>
      </c>
      <c r="C259" s="17" t="s">
        <v>1151</v>
      </c>
      <c r="D259" s="21" t="s">
        <v>658</v>
      </c>
      <c r="E259" s="21" t="s">
        <v>1153</v>
      </c>
      <c r="F259" s="21" t="s">
        <v>54</v>
      </c>
      <c r="G259" s="21" t="s">
        <v>528</v>
      </c>
      <c r="H259" s="21" t="s">
        <v>1154</v>
      </c>
      <c r="I259" s="44" t="s">
        <v>1925</v>
      </c>
      <c r="J259" s="21"/>
      <c r="K259" s="21" t="s">
        <v>606</v>
      </c>
      <c r="M259" s="44" t="s">
        <v>798</v>
      </c>
      <c r="N259" s="21"/>
    </row>
    <row r="260" spans="1:14" ht="72" customHeight="1" x14ac:dyDescent="0.2">
      <c r="A260" s="21">
        <v>255</v>
      </c>
      <c r="B260" s="21" t="s">
        <v>1158</v>
      </c>
      <c r="C260" s="17" t="s">
        <v>1159</v>
      </c>
      <c r="D260" s="21" t="s">
        <v>200</v>
      </c>
      <c r="E260" s="21" t="s">
        <v>1160</v>
      </c>
      <c r="F260" s="21" t="s">
        <v>265</v>
      </c>
      <c r="G260" s="130" t="s">
        <v>527</v>
      </c>
      <c r="H260" s="21" t="s">
        <v>530</v>
      </c>
      <c r="I260" s="44" t="s">
        <v>798</v>
      </c>
      <c r="J260" s="21"/>
      <c r="K260" s="21" t="s">
        <v>1161</v>
      </c>
      <c r="M260" s="44" t="s">
        <v>522</v>
      </c>
      <c r="N260" s="21" t="s">
        <v>1161</v>
      </c>
    </row>
    <row r="261" spans="1:14" ht="38.25" customHeight="1" x14ac:dyDescent="0.2">
      <c r="A261" s="21">
        <v>256</v>
      </c>
      <c r="B261" s="21" t="s">
        <v>1162</v>
      </c>
      <c r="C261" s="17" t="s">
        <v>1163</v>
      </c>
      <c r="D261" s="21" t="s">
        <v>461</v>
      </c>
      <c r="E261" s="21" t="s">
        <v>1164</v>
      </c>
      <c r="F261" s="21" t="s">
        <v>1948</v>
      </c>
      <c r="G261" s="130" t="s">
        <v>527</v>
      </c>
      <c r="H261" s="21" t="s">
        <v>530</v>
      </c>
      <c r="I261" s="44" t="s">
        <v>522</v>
      </c>
      <c r="J261" s="21"/>
      <c r="K261" s="21"/>
      <c r="M261" s="44" t="s">
        <v>522</v>
      </c>
      <c r="N261" s="21"/>
    </row>
    <row r="262" spans="1:14" ht="96.75" customHeight="1" x14ac:dyDescent="0.2">
      <c r="A262" s="21">
        <v>257</v>
      </c>
      <c r="B262" s="21" t="s">
        <v>1166</v>
      </c>
      <c r="C262" s="17" t="s">
        <v>1167</v>
      </c>
      <c r="D262" s="21" t="s">
        <v>1168</v>
      </c>
      <c r="E262" s="21" t="s">
        <v>1169</v>
      </c>
      <c r="F262" s="21" t="s">
        <v>1170</v>
      </c>
      <c r="G262" s="130" t="s">
        <v>527</v>
      </c>
      <c r="H262" s="21" t="s">
        <v>530</v>
      </c>
      <c r="I262" s="44" t="s">
        <v>2092</v>
      </c>
      <c r="J262" s="21"/>
      <c r="K262" s="126" t="s">
        <v>2132</v>
      </c>
      <c r="M262" s="44" t="s">
        <v>522</v>
      </c>
      <c r="N262" s="21" t="s">
        <v>1171</v>
      </c>
    </row>
    <row r="263" spans="1:14" ht="54.75" customHeight="1" x14ac:dyDescent="0.2">
      <c r="A263" s="21">
        <v>258</v>
      </c>
      <c r="B263" s="21" t="s">
        <v>1173</v>
      </c>
      <c r="C263" s="17" t="s">
        <v>1174</v>
      </c>
      <c r="D263" s="21" t="s">
        <v>30</v>
      </c>
      <c r="E263" s="126" t="s">
        <v>2096</v>
      </c>
      <c r="F263" s="126" t="s">
        <v>2095</v>
      </c>
      <c r="G263" s="130" t="s">
        <v>527</v>
      </c>
      <c r="H263" s="21" t="s">
        <v>532</v>
      </c>
      <c r="I263" s="151" t="s">
        <v>798</v>
      </c>
      <c r="J263" s="21"/>
      <c r="K263" s="126"/>
      <c r="M263" s="44" t="s">
        <v>522</v>
      </c>
      <c r="N263" s="126"/>
    </row>
    <row r="264" spans="1:14" ht="38.25" customHeight="1" x14ac:dyDescent="0.2">
      <c r="A264" s="21">
        <v>259</v>
      </c>
      <c r="B264" s="21" t="s">
        <v>1175</v>
      </c>
      <c r="C264" s="17" t="s">
        <v>1176</v>
      </c>
      <c r="D264" s="21" t="s">
        <v>616</v>
      </c>
      <c r="E264" s="21" t="s">
        <v>1156</v>
      </c>
      <c r="F264" s="21" t="s">
        <v>1157</v>
      </c>
      <c r="G264" s="21" t="s">
        <v>528</v>
      </c>
      <c r="H264" s="22"/>
      <c r="I264" s="18" t="s">
        <v>1950</v>
      </c>
      <c r="J264" s="17"/>
      <c r="K264" s="37"/>
      <c r="L264" s="21">
        <v>1</v>
      </c>
      <c r="M264" s="18" t="s">
        <v>522</v>
      </c>
      <c r="N264" s="37"/>
    </row>
    <row r="265" spans="1:14" ht="38.25" customHeight="1" x14ac:dyDescent="0.2">
      <c r="A265" s="21">
        <v>260</v>
      </c>
      <c r="B265" s="21" t="s">
        <v>2524</v>
      </c>
      <c r="C265" s="17" t="s">
        <v>1177</v>
      </c>
      <c r="D265" s="21" t="s">
        <v>98</v>
      </c>
      <c r="E265" s="21" t="s">
        <v>1181</v>
      </c>
      <c r="F265" s="21" t="s">
        <v>1496</v>
      </c>
      <c r="G265" s="130" t="s">
        <v>527</v>
      </c>
      <c r="H265" s="21"/>
      <c r="I265" s="151" t="s">
        <v>798</v>
      </c>
      <c r="J265" s="21"/>
      <c r="K265" s="37"/>
      <c r="M265" s="151" t="s">
        <v>522</v>
      </c>
      <c r="N265" s="37"/>
    </row>
    <row r="266" spans="1:14" ht="38.25" customHeight="1" x14ac:dyDescent="0.2">
      <c r="A266" s="21">
        <v>261</v>
      </c>
      <c r="B266" s="21" t="s">
        <v>1182</v>
      </c>
      <c r="C266" s="17" t="s">
        <v>1183</v>
      </c>
      <c r="D266" s="21" t="s">
        <v>65</v>
      </c>
      <c r="E266" s="21" t="s">
        <v>1739</v>
      </c>
      <c r="F266" s="21" t="s">
        <v>1740</v>
      </c>
      <c r="G266" s="130" t="s">
        <v>528</v>
      </c>
      <c r="H266" s="21"/>
      <c r="I266" s="44" t="s">
        <v>522</v>
      </c>
      <c r="J266" s="21"/>
      <c r="K266" s="21"/>
      <c r="M266" s="44" t="s">
        <v>1476</v>
      </c>
      <c r="N266" s="21" t="s">
        <v>1184</v>
      </c>
    </row>
    <row r="267" spans="1:14" ht="38.25" customHeight="1" x14ac:dyDescent="0.2">
      <c r="A267" s="21">
        <v>262</v>
      </c>
      <c r="B267" s="21" t="s">
        <v>1187</v>
      </c>
      <c r="C267" s="17" t="s">
        <v>1186</v>
      </c>
      <c r="D267" s="21" t="s">
        <v>60</v>
      </c>
      <c r="E267" s="21" t="s">
        <v>1188</v>
      </c>
      <c r="F267" s="21" t="s">
        <v>1189</v>
      </c>
      <c r="G267" s="130" t="s">
        <v>528</v>
      </c>
      <c r="H267" s="21" t="s">
        <v>530</v>
      </c>
      <c r="I267" s="44" t="s">
        <v>1925</v>
      </c>
      <c r="J267" s="21"/>
      <c r="K267" s="21" t="s">
        <v>1951</v>
      </c>
      <c r="M267" s="44" t="s">
        <v>522</v>
      </c>
      <c r="N267" s="21"/>
    </row>
    <row r="268" spans="1:14" ht="38.25" customHeight="1" x14ac:dyDescent="0.2">
      <c r="A268" s="21">
        <v>263</v>
      </c>
      <c r="B268" s="21" t="s">
        <v>1191</v>
      </c>
      <c r="C268" s="17" t="s">
        <v>1190</v>
      </c>
      <c r="D268" s="21" t="s">
        <v>461</v>
      </c>
      <c r="E268" s="21" t="s">
        <v>1192</v>
      </c>
      <c r="F268" s="21" t="s">
        <v>2105</v>
      </c>
      <c r="G268" s="130" t="s">
        <v>527</v>
      </c>
      <c r="H268" s="21" t="s">
        <v>530</v>
      </c>
      <c r="I268" s="44" t="s">
        <v>798</v>
      </c>
      <c r="J268" s="21"/>
      <c r="K268" s="233"/>
      <c r="M268" s="44" t="s">
        <v>522</v>
      </c>
      <c r="N268" s="21"/>
    </row>
    <row r="269" spans="1:14" ht="38.25" customHeight="1" x14ac:dyDescent="0.2">
      <c r="A269" s="21">
        <v>264</v>
      </c>
      <c r="B269" s="21" t="s">
        <v>1197</v>
      </c>
      <c r="C269" s="17" t="s">
        <v>1198</v>
      </c>
      <c r="D269" s="21" t="s">
        <v>658</v>
      </c>
      <c r="E269" s="21" t="s">
        <v>1194</v>
      </c>
      <c r="F269" s="21" t="s">
        <v>1955</v>
      </c>
      <c r="G269" s="130" t="s">
        <v>528</v>
      </c>
      <c r="H269" s="21" t="s">
        <v>530</v>
      </c>
      <c r="I269" s="44" t="s">
        <v>1925</v>
      </c>
      <c r="J269" s="21"/>
      <c r="K269" s="21" t="s">
        <v>1956</v>
      </c>
      <c r="M269" s="44" t="s">
        <v>522</v>
      </c>
      <c r="N269" s="21" t="s">
        <v>1196</v>
      </c>
    </row>
    <row r="270" spans="1:14" ht="38.25" customHeight="1" x14ac:dyDescent="0.2">
      <c r="A270" s="21">
        <v>265</v>
      </c>
      <c r="B270" s="21" t="s">
        <v>1200</v>
      </c>
      <c r="C270" s="17" t="s">
        <v>1199</v>
      </c>
      <c r="D270" s="21" t="s">
        <v>30</v>
      </c>
      <c r="E270" s="21" t="s">
        <v>1201</v>
      </c>
      <c r="F270" s="21" t="s">
        <v>2046</v>
      </c>
      <c r="G270" s="130" t="s">
        <v>527</v>
      </c>
      <c r="H270" s="21" t="s">
        <v>531</v>
      </c>
      <c r="I270" s="44" t="s">
        <v>1849</v>
      </c>
      <c r="J270" s="21"/>
      <c r="K270" s="21" t="s">
        <v>2305</v>
      </c>
      <c r="M270" s="44" t="s">
        <v>522</v>
      </c>
      <c r="N270" s="21"/>
    </row>
    <row r="271" spans="1:14" ht="38.25" customHeight="1" x14ac:dyDescent="0.2">
      <c r="A271" s="21">
        <v>266</v>
      </c>
      <c r="B271" s="21" t="s">
        <v>1211</v>
      </c>
      <c r="C271" s="17" t="s">
        <v>1210</v>
      </c>
      <c r="D271" s="21" t="s">
        <v>658</v>
      </c>
      <c r="E271" s="21" t="s">
        <v>1208</v>
      </c>
      <c r="F271" s="21" t="s">
        <v>1957</v>
      </c>
      <c r="G271" s="130" t="s">
        <v>527</v>
      </c>
      <c r="H271" s="21" t="s">
        <v>530</v>
      </c>
      <c r="I271" s="44" t="s">
        <v>798</v>
      </c>
      <c r="J271" s="21"/>
      <c r="K271" s="21"/>
      <c r="M271" s="44" t="s">
        <v>522</v>
      </c>
      <c r="N271" s="21"/>
    </row>
    <row r="272" spans="1:14" ht="38.25" customHeight="1" x14ac:dyDescent="0.2">
      <c r="A272" s="21">
        <v>267</v>
      </c>
      <c r="B272" s="21" t="s">
        <v>1224</v>
      </c>
      <c r="C272" s="17" t="s">
        <v>1223</v>
      </c>
      <c r="D272" s="21" t="s">
        <v>30</v>
      </c>
      <c r="E272" s="21" t="s">
        <v>2190</v>
      </c>
      <c r="F272" s="21" t="s">
        <v>2191</v>
      </c>
      <c r="G272" s="130" t="s">
        <v>527</v>
      </c>
      <c r="H272" s="21"/>
      <c r="I272" s="44" t="s">
        <v>798</v>
      </c>
      <c r="J272" s="21"/>
      <c r="K272" s="21"/>
      <c r="M272" s="44" t="s">
        <v>522</v>
      </c>
      <c r="N272" s="21"/>
    </row>
    <row r="273" spans="1:14" ht="38.25" customHeight="1" x14ac:dyDescent="0.2">
      <c r="A273" s="21">
        <v>268</v>
      </c>
      <c r="B273" s="21" t="s">
        <v>1229</v>
      </c>
      <c r="C273" s="17" t="s">
        <v>1225</v>
      </c>
      <c r="D273" s="21" t="s">
        <v>1226</v>
      </c>
      <c r="E273" s="21" t="s">
        <v>2189</v>
      </c>
      <c r="F273" s="21" t="s">
        <v>1227</v>
      </c>
      <c r="G273" s="130" t="s">
        <v>528</v>
      </c>
      <c r="H273" s="21" t="s">
        <v>532</v>
      </c>
      <c r="I273" s="44" t="s">
        <v>1958</v>
      </c>
      <c r="J273" s="21"/>
      <c r="K273" s="21"/>
      <c r="M273" s="44" t="s">
        <v>522</v>
      </c>
      <c r="N273" s="21"/>
    </row>
    <row r="274" spans="1:14" ht="38.25" customHeight="1" x14ac:dyDescent="0.2">
      <c r="A274" s="21">
        <v>269</v>
      </c>
      <c r="B274" s="21" t="s">
        <v>1233</v>
      </c>
      <c r="C274" s="17" t="s">
        <v>1230</v>
      </c>
      <c r="D274" s="21" t="s">
        <v>461</v>
      </c>
      <c r="E274" s="21" t="s">
        <v>1231</v>
      </c>
      <c r="F274" s="21" t="s">
        <v>1232</v>
      </c>
      <c r="G274" s="130" t="s">
        <v>528</v>
      </c>
      <c r="H274" s="21" t="s">
        <v>1054</v>
      </c>
      <c r="I274" s="44" t="s">
        <v>1959</v>
      </c>
      <c r="J274" s="21"/>
      <c r="K274" s="21" t="s">
        <v>1960</v>
      </c>
      <c r="M274" s="44" t="s">
        <v>522</v>
      </c>
      <c r="N274" s="21"/>
    </row>
    <row r="275" spans="1:14" ht="38.25" customHeight="1" x14ac:dyDescent="0.2">
      <c r="A275" s="21">
        <v>270</v>
      </c>
      <c r="B275" s="21" t="s">
        <v>1239</v>
      </c>
      <c r="C275" s="17" t="s">
        <v>1240</v>
      </c>
      <c r="D275" s="21" t="s">
        <v>200</v>
      </c>
      <c r="E275" s="21" t="s">
        <v>2283</v>
      </c>
      <c r="F275" s="21" t="s">
        <v>2284</v>
      </c>
      <c r="G275" s="130" t="s">
        <v>527</v>
      </c>
      <c r="H275" s="21" t="s">
        <v>1054</v>
      </c>
      <c r="I275" s="44" t="s">
        <v>1925</v>
      </c>
      <c r="J275" s="21"/>
      <c r="K275" s="21" t="s">
        <v>1976</v>
      </c>
      <c r="M275" s="44" t="s">
        <v>522</v>
      </c>
      <c r="N275" s="21"/>
    </row>
    <row r="276" spans="1:14" ht="38.25" customHeight="1" x14ac:dyDescent="0.2">
      <c r="A276" s="21">
        <v>271</v>
      </c>
      <c r="B276" s="21" t="s">
        <v>1249</v>
      </c>
      <c r="C276" s="17" t="s">
        <v>1246</v>
      </c>
      <c r="D276" s="21" t="s">
        <v>658</v>
      </c>
      <c r="E276" s="21" t="s">
        <v>1247</v>
      </c>
      <c r="F276" s="21" t="s">
        <v>1248</v>
      </c>
      <c r="G276" s="130" t="s">
        <v>528</v>
      </c>
      <c r="H276" s="21" t="s">
        <v>530</v>
      </c>
      <c r="I276" s="44" t="s">
        <v>1925</v>
      </c>
      <c r="J276" s="21"/>
      <c r="K276" s="21" t="s">
        <v>1792</v>
      </c>
      <c r="M276" s="44" t="s">
        <v>522</v>
      </c>
      <c r="N276" s="21"/>
    </row>
    <row r="277" spans="1:14" ht="38.25" customHeight="1" x14ac:dyDescent="0.2">
      <c r="A277" s="21">
        <v>272</v>
      </c>
      <c r="B277" s="21" t="s">
        <v>1250</v>
      </c>
      <c r="C277" s="17" t="s">
        <v>1251</v>
      </c>
      <c r="D277" s="21" t="s">
        <v>30</v>
      </c>
      <c r="E277" s="21" t="s">
        <v>1252</v>
      </c>
      <c r="F277" s="21" t="s">
        <v>195</v>
      </c>
      <c r="G277" s="130" t="s">
        <v>528</v>
      </c>
      <c r="H277" s="21"/>
      <c r="I277" s="44" t="s">
        <v>1925</v>
      </c>
      <c r="J277" s="21"/>
      <c r="K277" s="21" t="s">
        <v>1962</v>
      </c>
      <c r="M277" s="44" t="s">
        <v>522</v>
      </c>
      <c r="N277" s="21"/>
    </row>
    <row r="278" spans="1:14" ht="105" customHeight="1" x14ac:dyDescent="0.2">
      <c r="A278" s="21">
        <v>273</v>
      </c>
      <c r="B278" s="21" t="s">
        <v>1267</v>
      </c>
      <c r="C278" s="17" t="s">
        <v>1266</v>
      </c>
      <c r="D278" s="21" t="s">
        <v>1268</v>
      </c>
      <c r="E278" s="21" t="s">
        <v>1269</v>
      </c>
      <c r="F278" s="21" t="s">
        <v>1270</v>
      </c>
      <c r="G278" s="130" t="s">
        <v>528</v>
      </c>
      <c r="H278" s="21" t="s">
        <v>530</v>
      </c>
      <c r="I278" s="44" t="s">
        <v>2092</v>
      </c>
      <c r="J278" s="21"/>
      <c r="K278" s="21" t="s">
        <v>2131</v>
      </c>
      <c r="M278" s="44"/>
      <c r="N278" s="21" t="s">
        <v>1271</v>
      </c>
    </row>
    <row r="279" spans="1:14" ht="38.25" customHeight="1" x14ac:dyDescent="0.2">
      <c r="A279" s="21">
        <v>274</v>
      </c>
      <c r="B279" s="21" t="s">
        <v>1294</v>
      </c>
      <c r="C279" s="17" t="s">
        <v>1295</v>
      </c>
      <c r="D279" s="21" t="s">
        <v>658</v>
      </c>
      <c r="E279" s="21" t="s">
        <v>1296</v>
      </c>
      <c r="F279" s="21" t="s">
        <v>1977</v>
      </c>
      <c r="G279" s="130" t="s">
        <v>527</v>
      </c>
      <c r="H279" s="21" t="s">
        <v>532</v>
      </c>
      <c r="I279" s="44" t="s">
        <v>798</v>
      </c>
      <c r="J279" s="21"/>
      <c r="K279" s="21"/>
      <c r="M279" s="44" t="s">
        <v>522</v>
      </c>
      <c r="N279" s="21"/>
    </row>
    <row r="280" spans="1:14" ht="38.25" customHeight="1" x14ac:dyDescent="0.2">
      <c r="A280" s="21">
        <v>275</v>
      </c>
      <c r="B280" s="21" t="s">
        <v>1311</v>
      </c>
      <c r="C280" s="17" t="s">
        <v>1310</v>
      </c>
      <c r="D280" s="21" t="s">
        <v>30</v>
      </c>
      <c r="E280" s="21" t="s">
        <v>1308</v>
      </c>
      <c r="F280" s="21" t="s">
        <v>1855</v>
      </c>
      <c r="G280" s="130" t="s">
        <v>527</v>
      </c>
      <c r="H280" s="21" t="s">
        <v>530</v>
      </c>
      <c r="I280" s="44" t="s">
        <v>798</v>
      </c>
      <c r="J280" s="21"/>
      <c r="K280" s="21"/>
      <c r="M280" s="44" t="s">
        <v>522</v>
      </c>
      <c r="N280" s="21"/>
    </row>
    <row r="281" spans="1:14" ht="38.25" customHeight="1" x14ac:dyDescent="0.2">
      <c r="A281" s="21">
        <v>276</v>
      </c>
      <c r="B281" s="21" t="s">
        <v>1317</v>
      </c>
      <c r="C281" s="17" t="s">
        <v>1313</v>
      </c>
      <c r="D281" s="21" t="s">
        <v>658</v>
      </c>
      <c r="E281" s="21" t="s">
        <v>1751</v>
      </c>
      <c r="F281" s="21" t="s">
        <v>1750</v>
      </c>
      <c r="G281" s="130" t="s">
        <v>527</v>
      </c>
      <c r="H281" s="21" t="s">
        <v>1316</v>
      </c>
      <c r="I281" s="44" t="s">
        <v>798</v>
      </c>
      <c r="J281" s="21"/>
      <c r="K281" s="21"/>
      <c r="M281" s="44" t="s">
        <v>522</v>
      </c>
      <c r="N281" s="21"/>
    </row>
    <row r="282" spans="1:14" ht="57.75" customHeight="1" x14ac:dyDescent="0.2">
      <c r="A282" s="21">
        <v>277</v>
      </c>
      <c r="B282" s="21" t="s">
        <v>1322</v>
      </c>
      <c r="C282" s="17" t="s">
        <v>1321</v>
      </c>
      <c r="D282" s="21" t="s">
        <v>30</v>
      </c>
      <c r="E282" s="21" t="s">
        <v>1323</v>
      </c>
      <c r="F282" s="21" t="s">
        <v>1324</v>
      </c>
      <c r="G282" s="130" t="s">
        <v>528</v>
      </c>
      <c r="H282" s="21" t="s">
        <v>534</v>
      </c>
      <c r="I282" s="44" t="s">
        <v>1978</v>
      </c>
      <c r="J282" s="21"/>
      <c r="K282" s="21" t="s">
        <v>1325</v>
      </c>
      <c r="M282" s="44" t="s">
        <v>522</v>
      </c>
      <c r="N282" s="21" t="s">
        <v>1325</v>
      </c>
    </row>
    <row r="283" spans="1:14" ht="81" customHeight="1" x14ac:dyDescent="0.2">
      <c r="A283" s="21">
        <v>278</v>
      </c>
      <c r="B283" s="21" t="s">
        <v>1439</v>
      </c>
      <c r="C283" s="17" t="s">
        <v>1330</v>
      </c>
      <c r="D283" s="21" t="s">
        <v>73</v>
      </c>
      <c r="E283" s="21" t="s">
        <v>1331</v>
      </c>
      <c r="F283" s="21" t="s">
        <v>1502</v>
      </c>
      <c r="G283" s="130" t="s">
        <v>527</v>
      </c>
      <c r="H283" s="21" t="s">
        <v>530</v>
      </c>
      <c r="I283" s="44" t="s">
        <v>798</v>
      </c>
      <c r="J283" s="21"/>
      <c r="K283" s="21"/>
      <c r="M283" s="44" t="s">
        <v>522</v>
      </c>
      <c r="N283" s="21"/>
    </row>
    <row r="284" spans="1:14" ht="38.25" customHeight="1" x14ac:dyDescent="0.2">
      <c r="A284" s="21">
        <v>279</v>
      </c>
      <c r="B284" s="21" t="s">
        <v>1342</v>
      </c>
      <c r="C284" s="17" t="s">
        <v>1343</v>
      </c>
      <c r="D284" s="21" t="s">
        <v>30</v>
      </c>
      <c r="E284" s="21" t="s">
        <v>1340</v>
      </c>
      <c r="F284" s="21" t="s">
        <v>1341</v>
      </c>
      <c r="G284" s="130" t="s">
        <v>528</v>
      </c>
      <c r="H284" s="21" t="s">
        <v>1344</v>
      </c>
      <c r="I284" s="44" t="s">
        <v>1792</v>
      </c>
      <c r="J284" s="21"/>
      <c r="K284" s="21"/>
      <c r="M284" s="44" t="s">
        <v>522</v>
      </c>
      <c r="N284" s="21"/>
    </row>
    <row r="285" spans="1:14" ht="38.25" customHeight="1" x14ac:dyDescent="0.2">
      <c r="A285" s="21">
        <v>280</v>
      </c>
      <c r="B285" s="21" t="s">
        <v>2139</v>
      </c>
      <c r="C285" s="17" t="s">
        <v>1347</v>
      </c>
      <c r="D285" s="21" t="s">
        <v>30</v>
      </c>
      <c r="E285" s="21"/>
      <c r="F285" s="21"/>
      <c r="G285" s="130"/>
      <c r="H285" s="21"/>
      <c r="I285" s="44" t="s">
        <v>2137</v>
      </c>
      <c r="J285" s="21"/>
      <c r="K285" s="21" t="s">
        <v>2138</v>
      </c>
      <c r="M285" s="44" t="s">
        <v>1477</v>
      </c>
      <c r="N285" s="21" t="s">
        <v>1348</v>
      </c>
    </row>
    <row r="286" spans="1:14" ht="38.25" customHeight="1" x14ac:dyDescent="0.2">
      <c r="A286" s="21">
        <v>281</v>
      </c>
      <c r="B286" s="21" t="s">
        <v>1350</v>
      </c>
      <c r="C286" s="17" t="s">
        <v>1349</v>
      </c>
      <c r="D286" s="21" t="s">
        <v>51</v>
      </c>
      <c r="E286" s="21"/>
      <c r="F286" s="21"/>
      <c r="G286" s="130"/>
      <c r="H286" s="21"/>
      <c r="I286" s="44" t="s">
        <v>2130</v>
      </c>
      <c r="J286" s="21"/>
      <c r="K286" s="21"/>
      <c r="M286" s="44" t="s">
        <v>1477</v>
      </c>
      <c r="N286" s="21" t="s">
        <v>1351</v>
      </c>
    </row>
    <row r="287" spans="1:14" ht="38.25" customHeight="1" x14ac:dyDescent="0.2">
      <c r="A287" s="21">
        <v>282</v>
      </c>
      <c r="B287" s="21"/>
      <c r="C287" s="17" t="s">
        <v>1352</v>
      </c>
      <c r="D287" s="21" t="s">
        <v>658</v>
      </c>
      <c r="E287" s="21"/>
      <c r="F287" s="21"/>
      <c r="G287" s="130"/>
      <c r="H287" s="21"/>
      <c r="I287" s="44"/>
      <c r="J287" s="21"/>
      <c r="K287" s="21" t="s">
        <v>1353</v>
      </c>
      <c r="M287" s="44"/>
      <c r="N287" s="21" t="s">
        <v>1353</v>
      </c>
    </row>
    <row r="288" spans="1:14" ht="38.25" customHeight="1" x14ac:dyDescent="0.2">
      <c r="A288" s="21">
        <v>283</v>
      </c>
      <c r="B288" s="21" t="s">
        <v>1371</v>
      </c>
      <c r="C288" s="17" t="s">
        <v>1369</v>
      </c>
      <c r="D288" s="21" t="s">
        <v>30</v>
      </c>
      <c r="E288" s="21" t="s">
        <v>1442</v>
      </c>
      <c r="F288" s="21" t="s">
        <v>1370</v>
      </c>
      <c r="G288" s="130" t="s">
        <v>528</v>
      </c>
      <c r="H288" s="21" t="s">
        <v>532</v>
      </c>
      <c r="I288" s="44" t="s">
        <v>522</v>
      </c>
      <c r="J288" s="21"/>
      <c r="K288" s="21"/>
    </row>
    <row r="289" spans="1:11" ht="70.5" customHeight="1" x14ac:dyDescent="0.2">
      <c r="A289" s="21">
        <v>284</v>
      </c>
      <c r="B289" s="21" t="s">
        <v>1427</v>
      </c>
      <c r="C289" s="17" t="s">
        <v>1428</v>
      </c>
      <c r="D289" s="21" t="s">
        <v>658</v>
      </c>
      <c r="E289" s="21" t="s">
        <v>1430</v>
      </c>
      <c r="F289" s="21" t="s">
        <v>1429</v>
      </c>
      <c r="G289" s="130" t="s">
        <v>527</v>
      </c>
      <c r="H289" s="21"/>
      <c r="I289" s="44" t="s">
        <v>522</v>
      </c>
      <c r="J289" s="21"/>
      <c r="K289" s="21"/>
    </row>
    <row r="290" spans="1:11" ht="38.25" customHeight="1" x14ac:dyDescent="0.2">
      <c r="A290" s="21">
        <v>285</v>
      </c>
      <c r="B290" s="21" t="s">
        <v>1435</v>
      </c>
      <c r="C290" s="17" t="s">
        <v>1436</v>
      </c>
      <c r="D290" s="21" t="s">
        <v>30</v>
      </c>
      <c r="E290" s="21" t="s">
        <v>1438</v>
      </c>
      <c r="F290" s="21" t="s">
        <v>1437</v>
      </c>
      <c r="G290" s="130" t="s">
        <v>527</v>
      </c>
      <c r="H290" s="21"/>
      <c r="I290" s="44" t="s">
        <v>1849</v>
      </c>
      <c r="J290" s="21"/>
      <c r="K290" s="21" t="s">
        <v>1850</v>
      </c>
    </row>
    <row r="291" spans="1:11" ht="38.25" customHeight="1" x14ac:dyDescent="0.2">
      <c r="A291" s="21">
        <v>286</v>
      </c>
      <c r="B291" s="21" t="s">
        <v>1451</v>
      </c>
      <c r="C291" s="17" t="s">
        <v>1452</v>
      </c>
      <c r="D291" s="21" t="s">
        <v>30</v>
      </c>
      <c r="E291" s="21"/>
      <c r="F291" s="21" t="s">
        <v>2643</v>
      </c>
      <c r="G291" s="130" t="s">
        <v>528</v>
      </c>
      <c r="H291" s="21" t="s">
        <v>534</v>
      </c>
      <c r="I291" s="44"/>
      <c r="J291" s="21"/>
      <c r="K291" s="21" t="s">
        <v>1453</v>
      </c>
    </row>
    <row r="292" spans="1:11" ht="38.25" customHeight="1" x14ac:dyDescent="0.2">
      <c r="A292" s="21">
        <v>287</v>
      </c>
      <c r="B292" s="21" t="s">
        <v>1492</v>
      </c>
      <c r="C292" s="17" t="s">
        <v>1488</v>
      </c>
      <c r="D292" s="21" t="s">
        <v>658</v>
      </c>
      <c r="E292" s="21" t="s">
        <v>1489</v>
      </c>
      <c r="F292" s="21" t="s">
        <v>1490</v>
      </c>
      <c r="G292" s="130" t="s">
        <v>528</v>
      </c>
      <c r="H292" s="21" t="s">
        <v>1491</v>
      </c>
      <c r="I292" s="44" t="s">
        <v>1849</v>
      </c>
      <c r="J292" s="21"/>
      <c r="K292" s="21" t="s">
        <v>2023</v>
      </c>
    </row>
    <row r="293" spans="1:11" ht="72.75" customHeight="1" x14ac:dyDescent="0.2">
      <c r="A293" s="21">
        <v>288</v>
      </c>
      <c r="B293" s="21" t="s">
        <v>1510</v>
      </c>
      <c r="C293" s="17" t="s">
        <v>1509</v>
      </c>
      <c r="D293" s="21" t="s">
        <v>119</v>
      </c>
      <c r="E293" s="21" t="s">
        <v>1511</v>
      </c>
      <c r="F293" s="21" t="s">
        <v>1512</v>
      </c>
      <c r="G293" s="130" t="s">
        <v>528</v>
      </c>
      <c r="H293" s="21" t="s">
        <v>1513</v>
      </c>
      <c r="I293" s="44" t="s">
        <v>798</v>
      </c>
      <c r="J293" s="21"/>
      <c r="K293" s="21"/>
    </row>
    <row r="294" spans="1:11" ht="38.25" customHeight="1" x14ac:dyDescent="0.2">
      <c r="A294" s="21">
        <v>289</v>
      </c>
      <c r="B294" s="21" t="s">
        <v>1543</v>
      </c>
      <c r="C294" s="17" t="s">
        <v>1544</v>
      </c>
      <c r="D294" s="21" t="s">
        <v>30</v>
      </c>
      <c r="E294" s="21" t="s">
        <v>1545</v>
      </c>
      <c r="F294" s="21" t="s">
        <v>1546</v>
      </c>
      <c r="G294" s="130" t="s">
        <v>528</v>
      </c>
      <c r="H294" s="21"/>
      <c r="I294" s="44" t="s">
        <v>798</v>
      </c>
      <c r="J294" s="21"/>
      <c r="K294" s="21"/>
    </row>
    <row r="295" spans="1:11" ht="38.25" customHeight="1" x14ac:dyDescent="0.2">
      <c r="A295" s="21">
        <v>290</v>
      </c>
      <c r="B295" s="21" t="s">
        <v>1552</v>
      </c>
      <c r="C295" s="17" t="s">
        <v>1549</v>
      </c>
      <c r="D295" s="21" t="s">
        <v>119</v>
      </c>
      <c r="E295" s="21" t="s">
        <v>1550</v>
      </c>
      <c r="F295" s="21" t="s">
        <v>1551</v>
      </c>
      <c r="G295" s="130" t="s">
        <v>528</v>
      </c>
      <c r="H295" s="21"/>
      <c r="I295" s="44" t="s">
        <v>798</v>
      </c>
      <c r="J295" s="21"/>
      <c r="K295" s="21"/>
    </row>
    <row r="296" spans="1:11" ht="38.25" customHeight="1" x14ac:dyDescent="0.2">
      <c r="A296" s="21">
        <v>291</v>
      </c>
      <c r="B296" s="21" t="s">
        <v>1597</v>
      </c>
      <c r="C296" s="17" t="s">
        <v>1594</v>
      </c>
      <c r="D296" s="21" t="s">
        <v>658</v>
      </c>
      <c r="E296" s="21" t="s">
        <v>1595</v>
      </c>
      <c r="F296" s="21" t="s">
        <v>1596</v>
      </c>
      <c r="G296" s="130" t="s">
        <v>528</v>
      </c>
      <c r="H296" s="21"/>
      <c r="I296" s="44" t="s">
        <v>798</v>
      </c>
      <c r="J296" s="21"/>
      <c r="K296" s="21"/>
    </row>
    <row r="297" spans="1:11" ht="38.25" customHeight="1" x14ac:dyDescent="0.2">
      <c r="A297" s="21">
        <v>292</v>
      </c>
      <c r="B297" s="21" t="s">
        <v>1601</v>
      </c>
      <c r="C297" s="17" t="s">
        <v>1602</v>
      </c>
      <c r="D297" s="21" t="s">
        <v>30</v>
      </c>
      <c r="E297" s="21" t="s">
        <v>1603</v>
      </c>
      <c r="F297" s="21" t="s">
        <v>1604</v>
      </c>
      <c r="G297" s="130" t="s">
        <v>528</v>
      </c>
      <c r="H297" s="21"/>
      <c r="I297" s="44" t="s">
        <v>798</v>
      </c>
      <c r="J297" s="21"/>
      <c r="K297" s="21"/>
    </row>
    <row r="298" spans="1:11" ht="38.25" customHeight="1" x14ac:dyDescent="0.2">
      <c r="A298" s="21">
        <v>293</v>
      </c>
      <c r="B298" s="21" t="s">
        <v>1606</v>
      </c>
      <c r="C298" s="17" t="s">
        <v>1607</v>
      </c>
      <c r="D298" s="21" t="s">
        <v>658</v>
      </c>
      <c r="E298" s="21" t="s">
        <v>1609</v>
      </c>
      <c r="F298" s="21" t="s">
        <v>1608</v>
      </c>
      <c r="G298" s="130" t="s">
        <v>528</v>
      </c>
      <c r="H298" s="21"/>
      <c r="I298" s="44" t="s">
        <v>798</v>
      </c>
      <c r="J298" s="21"/>
      <c r="K298" s="21"/>
    </row>
    <row r="299" spans="1:11" ht="51.75" customHeight="1" x14ac:dyDescent="0.2">
      <c r="A299" s="21">
        <v>294</v>
      </c>
      <c r="B299" s="21" t="s">
        <v>1610</v>
      </c>
      <c r="C299" s="17" t="s">
        <v>1611</v>
      </c>
      <c r="D299" s="21" t="s">
        <v>30</v>
      </c>
      <c r="E299" s="21" t="s">
        <v>1612</v>
      </c>
      <c r="F299" s="21" t="s">
        <v>1205</v>
      </c>
      <c r="G299" s="130" t="s">
        <v>528</v>
      </c>
      <c r="H299" s="21"/>
      <c r="I299" s="44" t="s">
        <v>798</v>
      </c>
      <c r="J299" s="21"/>
      <c r="K299" s="21"/>
    </row>
    <row r="300" spans="1:11" ht="38.25" customHeight="1" x14ac:dyDescent="0.2">
      <c r="A300" s="21">
        <v>295</v>
      </c>
      <c r="B300" s="21" t="s">
        <v>1617</v>
      </c>
      <c r="C300" s="17" t="s">
        <v>1620</v>
      </c>
      <c r="D300" s="21" t="s">
        <v>30</v>
      </c>
      <c r="E300" s="21" t="s">
        <v>1618</v>
      </c>
      <c r="F300" s="21" t="s">
        <v>1619</v>
      </c>
      <c r="G300" s="130" t="s">
        <v>528</v>
      </c>
      <c r="H300" s="21" t="s">
        <v>530</v>
      </c>
      <c r="I300" s="44" t="s">
        <v>798</v>
      </c>
      <c r="J300" s="21"/>
      <c r="K300" s="21"/>
    </row>
    <row r="301" spans="1:11" ht="38.25" customHeight="1" x14ac:dyDescent="0.2">
      <c r="A301" s="21">
        <v>296</v>
      </c>
      <c r="B301" s="21" t="s">
        <v>1624</v>
      </c>
      <c r="C301" s="17" t="s">
        <v>1625</v>
      </c>
      <c r="D301" s="21" t="s">
        <v>821</v>
      </c>
      <c r="E301" s="21" t="s">
        <v>1631</v>
      </c>
      <c r="F301" s="21" t="s">
        <v>54</v>
      </c>
      <c r="G301" s="130" t="s">
        <v>527</v>
      </c>
      <c r="H301" s="21"/>
      <c r="I301" s="44" t="s">
        <v>798</v>
      </c>
      <c r="J301" s="21"/>
      <c r="K301" s="21"/>
    </row>
    <row r="302" spans="1:11" ht="38.25" customHeight="1" x14ac:dyDescent="0.2">
      <c r="A302" s="21">
        <v>297</v>
      </c>
      <c r="B302" s="21" t="s">
        <v>1627</v>
      </c>
      <c r="C302" s="17" t="s">
        <v>1628</v>
      </c>
      <c r="D302" s="21" t="s">
        <v>65</v>
      </c>
      <c r="E302" s="21" t="s">
        <v>1629</v>
      </c>
      <c r="F302" s="21" t="s">
        <v>207</v>
      </c>
      <c r="G302" s="130" t="s">
        <v>527</v>
      </c>
      <c r="H302" s="21"/>
      <c r="I302" s="44" t="s">
        <v>798</v>
      </c>
      <c r="J302" s="21"/>
      <c r="K302" s="21"/>
    </row>
    <row r="303" spans="1:11" ht="38.25" customHeight="1" x14ac:dyDescent="0.2">
      <c r="A303" s="21">
        <v>298</v>
      </c>
      <c r="B303" s="21" t="s">
        <v>1694</v>
      </c>
      <c r="C303" s="17" t="s">
        <v>1695</v>
      </c>
      <c r="D303" s="21" t="s">
        <v>30</v>
      </c>
      <c r="E303" s="21" t="s">
        <v>2420</v>
      </c>
      <c r="F303" s="21" t="s">
        <v>1205</v>
      </c>
      <c r="G303" s="130" t="s">
        <v>527</v>
      </c>
      <c r="H303" s="21"/>
      <c r="I303" s="44" t="s">
        <v>798</v>
      </c>
      <c r="J303" s="21"/>
      <c r="K303" s="21"/>
    </row>
    <row r="304" spans="1:11" ht="38.25" customHeight="1" x14ac:dyDescent="0.2">
      <c r="A304" s="21">
        <v>299</v>
      </c>
      <c r="B304" s="21" t="s">
        <v>1961</v>
      </c>
      <c r="C304" s="17" t="s">
        <v>1744</v>
      </c>
      <c r="D304" s="21" t="s">
        <v>658</v>
      </c>
      <c r="E304" s="21" t="s">
        <v>1742</v>
      </c>
      <c r="F304" s="21" t="s">
        <v>1743</v>
      </c>
      <c r="G304" s="130" t="s">
        <v>528</v>
      </c>
      <c r="H304" s="21"/>
      <c r="I304" s="44" t="s">
        <v>798</v>
      </c>
      <c r="J304" s="21"/>
      <c r="K304" s="21"/>
    </row>
    <row r="305" spans="1:11" ht="38.25" customHeight="1" x14ac:dyDescent="0.2">
      <c r="A305" s="21">
        <v>300</v>
      </c>
      <c r="B305" s="21" t="s">
        <v>1746</v>
      </c>
      <c r="C305" s="17" t="s">
        <v>1747</v>
      </c>
      <c r="D305" s="21" t="s">
        <v>658</v>
      </c>
      <c r="E305" s="21" t="s">
        <v>1752</v>
      </c>
      <c r="F305" s="21" t="s">
        <v>1749</v>
      </c>
      <c r="G305" s="130" t="s">
        <v>528</v>
      </c>
      <c r="H305" s="21"/>
      <c r="I305" s="44" t="s">
        <v>798</v>
      </c>
      <c r="J305" s="21"/>
      <c r="K305" s="21"/>
    </row>
    <row r="306" spans="1:11" ht="112.5" customHeight="1" x14ac:dyDescent="0.2">
      <c r="A306" s="21">
        <v>301</v>
      </c>
      <c r="B306" s="21" t="s">
        <v>2251</v>
      </c>
      <c r="C306" s="17" t="s">
        <v>2281</v>
      </c>
      <c r="D306" s="21" t="s">
        <v>658</v>
      </c>
      <c r="E306" s="21" t="s">
        <v>2249</v>
      </c>
      <c r="F306" s="21" t="s">
        <v>1754</v>
      </c>
      <c r="G306" s="130" t="s">
        <v>528</v>
      </c>
      <c r="H306" s="21"/>
      <c r="I306" s="21" t="s">
        <v>798</v>
      </c>
      <c r="J306" s="21"/>
      <c r="K306" s="21"/>
    </row>
    <row r="307" spans="1:11" ht="38.25" customHeight="1" x14ac:dyDescent="0.2">
      <c r="A307" s="167">
        <v>302</v>
      </c>
      <c r="B307" s="126" t="s">
        <v>1755</v>
      </c>
      <c r="C307" s="142" t="s">
        <v>1756</v>
      </c>
      <c r="D307" s="126" t="s">
        <v>30</v>
      </c>
      <c r="E307" s="126" t="s">
        <v>1757</v>
      </c>
      <c r="F307" s="126" t="s">
        <v>54</v>
      </c>
      <c r="G307" s="126" t="s">
        <v>527</v>
      </c>
      <c r="H307" s="21"/>
      <c r="I307" s="21" t="s">
        <v>523</v>
      </c>
      <c r="J307" s="21"/>
      <c r="K307" s="21" t="s">
        <v>1793</v>
      </c>
    </row>
    <row r="308" spans="1:11" ht="38.25" customHeight="1" x14ac:dyDescent="0.2">
      <c r="A308" s="21">
        <v>303</v>
      </c>
      <c r="B308" s="21" t="s">
        <v>1761</v>
      </c>
      <c r="C308" s="17" t="s">
        <v>1758</v>
      </c>
      <c r="D308" s="21" t="s">
        <v>233</v>
      </c>
      <c r="E308" s="21" t="s">
        <v>1759</v>
      </c>
      <c r="F308" s="21" t="s">
        <v>1760</v>
      </c>
      <c r="G308" s="130" t="s">
        <v>528</v>
      </c>
      <c r="H308" s="21"/>
      <c r="I308" s="21" t="s">
        <v>798</v>
      </c>
      <c r="J308" s="21"/>
      <c r="K308" s="21"/>
    </row>
    <row r="309" spans="1:11" ht="38.25" customHeight="1" x14ac:dyDescent="0.2">
      <c r="A309" s="21">
        <v>304</v>
      </c>
      <c r="B309" s="21" t="s">
        <v>1788</v>
      </c>
      <c r="C309" s="17" t="s">
        <v>1791</v>
      </c>
      <c r="D309" s="21" t="s">
        <v>658</v>
      </c>
      <c r="E309" s="21" t="s">
        <v>1789</v>
      </c>
      <c r="F309" s="21" t="s">
        <v>1790</v>
      </c>
      <c r="G309" s="130" t="s">
        <v>528</v>
      </c>
      <c r="H309" s="21"/>
      <c r="I309" s="7" t="s">
        <v>798</v>
      </c>
      <c r="J309" s="21"/>
      <c r="K309" s="21"/>
    </row>
    <row r="310" spans="1:11" ht="52.5" customHeight="1" x14ac:dyDescent="0.2">
      <c r="A310" s="21">
        <v>305</v>
      </c>
      <c r="B310" s="21" t="s">
        <v>1797</v>
      </c>
      <c r="C310" s="17" t="s">
        <v>1795</v>
      </c>
      <c r="D310" s="21" t="s">
        <v>73</v>
      </c>
      <c r="E310" s="21" t="s">
        <v>1796</v>
      </c>
      <c r="F310" s="21" t="s">
        <v>1419</v>
      </c>
      <c r="G310" s="130" t="s">
        <v>528</v>
      </c>
      <c r="H310" s="21"/>
      <c r="I310" s="21" t="s">
        <v>798</v>
      </c>
      <c r="J310" s="21"/>
      <c r="K310" s="21"/>
    </row>
    <row r="311" spans="1:11" ht="38.25" customHeight="1" x14ac:dyDescent="0.2">
      <c r="A311" s="21">
        <v>306</v>
      </c>
      <c r="B311" s="21" t="s">
        <v>1804</v>
      </c>
      <c r="C311" s="17" t="s">
        <v>1800</v>
      </c>
      <c r="D311" s="21" t="s">
        <v>39</v>
      </c>
      <c r="E311" s="21" t="s">
        <v>1801</v>
      </c>
      <c r="F311" s="21" t="s">
        <v>1802</v>
      </c>
      <c r="G311" s="130" t="s">
        <v>1803</v>
      </c>
      <c r="H311" s="21"/>
      <c r="I311" s="21" t="s">
        <v>798</v>
      </c>
      <c r="J311" s="21"/>
      <c r="K311" s="21"/>
    </row>
    <row r="312" spans="1:11" ht="38.25" customHeight="1" x14ac:dyDescent="0.2">
      <c r="A312" s="21">
        <v>307</v>
      </c>
      <c r="B312" s="21" t="s">
        <v>1805</v>
      </c>
      <c r="C312" s="17" t="s">
        <v>1806</v>
      </c>
      <c r="D312" s="21" t="s">
        <v>30</v>
      </c>
      <c r="E312" s="21" t="s">
        <v>1807</v>
      </c>
      <c r="F312" s="21" t="s">
        <v>1808</v>
      </c>
      <c r="G312" s="130" t="s">
        <v>528</v>
      </c>
      <c r="H312" s="21"/>
      <c r="I312" s="21" t="s">
        <v>798</v>
      </c>
      <c r="J312" s="21">
        <v>5</v>
      </c>
      <c r="K312" s="21"/>
    </row>
    <row r="313" spans="1:11" ht="38.25" customHeight="1" x14ac:dyDescent="0.2">
      <c r="A313" s="21">
        <v>308</v>
      </c>
      <c r="B313" s="21" t="s">
        <v>1815</v>
      </c>
      <c r="C313" s="17" t="s">
        <v>1813</v>
      </c>
      <c r="D313" s="21" t="s">
        <v>658</v>
      </c>
      <c r="E313" s="23" t="s">
        <v>1753</v>
      </c>
      <c r="F313" s="21" t="s">
        <v>1814</v>
      </c>
      <c r="G313" s="130" t="s">
        <v>528</v>
      </c>
      <c r="H313" s="21"/>
      <c r="I313" s="21" t="s">
        <v>798</v>
      </c>
      <c r="J313" s="21"/>
      <c r="K313" s="21"/>
    </row>
    <row r="314" spans="1:11" ht="38.25" customHeight="1" x14ac:dyDescent="0.2">
      <c r="A314" s="21">
        <v>309</v>
      </c>
      <c r="B314" s="21" t="s">
        <v>1827</v>
      </c>
      <c r="C314" s="17" t="s">
        <v>1828</v>
      </c>
      <c r="D314" s="21" t="s">
        <v>658</v>
      </c>
      <c r="E314" s="21" t="s">
        <v>1829</v>
      </c>
      <c r="F314" s="21" t="s">
        <v>1830</v>
      </c>
      <c r="G314" s="130" t="s">
        <v>528</v>
      </c>
      <c r="H314" s="21"/>
      <c r="I314" s="21" t="s">
        <v>798</v>
      </c>
      <c r="J314" s="21"/>
      <c r="K314" s="21"/>
    </row>
    <row r="315" spans="1:11" ht="49.5" customHeight="1" x14ac:dyDescent="0.2">
      <c r="A315" s="21">
        <v>310</v>
      </c>
      <c r="B315" s="21" t="s">
        <v>1832</v>
      </c>
      <c r="C315" s="17" t="s">
        <v>1833</v>
      </c>
      <c r="D315" s="21" t="s">
        <v>200</v>
      </c>
      <c r="E315" s="21" t="s">
        <v>1834</v>
      </c>
      <c r="F315" s="21"/>
      <c r="G315" s="130" t="s">
        <v>528</v>
      </c>
      <c r="H315" s="21"/>
      <c r="I315" s="21" t="s">
        <v>798</v>
      </c>
      <c r="J315" s="21"/>
      <c r="K315" s="21"/>
    </row>
    <row r="316" spans="1:11" ht="38.25" customHeight="1" x14ac:dyDescent="0.2">
      <c r="A316" s="21">
        <v>311</v>
      </c>
      <c r="B316" s="21" t="s">
        <v>1843</v>
      </c>
      <c r="C316" s="17" t="s">
        <v>1844</v>
      </c>
      <c r="D316" s="21" t="s">
        <v>30</v>
      </c>
      <c r="E316" s="21" t="s">
        <v>1845</v>
      </c>
      <c r="F316" s="21" t="s">
        <v>1846</v>
      </c>
      <c r="G316" s="130" t="s">
        <v>528</v>
      </c>
      <c r="H316" s="21"/>
      <c r="I316" s="21" t="s">
        <v>798</v>
      </c>
      <c r="J316" s="21"/>
      <c r="K316" s="21"/>
    </row>
    <row r="317" spans="1:11" ht="38.25" customHeight="1" x14ac:dyDescent="0.2">
      <c r="A317" s="21">
        <v>312</v>
      </c>
      <c r="B317" s="21" t="s">
        <v>1854</v>
      </c>
      <c r="C317" s="17" t="s">
        <v>1851</v>
      </c>
      <c r="D317" s="21" t="s">
        <v>51</v>
      </c>
      <c r="E317" s="21" t="s">
        <v>1852</v>
      </c>
      <c r="F317" s="21" t="s">
        <v>1853</v>
      </c>
      <c r="G317" s="130" t="s">
        <v>528</v>
      </c>
      <c r="H317" s="21"/>
      <c r="I317" s="21" t="s">
        <v>1849</v>
      </c>
      <c r="J317" s="21"/>
      <c r="K317" s="21" t="s">
        <v>2268</v>
      </c>
    </row>
    <row r="318" spans="1:11" ht="38.25" customHeight="1" x14ac:dyDescent="0.2">
      <c r="A318" s="21">
        <v>313</v>
      </c>
      <c r="B318" s="21" t="s">
        <v>1856</v>
      </c>
      <c r="C318" s="17" t="s">
        <v>1857</v>
      </c>
      <c r="D318" s="21" t="s">
        <v>200</v>
      </c>
      <c r="E318" s="21" t="s">
        <v>1858</v>
      </c>
      <c r="F318" s="21" t="s">
        <v>1859</v>
      </c>
      <c r="G318" s="130" t="s">
        <v>527</v>
      </c>
      <c r="H318" s="21"/>
      <c r="I318" s="21" t="s">
        <v>798</v>
      </c>
      <c r="J318" s="131"/>
      <c r="K318" s="21"/>
    </row>
    <row r="319" spans="1:11" ht="38.25" customHeight="1" x14ac:dyDescent="0.2">
      <c r="A319" s="21">
        <v>314</v>
      </c>
      <c r="B319" s="21" t="s">
        <v>1861</v>
      </c>
      <c r="C319" s="17" t="s">
        <v>1862</v>
      </c>
      <c r="D319" s="21" t="s">
        <v>30</v>
      </c>
      <c r="E319" s="21" t="s">
        <v>1863</v>
      </c>
      <c r="F319" s="21" t="s">
        <v>1749</v>
      </c>
      <c r="G319" s="130" t="s">
        <v>528</v>
      </c>
      <c r="H319" s="21"/>
      <c r="I319" s="21" t="s">
        <v>798</v>
      </c>
      <c r="J319" s="131"/>
      <c r="K319" s="21"/>
    </row>
    <row r="320" spans="1:11" ht="38.25" customHeight="1" x14ac:dyDescent="0.2">
      <c r="A320" s="21">
        <v>315</v>
      </c>
      <c r="B320" s="21" t="s">
        <v>1869</v>
      </c>
      <c r="C320" s="17" t="s">
        <v>1866</v>
      </c>
      <c r="D320" s="21" t="s">
        <v>138</v>
      </c>
      <c r="E320" s="21" t="s">
        <v>1867</v>
      </c>
      <c r="F320" s="21" t="s">
        <v>1868</v>
      </c>
      <c r="G320" s="130" t="s">
        <v>528</v>
      </c>
      <c r="H320" s="21"/>
      <c r="I320" s="21" t="s">
        <v>522</v>
      </c>
      <c r="J320" s="131"/>
      <c r="K320" s="21"/>
    </row>
    <row r="321" spans="1:11" ht="38.25" customHeight="1" x14ac:dyDescent="0.2">
      <c r="A321" s="21">
        <v>316</v>
      </c>
      <c r="B321" s="21" t="s">
        <v>1870</v>
      </c>
      <c r="C321" s="17" t="s">
        <v>1871</v>
      </c>
      <c r="D321" s="21" t="s">
        <v>461</v>
      </c>
      <c r="E321" s="21" t="s">
        <v>1872</v>
      </c>
      <c r="F321" s="21" t="s">
        <v>1205</v>
      </c>
      <c r="G321" s="130" t="s">
        <v>528</v>
      </c>
      <c r="H321" s="21"/>
      <c r="I321" s="21" t="s">
        <v>798</v>
      </c>
      <c r="J321" s="131"/>
      <c r="K321" s="21"/>
    </row>
    <row r="322" spans="1:11" ht="38.25" customHeight="1" x14ac:dyDescent="0.2">
      <c r="A322" s="21">
        <v>317</v>
      </c>
      <c r="B322" s="21" t="s">
        <v>1877</v>
      </c>
      <c r="C322" s="17" t="s">
        <v>2604</v>
      </c>
      <c r="D322" s="21" t="s">
        <v>658</v>
      </c>
      <c r="E322" s="21" t="s">
        <v>1878</v>
      </c>
      <c r="F322" s="21" t="s">
        <v>1879</v>
      </c>
      <c r="G322" s="130" t="s">
        <v>528</v>
      </c>
      <c r="H322" s="21" t="s">
        <v>530</v>
      </c>
      <c r="I322" s="21" t="s">
        <v>798</v>
      </c>
      <c r="J322" s="131"/>
      <c r="K322" s="21"/>
    </row>
    <row r="323" spans="1:11" ht="117.75" customHeight="1" x14ac:dyDescent="0.2">
      <c r="A323" s="21">
        <v>318</v>
      </c>
      <c r="B323" s="21" t="s">
        <v>1895</v>
      </c>
      <c r="C323" s="17" t="s">
        <v>1896</v>
      </c>
      <c r="D323" s="21" t="s">
        <v>1897</v>
      </c>
      <c r="E323" s="21" t="s">
        <v>1898</v>
      </c>
      <c r="F323" s="21" t="s">
        <v>1899</v>
      </c>
      <c r="G323" s="130" t="s">
        <v>528</v>
      </c>
      <c r="H323" s="21" t="s">
        <v>532</v>
      </c>
      <c r="I323" s="21" t="s">
        <v>798</v>
      </c>
      <c r="J323" s="131"/>
      <c r="K323" s="21"/>
    </row>
    <row r="324" spans="1:11" ht="38.25" customHeight="1" x14ac:dyDescent="0.2">
      <c r="A324" s="21">
        <v>319</v>
      </c>
      <c r="B324" s="21" t="s">
        <v>1970</v>
      </c>
      <c r="C324" s="17" t="s">
        <v>1968</v>
      </c>
      <c r="D324" s="21" t="s">
        <v>30</v>
      </c>
      <c r="E324" s="21" t="s">
        <v>1969</v>
      </c>
      <c r="F324" s="21" t="s">
        <v>1967</v>
      </c>
      <c r="G324" s="130" t="s">
        <v>527</v>
      </c>
      <c r="H324" s="21"/>
      <c r="I324" s="21" t="s">
        <v>798</v>
      </c>
      <c r="J324" s="131"/>
      <c r="K324" s="21"/>
    </row>
    <row r="325" spans="1:11" ht="38.25" customHeight="1" x14ac:dyDescent="0.2">
      <c r="A325" s="21">
        <v>320</v>
      </c>
      <c r="B325" s="21" t="s">
        <v>1973</v>
      </c>
      <c r="C325" s="17" t="s">
        <v>1974</v>
      </c>
      <c r="D325" s="21" t="s">
        <v>658</v>
      </c>
      <c r="E325" s="21" t="s">
        <v>1975</v>
      </c>
      <c r="F325" s="21" t="s">
        <v>1972</v>
      </c>
      <c r="G325" s="130" t="s">
        <v>527</v>
      </c>
      <c r="H325" s="21"/>
      <c r="I325" s="21" t="s">
        <v>798</v>
      </c>
      <c r="J325" s="131"/>
      <c r="K325" s="21"/>
    </row>
    <row r="326" spans="1:11" ht="38.25" customHeight="1" x14ac:dyDescent="0.2">
      <c r="A326" s="21">
        <v>321</v>
      </c>
      <c r="B326" s="21" t="s">
        <v>1993</v>
      </c>
      <c r="C326" s="17" t="s">
        <v>1990</v>
      </c>
      <c r="D326" s="21" t="s">
        <v>658</v>
      </c>
      <c r="E326" s="21" t="s">
        <v>1991</v>
      </c>
      <c r="F326" s="21" t="s">
        <v>1992</v>
      </c>
      <c r="G326" s="130" t="s">
        <v>528</v>
      </c>
      <c r="H326" s="21"/>
      <c r="I326" s="21" t="s">
        <v>798</v>
      </c>
      <c r="J326" s="131"/>
      <c r="K326" s="21"/>
    </row>
    <row r="327" spans="1:11" ht="38.25" customHeight="1" x14ac:dyDescent="0.2">
      <c r="A327" s="21">
        <v>322</v>
      </c>
      <c r="B327" s="21" t="s">
        <v>1995</v>
      </c>
      <c r="C327" s="17" t="s">
        <v>1996</v>
      </c>
      <c r="D327" s="21" t="s">
        <v>200</v>
      </c>
      <c r="E327" s="21" t="s">
        <v>1997</v>
      </c>
      <c r="F327" s="21" t="s">
        <v>191</v>
      </c>
      <c r="G327" s="130" t="s">
        <v>528</v>
      </c>
      <c r="H327" s="21"/>
      <c r="I327" s="21" t="s">
        <v>798</v>
      </c>
      <c r="J327" s="131"/>
      <c r="K327" s="21"/>
    </row>
    <row r="328" spans="1:11" ht="38.25" customHeight="1" x14ac:dyDescent="0.2">
      <c r="A328" s="21">
        <v>323</v>
      </c>
      <c r="B328" s="21" t="s">
        <v>2005</v>
      </c>
      <c r="C328" s="17" t="s">
        <v>2006</v>
      </c>
      <c r="D328" s="21" t="s">
        <v>98</v>
      </c>
      <c r="E328" s="21" t="s">
        <v>2007</v>
      </c>
      <c r="F328" s="21" t="s">
        <v>2008</v>
      </c>
      <c r="G328" s="130" t="s">
        <v>528</v>
      </c>
      <c r="H328" s="21"/>
      <c r="I328" s="21" t="s">
        <v>522</v>
      </c>
      <c r="J328" s="131"/>
      <c r="K328" s="21"/>
    </row>
    <row r="329" spans="1:11" ht="38.25" customHeight="1" x14ac:dyDescent="0.2">
      <c r="A329" s="21">
        <v>324</v>
      </c>
      <c r="B329" s="21" t="s">
        <v>2176</v>
      </c>
      <c r="C329" s="17" t="s">
        <v>2013</v>
      </c>
      <c r="D329" s="21" t="s">
        <v>30</v>
      </c>
      <c r="E329" s="21" t="s">
        <v>2018</v>
      </c>
      <c r="F329" s="21" t="s">
        <v>1205</v>
      </c>
      <c r="G329" s="130" t="s">
        <v>528</v>
      </c>
      <c r="H329" s="21"/>
      <c r="I329" s="21" t="s">
        <v>523</v>
      </c>
      <c r="J329" s="126"/>
      <c r="K329" s="126" t="s">
        <v>2177</v>
      </c>
    </row>
    <row r="330" spans="1:11" ht="38.25" customHeight="1" x14ac:dyDescent="0.2">
      <c r="A330" s="21">
        <v>325</v>
      </c>
      <c r="B330" s="21" t="s">
        <v>2017</v>
      </c>
      <c r="C330" s="17" t="s">
        <v>2016</v>
      </c>
      <c r="D330" s="21" t="s">
        <v>98</v>
      </c>
      <c r="E330" s="21" t="s">
        <v>2019</v>
      </c>
      <c r="F330" s="21" t="s">
        <v>2015</v>
      </c>
      <c r="G330" s="21" t="s">
        <v>528</v>
      </c>
      <c r="H330" s="21"/>
      <c r="I330" s="21" t="s">
        <v>1849</v>
      </c>
      <c r="J330" s="195"/>
      <c r="K330" s="126" t="s">
        <v>2489</v>
      </c>
    </row>
    <row r="331" spans="1:11" ht="49.5" customHeight="1" x14ac:dyDescent="0.2">
      <c r="A331" s="21">
        <v>326</v>
      </c>
      <c r="B331" s="21" t="s">
        <v>2024</v>
      </c>
      <c r="C331" s="17" t="s">
        <v>2025</v>
      </c>
      <c r="D331" s="21" t="s">
        <v>30</v>
      </c>
      <c r="E331" s="21"/>
      <c r="F331" s="21"/>
      <c r="G331" s="21" t="s">
        <v>528</v>
      </c>
      <c r="H331" s="21" t="s">
        <v>1344</v>
      </c>
      <c r="I331" s="21" t="s">
        <v>2026</v>
      </c>
      <c r="J331" s="126"/>
      <c r="K331" s="126" t="s">
        <v>2027</v>
      </c>
    </row>
    <row r="332" spans="1:11" ht="51.75" customHeight="1" x14ac:dyDescent="0.2">
      <c r="A332" s="21">
        <v>327</v>
      </c>
      <c r="B332" s="21" t="s">
        <v>2028</v>
      </c>
      <c r="C332" s="17" t="s">
        <v>2029</v>
      </c>
      <c r="D332" s="21" t="s">
        <v>45</v>
      </c>
      <c r="E332" s="21" t="s">
        <v>2030</v>
      </c>
      <c r="F332" s="21" t="s">
        <v>2031</v>
      </c>
      <c r="G332" s="130" t="s">
        <v>528</v>
      </c>
      <c r="H332" s="21"/>
      <c r="I332" s="21" t="s">
        <v>798</v>
      </c>
      <c r="J332" s="126"/>
      <c r="K332" s="126"/>
    </row>
    <row r="333" spans="1:11" ht="38.25" customHeight="1" x14ac:dyDescent="0.2">
      <c r="A333" s="21">
        <v>328</v>
      </c>
      <c r="B333" s="21" t="s">
        <v>1556</v>
      </c>
      <c r="C333" s="17" t="s">
        <v>2032</v>
      </c>
      <c r="D333" s="21" t="s">
        <v>30</v>
      </c>
      <c r="E333" s="21" t="s">
        <v>2033</v>
      </c>
      <c r="F333" s="21" t="s">
        <v>2034</v>
      </c>
      <c r="G333" s="130" t="s">
        <v>528</v>
      </c>
      <c r="H333" s="21"/>
      <c r="I333" s="21" t="s">
        <v>798</v>
      </c>
      <c r="J333" s="126"/>
      <c r="K333" s="126"/>
    </row>
    <row r="334" spans="1:11" ht="38.25" customHeight="1" x14ac:dyDescent="0.2">
      <c r="A334" s="21">
        <v>329</v>
      </c>
      <c r="B334" s="21" t="s">
        <v>2035</v>
      </c>
      <c r="C334" s="17" t="s">
        <v>2036</v>
      </c>
      <c r="D334" s="21" t="s">
        <v>134</v>
      </c>
      <c r="E334" s="21" t="s">
        <v>2037</v>
      </c>
      <c r="F334" s="21" t="s">
        <v>2038</v>
      </c>
      <c r="G334" s="130" t="s">
        <v>527</v>
      </c>
      <c r="H334" s="21"/>
      <c r="I334" s="21" t="s">
        <v>798</v>
      </c>
      <c r="J334" s="195"/>
      <c r="K334" s="126"/>
    </row>
    <row r="335" spans="1:11" ht="47.25" customHeight="1" x14ac:dyDescent="0.2">
      <c r="A335" s="21">
        <v>330</v>
      </c>
      <c r="B335" s="21" t="s">
        <v>2047</v>
      </c>
      <c r="C335" s="17" t="s">
        <v>2048</v>
      </c>
      <c r="D335" s="21" t="s">
        <v>658</v>
      </c>
      <c r="E335" s="7" t="s">
        <v>2051</v>
      </c>
      <c r="F335" s="21" t="s">
        <v>2049</v>
      </c>
      <c r="G335" s="130" t="s">
        <v>528</v>
      </c>
      <c r="H335" s="21"/>
      <c r="I335" s="21" t="s">
        <v>798</v>
      </c>
      <c r="J335" s="126"/>
      <c r="K335" s="126" t="s">
        <v>2050</v>
      </c>
    </row>
    <row r="336" spans="1:11" ht="38.25" customHeight="1" x14ac:dyDescent="0.2">
      <c r="A336" s="21">
        <v>331</v>
      </c>
      <c r="B336" s="21" t="s">
        <v>2081</v>
      </c>
      <c r="C336" s="17" t="s">
        <v>2082</v>
      </c>
      <c r="D336" s="21" t="s">
        <v>30</v>
      </c>
      <c r="E336" s="21" t="s">
        <v>2083</v>
      </c>
      <c r="F336" s="21" t="s">
        <v>2084</v>
      </c>
      <c r="G336" s="130" t="s">
        <v>528</v>
      </c>
      <c r="H336" s="21"/>
      <c r="I336" s="21" t="s">
        <v>798</v>
      </c>
      <c r="J336" s="126"/>
      <c r="K336" s="139"/>
    </row>
    <row r="337" spans="1:11" ht="71.25" customHeight="1" x14ac:dyDescent="0.2">
      <c r="A337" s="21">
        <v>332</v>
      </c>
      <c r="B337" s="21" t="s">
        <v>2085</v>
      </c>
      <c r="C337" s="17" t="s">
        <v>2086</v>
      </c>
      <c r="D337" s="21" t="s">
        <v>658</v>
      </c>
      <c r="E337" s="21" t="s">
        <v>2087</v>
      </c>
      <c r="F337" s="21" t="s">
        <v>2088</v>
      </c>
      <c r="G337" s="130" t="s">
        <v>528</v>
      </c>
      <c r="H337" s="21" t="s">
        <v>2089</v>
      </c>
      <c r="I337" s="21" t="s">
        <v>798</v>
      </c>
      <c r="J337" s="126">
        <v>5</v>
      </c>
      <c r="K337" s="126"/>
    </row>
    <row r="338" spans="1:11" ht="47.25" customHeight="1" x14ac:dyDescent="0.2">
      <c r="A338" s="21">
        <v>333</v>
      </c>
      <c r="B338" s="21" t="s">
        <v>2097</v>
      </c>
      <c r="C338" s="17" t="s">
        <v>2098</v>
      </c>
      <c r="D338" s="21" t="s">
        <v>596</v>
      </c>
      <c r="E338" s="21" t="s">
        <v>2099</v>
      </c>
      <c r="F338" s="21" t="s">
        <v>2100</v>
      </c>
      <c r="G338" s="130" t="s">
        <v>528</v>
      </c>
      <c r="H338" s="21"/>
      <c r="I338" s="21" t="s">
        <v>522</v>
      </c>
      <c r="J338" s="23"/>
      <c r="K338" s="21"/>
    </row>
    <row r="339" spans="1:11" ht="42" x14ac:dyDescent="0.2">
      <c r="A339" s="21">
        <v>334</v>
      </c>
      <c r="B339" s="21" t="s">
        <v>2102</v>
      </c>
      <c r="C339" s="17" t="s">
        <v>2103</v>
      </c>
      <c r="D339" s="21" t="s">
        <v>658</v>
      </c>
      <c r="E339" s="21" t="s">
        <v>2104</v>
      </c>
      <c r="F339" s="21" t="s">
        <v>2101</v>
      </c>
      <c r="G339" s="130" t="s">
        <v>528</v>
      </c>
      <c r="H339" s="21" t="s">
        <v>530</v>
      </c>
      <c r="I339" s="21" t="s">
        <v>522</v>
      </c>
      <c r="J339" s="21"/>
      <c r="K339" s="21"/>
    </row>
    <row r="340" spans="1:11" ht="42.75" customHeight="1" x14ac:dyDescent="0.2">
      <c r="A340" s="21">
        <v>335</v>
      </c>
      <c r="B340" s="21" t="s">
        <v>2109</v>
      </c>
      <c r="C340" s="17" t="s">
        <v>2110</v>
      </c>
      <c r="D340" s="21" t="s">
        <v>658</v>
      </c>
      <c r="E340" s="21" t="s">
        <v>2107</v>
      </c>
      <c r="F340" s="21" t="s">
        <v>207</v>
      </c>
      <c r="G340" s="130" t="s">
        <v>528</v>
      </c>
      <c r="H340" s="21" t="s">
        <v>2108</v>
      </c>
      <c r="I340" s="21" t="s">
        <v>522</v>
      </c>
      <c r="J340" s="21"/>
      <c r="K340" s="21"/>
    </row>
    <row r="341" spans="1:11" ht="44.25" customHeight="1" x14ac:dyDescent="0.2">
      <c r="A341" s="21">
        <v>336</v>
      </c>
      <c r="B341" s="21" t="s">
        <v>2117</v>
      </c>
      <c r="C341" s="17" t="s">
        <v>2114</v>
      </c>
      <c r="D341" s="21" t="s">
        <v>658</v>
      </c>
      <c r="E341" s="21" t="s">
        <v>2115</v>
      </c>
      <c r="F341" s="21" t="s">
        <v>2116</v>
      </c>
      <c r="G341" s="130" t="s">
        <v>528</v>
      </c>
      <c r="H341" s="21" t="s">
        <v>530</v>
      </c>
      <c r="I341" s="21" t="s">
        <v>798</v>
      </c>
      <c r="J341" s="21"/>
      <c r="K341" s="21"/>
    </row>
    <row r="342" spans="1:11" ht="31.5" customHeight="1" x14ac:dyDescent="0.2">
      <c r="A342" s="21">
        <v>337</v>
      </c>
      <c r="B342" s="21" t="s">
        <v>2118</v>
      </c>
      <c r="C342" s="17" t="s">
        <v>2119</v>
      </c>
      <c r="D342" s="21" t="s">
        <v>30</v>
      </c>
      <c r="E342" s="21" t="s">
        <v>2120</v>
      </c>
      <c r="F342" s="21" t="s">
        <v>2644</v>
      </c>
      <c r="G342" s="130" t="s">
        <v>528</v>
      </c>
      <c r="H342" s="21" t="s">
        <v>2121</v>
      </c>
      <c r="I342" s="21" t="s">
        <v>798</v>
      </c>
      <c r="J342" s="20"/>
      <c r="K342" s="21"/>
    </row>
    <row r="343" spans="1:11" ht="42" x14ac:dyDescent="0.2">
      <c r="A343" s="21">
        <v>338</v>
      </c>
      <c r="B343" s="21" t="s">
        <v>2122</v>
      </c>
      <c r="C343" s="17" t="s">
        <v>2123</v>
      </c>
      <c r="D343" s="21" t="s">
        <v>616</v>
      </c>
      <c r="E343" s="21" t="s">
        <v>616</v>
      </c>
      <c r="F343" s="21"/>
      <c r="G343" s="130"/>
      <c r="H343" s="21"/>
      <c r="I343" s="21" t="s">
        <v>2124</v>
      </c>
      <c r="J343" s="21"/>
      <c r="K343" s="21" t="s">
        <v>2125</v>
      </c>
    </row>
    <row r="344" spans="1:11" ht="42.75" customHeight="1" x14ac:dyDescent="0.2">
      <c r="A344" s="21">
        <v>339</v>
      </c>
      <c r="B344" s="21" t="s">
        <v>2145</v>
      </c>
      <c r="C344" s="17" t="s">
        <v>2143</v>
      </c>
      <c r="D344" s="21" t="s">
        <v>134</v>
      </c>
      <c r="E344" s="21" t="s">
        <v>2037</v>
      </c>
      <c r="F344" s="21" t="s">
        <v>2144</v>
      </c>
      <c r="G344" s="130" t="s">
        <v>528</v>
      </c>
      <c r="H344" s="21" t="s">
        <v>1316</v>
      </c>
      <c r="I344" s="21" t="s">
        <v>798</v>
      </c>
      <c r="J344" s="21"/>
      <c r="K344" s="21"/>
    </row>
    <row r="345" spans="1:11" ht="62.25" customHeight="1" x14ac:dyDescent="0.2">
      <c r="A345" s="21">
        <v>340</v>
      </c>
      <c r="B345" s="21" t="s">
        <v>2147</v>
      </c>
      <c r="C345" s="17" t="s">
        <v>2149</v>
      </c>
      <c r="D345" s="21" t="s">
        <v>200</v>
      </c>
      <c r="E345" s="21" t="s">
        <v>2148</v>
      </c>
      <c r="F345" s="21" t="s">
        <v>403</v>
      </c>
      <c r="G345" s="130" t="s">
        <v>528</v>
      </c>
      <c r="H345" s="21"/>
      <c r="I345" s="21" t="s">
        <v>522</v>
      </c>
      <c r="J345" s="21"/>
      <c r="K345" s="125" t="s">
        <v>2606</v>
      </c>
    </row>
    <row r="346" spans="1:11" ht="72" customHeight="1" x14ac:dyDescent="0.2">
      <c r="A346" s="21">
        <v>341</v>
      </c>
      <c r="B346" s="21" t="s">
        <v>2154</v>
      </c>
      <c r="C346" s="17" t="s">
        <v>2151</v>
      </c>
      <c r="D346" s="21" t="s">
        <v>200</v>
      </c>
      <c r="E346" s="17" t="s">
        <v>2152</v>
      </c>
      <c r="F346" s="21" t="s">
        <v>2153</v>
      </c>
      <c r="G346" s="21" t="s">
        <v>528</v>
      </c>
      <c r="H346" s="21" t="s">
        <v>530</v>
      </c>
      <c r="I346" s="7" t="s">
        <v>1849</v>
      </c>
      <c r="J346" s="21"/>
      <c r="K346" s="21" t="s">
        <v>2188</v>
      </c>
    </row>
    <row r="347" spans="1:11" ht="73.5" customHeight="1" x14ac:dyDescent="0.2">
      <c r="A347" s="21">
        <v>342</v>
      </c>
      <c r="B347" s="21" t="s">
        <v>2156</v>
      </c>
      <c r="C347" s="17" t="s">
        <v>2155</v>
      </c>
      <c r="D347" s="21" t="s">
        <v>348</v>
      </c>
      <c r="E347" s="21" t="s">
        <v>2157</v>
      </c>
      <c r="F347" s="21" t="s">
        <v>2158</v>
      </c>
      <c r="G347" s="130" t="s">
        <v>528</v>
      </c>
      <c r="H347" s="21" t="s">
        <v>530</v>
      </c>
      <c r="I347" s="21" t="s">
        <v>798</v>
      </c>
      <c r="J347" s="21"/>
      <c r="K347" s="21"/>
    </row>
    <row r="348" spans="1:11" ht="40.5" customHeight="1" x14ac:dyDescent="0.2">
      <c r="A348" s="21">
        <v>343</v>
      </c>
      <c r="B348" s="21" t="s">
        <v>2162</v>
      </c>
      <c r="C348" s="17" t="s">
        <v>2163</v>
      </c>
      <c r="D348" s="21" t="s">
        <v>98</v>
      </c>
      <c r="E348" s="17" t="s">
        <v>2160</v>
      </c>
      <c r="F348" s="21" t="s">
        <v>2645</v>
      </c>
      <c r="G348" s="21" t="s">
        <v>528</v>
      </c>
      <c r="H348" s="21" t="s">
        <v>530</v>
      </c>
      <c r="I348" s="7" t="s">
        <v>798</v>
      </c>
      <c r="J348" s="21"/>
      <c r="K348" s="21"/>
    </row>
    <row r="349" spans="1:11" ht="29.25" customHeight="1" x14ac:dyDescent="0.2">
      <c r="A349" s="21">
        <v>344</v>
      </c>
      <c r="B349" s="21" t="s">
        <v>2169</v>
      </c>
      <c r="C349" s="17" t="s">
        <v>2166</v>
      </c>
      <c r="D349" s="21" t="s">
        <v>30</v>
      </c>
      <c r="E349" s="21" t="s">
        <v>2167</v>
      </c>
      <c r="F349" s="21" t="s">
        <v>2168</v>
      </c>
      <c r="G349" s="130" t="s">
        <v>527</v>
      </c>
      <c r="H349" s="21"/>
      <c r="I349" s="21" t="s">
        <v>798</v>
      </c>
      <c r="J349" s="21"/>
      <c r="K349" s="21"/>
    </row>
    <row r="350" spans="1:11" ht="35.25" customHeight="1" x14ac:dyDescent="0.2">
      <c r="A350" s="21">
        <v>345</v>
      </c>
      <c r="B350" s="21" t="s">
        <v>2173</v>
      </c>
      <c r="C350" s="17" t="s">
        <v>2282</v>
      </c>
      <c r="D350" s="21" t="s">
        <v>200</v>
      </c>
      <c r="E350" s="17" t="s">
        <v>2174</v>
      </c>
      <c r="F350" s="21" t="s">
        <v>2175</v>
      </c>
      <c r="G350" s="21" t="s">
        <v>527</v>
      </c>
      <c r="H350" s="21"/>
      <c r="I350" s="7" t="s">
        <v>798</v>
      </c>
      <c r="J350" s="21"/>
      <c r="K350" s="21"/>
    </row>
    <row r="351" spans="1:11" ht="39" customHeight="1" x14ac:dyDescent="0.2">
      <c r="A351" s="21">
        <v>346</v>
      </c>
      <c r="B351" s="21" t="s">
        <v>2185</v>
      </c>
      <c r="C351" s="17" t="s">
        <v>2186</v>
      </c>
      <c r="D351" s="17" t="s">
        <v>658</v>
      </c>
      <c r="E351" s="21" t="s">
        <v>2187</v>
      </c>
      <c r="F351" s="21" t="s">
        <v>1112</v>
      </c>
      <c r="G351" s="21" t="s">
        <v>528</v>
      </c>
      <c r="H351" s="130"/>
      <c r="I351" s="21" t="s">
        <v>798</v>
      </c>
      <c r="J351" s="21"/>
      <c r="K351" s="21"/>
    </row>
    <row r="352" spans="1:11" ht="84" x14ac:dyDescent="0.2">
      <c r="A352" s="21">
        <v>347</v>
      </c>
      <c r="B352" s="21" t="s">
        <v>2194</v>
      </c>
      <c r="C352" s="17" t="s">
        <v>2195</v>
      </c>
      <c r="D352" s="17" t="s">
        <v>2196</v>
      </c>
      <c r="E352" s="17" t="s">
        <v>2196</v>
      </c>
      <c r="F352" s="21"/>
      <c r="G352" s="21"/>
      <c r="H352" s="130" t="s">
        <v>530</v>
      </c>
      <c r="I352" s="21" t="s">
        <v>2197</v>
      </c>
      <c r="J352" s="21"/>
      <c r="K352" s="21"/>
    </row>
    <row r="353" spans="1:11" ht="98" x14ac:dyDescent="0.2">
      <c r="A353" s="21">
        <v>348</v>
      </c>
      <c r="B353" s="21" t="s">
        <v>2198</v>
      </c>
      <c r="C353" s="17" t="s">
        <v>2199</v>
      </c>
      <c r="D353" s="17" t="s">
        <v>348</v>
      </c>
      <c r="E353" s="21" t="s">
        <v>2203</v>
      </c>
      <c r="F353" s="21" t="s">
        <v>2200</v>
      </c>
      <c r="G353" s="21" t="s">
        <v>528</v>
      </c>
      <c r="H353" s="130" t="s">
        <v>2201</v>
      </c>
      <c r="I353" s="21" t="s">
        <v>522</v>
      </c>
      <c r="J353" s="21"/>
      <c r="K353" s="21" t="s">
        <v>2202</v>
      </c>
    </row>
    <row r="354" spans="1:11" ht="159" customHeight="1" x14ac:dyDescent="0.2">
      <c r="A354" s="21">
        <v>349</v>
      </c>
      <c r="B354" s="21" t="s">
        <v>2206</v>
      </c>
      <c r="C354" s="17" t="s">
        <v>2207</v>
      </c>
      <c r="D354" s="17" t="s">
        <v>658</v>
      </c>
      <c r="E354" s="21" t="s">
        <v>2208</v>
      </c>
      <c r="F354" s="21"/>
      <c r="G354" s="21" t="s">
        <v>528</v>
      </c>
      <c r="H354" s="130"/>
      <c r="I354" s="21"/>
      <c r="J354" s="21"/>
      <c r="K354" s="21" t="s">
        <v>2209</v>
      </c>
    </row>
    <row r="355" spans="1:11" ht="76.5" customHeight="1" x14ac:dyDescent="0.2">
      <c r="A355" s="21">
        <v>350</v>
      </c>
      <c r="B355" s="21" t="s">
        <v>2210</v>
      </c>
      <c r="C355" s="17" t="s">
        <v>2211</v>
      </c>
      <c r="D355" s="17" t="s">
        <v>45</v>
      </c>
      <c r="E355" s="21" t="s">
        <v>2208</v>
      </c>
      <c r="F355" s="21"/>
      <c r="G355" s="21" t="s">
        <v>528</v>
      </c>
      <c r="H355" s="130"/>
      <c r="I355" s="21"/>
      <c r="J355" s="21"/>
      <c r="K355" s="21" t="s">
        <v>2212</v>
      </c>
    </row>
    <row r="356" spans="1:11" ht="24.75" customHeight="1" x14ac:dyDescent="0.2">
      <c r="A356" s="21">
        <v>333</v>
      </c>
      <c r="B356" s="21" t="s">
        <v>2255</v>
      </c>
      <c r="C356" s="17" t="s">
        <v>2252</v>
      </c>
      <c r="D356" s="17" t="s">
        <v>461</v>
      </c>
      <c r="E356" s="21" t="s">
        <v>2253</v>
      </c>
      <c r="F356" s="21" t="s">
        <v>2646</v>
      </c>
      <c r="G356" s="21" t="s">
        <v>528</v>
      </c>
      <c r="H356" s="130" t="s">
        <v>530</v>
      </c>
      <c r="I356" s="21" t="s">
        <v>798</v>
      </c>
      <c r="J356" s="21"/>
      <c r="K356" s="21"/>
    </row>
    <row r="357" spans="1:11" ht="30" customHeight="1" x14ac:dyDescent="0.2">
      <c r="A357" s="21">
        <v>334</v>
      </c>
      <c r="B357" s="21" t="s">
        <v>2260</v>
      </c>
      <c r="C357" s="17" t="s">
        <v>2257</v>
      </c>
      <c r="D357" s="17" t="s">
        <v>233</v>
      </c>
      <c r="E357" s="21" t="s">
        <v>2258</v>
      </c>
      <c r="F357" s="21" t="s">
        <v>2259</v>
      </c>
      <c r="G357" s="21" t="s">
        <v>528</v>
      </c>
      <c r="H357" s="130"/>
      <c r="I357" s="21" t="s">
        <v>798</v>
      </c>
      <c r="J357" s="21"/>
      <c r="K357" s="21"/>
    </row>
    <row r="358" spans="1:11" ht="42" x14ac:dyDescent="0.2">
      <c r="A358" s="21">
        <v>335</v>
      </c>
      <c r="B358" s="21" t="s">
        <v>2265</v>
      </c>
      <c r="C358" s="17" t="s">
        <v>2264</v>
      </c>
      <c r="D358" s="17" t="s">
        <v>658</v>
      </c>
      <c r="E358" s="21" t="s">
        <v>2262</v>
      </c>
      <c r="F358" s="21" t="s">
        <v>2263</v>
      </c>
      <c r="G358" s="21" t="s">
        <v>528</v>
      </c>
      <c r="H358" s="130"/>
      <c r="I358" s="21" t="s">
        <v>798</v>
      </c>
      <c r="J358" s="21"/>
      <c r="K358" s="17" t="s">
        <v>2266</v>
      </c>
    </row>
    <row r="359" spans="1:11" ht="42" x14ac:dyDescent="0.2">
      <c r="A359" s="21">
        <v>336</v>
      </c>
      <c r="B359" s="21" t="s">
        <v>2269</v>
      </c>
      <c r="C359" s="17" t="s">
        <v>2270</v>
      </c>
      <c r="D359" s="17" t="s">
        <v>169</v>
      </c>
      <c r="E359" s="21" t="s">
        <v>2271</v>
      </c>
      <c r="F359" s="21" t="s">
        <v>2272</v>
      </c>
      <c r="G359" s="21" t="s">
        <v>528</v>
      </c>
      <c r="H359" s="130" t="s">
        <v>530</v>
      </c>
      <c r="I359" s="21" t="s">
        <v>522</v>
      </c>
      <c r="J359" s="21"/>
      <c r="K359" s="21" t="s">
        <v>2273</v>
      </c>
    </row>
    <row r="360" spans="1:11" ht="42" x14ac:dyDescent="0.2">
      <c r="A360" s="21">
        <v>337</v>
      </c>
      <c r="B360" s="21" t="s">
        <v>2275</v>
      </c>
      <c r="C360" s="17" t="s">
        <v>2276</v>
      </c>
      <c r="D360" s="17" t="s">
        <v>2277</v>
      </c>
      <c r="E360" s="21" t="s">
        <v>2278</v>
      </c>
      <c r="F360" s="21" t="s">
        <v>2647</v>
      </c>
      <c r="G360" s="21" t="s">
        <v>528</v>
      </c>
      <c r="H360" s="130" t="s">
        <v>530</v>
      </c>
      <c r="I360" s="21" t="s">
        <v>798</v>
      </c>
      <c r="J360" s="21"/>
      <c r="K360" s="21"/>
    </row>
    <row r="361" spans="1:11" ht="34.5" customHeight="1" x14ac:dyDescent="0.2">
      <c r="A361" s="21">
        <v>338</v>
      </c>
      <c r="B361" s="21" t="s">
        <v>2303</v>
      </c>
      <c r="C361" s="17" t="s">
        <v>2299</v>
      </c>
      <c r="D361" s="17" t="s">
        <v>596</v>
      </c>
      <c r="E361" s="21" t="s">
        <v>2300</v>
      </c>
      <c r="F361" s="21" t="s">
        <v>2301</v>
      </c>
      <c r="G361" s="21" t="s">
        <v>528</v>
      </c>
      <c r="H361" s="130" t="s">
        <v>2302</v>
      </c>
      <c r="I361" s="21" t="s">
        <v>798</v>
      </c>
      <c r="J361" s="21"/>
      <c r="K361" s="21"/>
    </row>
    <row r="362" spans="1:11" ht="42" x14ac:dyDescent="0.2">
      <c r="A362" s="21">
        <v>339</v>
      </c>
      <c r="B362" s="21" t="s">
        <v>2307</v>
      </c>
      <c r="C362" s="17" t="s">
        <v>2308</v>
      </c>
      <c r="D362" s="17" t="s">
        <v>30</v>
      </c>
      <c r="E362" s="21" t="s">
        <v>2309</v>
      </c>
      <c r="F362" s="21" t="s">
        <v>2310</v>
      </c>
      <c r="G362" s="21" t="s">
        <v>528</v>
      </c>
      <c r="H362" s="130"/>
      <c r="I362" s="21" t="s">
        <v>522</v>
      </c>
      <c r="J362" s="21"/>
      <c r="K362" s="21" t="s">
        <v>2311</v>
      </c>
    </row>
    <row r="363" spans="1:11" ht="42" x14ac:dyDescent="0.2">
      <c r="A363" s="21">
        <v>340</v>
      </c>
      <c r="B363" s="21" t="s">
        <v>2314</v>
      </c>
      <c r="C363" s="17" t="s">
        <v>2315</v>
      </c>
      <c r="D363" s="17" t="s">
        <v>30</v>
      </c>
      <c r="E363" s="17" t="s">
        <v>2316</v>
      </c>
      <c r="F363" s="21" t="s">
        <v>2317</v>
      </c>
      <c r="G363" s="21" t="s">
        <v>528</v>
      </c>
      <c r="H363" s="130" t="s">
        <v>2318</v>
      </c>
      <c r="I363" s="21" t="s">
        <v>798</v>
      </c>
      <c r="J363" s="21"/>
      <c r="K363" s="21" t="s">
        <v>2319</v>
      </c>
    </row>
    <row r="364" spans="1:11" ht="42" x14ac:dyDescent="0.2">
      <c r="A364" s="21">
        <v>341</v>
      </c>
      <c r="B364" s="21" t="s">
        <v>2324</v>
      </c>
      <c r="C364" s="17" t="s">
        <v>2325</v>
      </c>
      <c r="D364" s="17" t="s">
        <v>658</v>
      </c>
      <c r="E364" s="21" t="s">
        <v>2326</v>
      </c>
      <c r="F364" s="21" t="s">
        <v>2327</v>
      </c>
      <c r="G364" s="21" t="s">
        <v>528</v>
      </c>
      <c r="H364" s="130" t="s">
        <v>530</v>
      </c>
      <c r="I364" s="21" t="s">
        <v>522</v>
      </c>
      <c r="J364" s="21"/>
      <c r="K364" s="21"/>
    </row>
    <row r="365" spans="1:11" ht="42" x14ac:dyDescent="0.2">
      <c r="A365" s="21">
        <v>342</v>
      </c>
      <c r="B365" s="21" t="s">
        <v>2329</v>
      </c>
      <c r="C365" s="17" t="s">
        <v>2328</v>
      </c>
      <c r="D365" s="17" t="s">
        <v>30</v>
      </c>
      <c r="E365" s="17" t="s">
        <v>30</v>
      </c>
      <c r="F365" s="21"/>
      <c r="G365" s="21" t="s">
        <v>528</v>
      </c>
      <c r="H365" s="130" t="s">
        <v>1344</v>
      </c>
      <c r="I365" s="21" t="s">
        <v>2330</v>
      </c>
      <c r="J365" s="21"/>
      <c r="K365" s="21" t="s">
        <v>2331</v>
      </c>
    </row>
    <row r="366" spans="1:11" ht="42" x14ac:dyDescent="0.2">
      <c r="A366" s="21">
        <v>343</v>
      </c>
      <c r="B366" s="21" t="s">
        <v>2332</v>
      </c>
      <c r="C366" s="17" t="s">
        <v>2333</v>
      </c>
      <c r="D366" s="17" t="s">
        <v>30</v>
      </c>
      <c r="E366" s="17" t="s">
        <v>2334</v>
      </c>
      <c r="F366" s="21" t="s">
        <v>2335</v>
      </c>
      <c r="G366" s="21" t="s">
        <v>528</v>
      </c>
      <c r="H366" s="130" t="s">
        <v>2336</v>
      </c>
      <c r="I366" s="21" t="s">
        <v>798</v>
      </c>
      <c r="J366" s="21"/>
      <c r="K366" s="21" t="s">
        <v>2337</v>
      </c>
    </row>
    <row r="367" spans="1:11" ht="42" x14ac:dyDescent="0.2">
      <c r="A367" s="21">
        <v>344</v>
      </c>
      <c r="B367" s="21" t="s">
        <v>2338</v>
      </c>
      <c r="C367" s="17" t="s">
        <v>2339</v>
      </c>
      <c r="D367" s="17" t="s">
        <v>658</v>
      </c>
      <c r="E367" s="17" t="s">
        <v>2340</v>
      </c>
      <c r="F367" s="21" t="s">
        <v>2341</v>
      </c>
      <c r="G367" s="21" t="s">
        <v>528</v>
      </c>
      <c r="H367" s="130" t="s">
        <v>2336</v>
      </c>
      <c r="I367" s="21" t="s">
        <v>798</v>
      </c>
      <c r="J367" s="21"/>
      <c r="K367" s="21" t="s">
        <v>2342</v>
      </c>
    </row>
    <row r="368" spans="1:11" ht="42" x14ac:dyDescent="0.2">
      <c r="A368" s="21">
        <v>345</v>
      </c>
      <c r="B368" s="21" t="s">
        <v>2344</v>
      </c>
      <c r="C368" s="17" t="s">
        <v>2345</v>
      </c>
      <c r="D368" s="17" t="s">
        <v>658</v>
      </c>
      <c r="E368" s="17" t="s">
        <v>2346</v>
      </c>
      <c r="F368" s="21" t="s">
        <v>2347</v>
      </c>
      <c r="G368" s="21" t="s">
        <v>528</v>
      </c>
      <c r="H368" s="130" t="s">
        <v>2336</v>
      </c>
      <c r="I368" s="21" t="s">
        <v>798</v>
      </c>
      <c r="J368" s="21"/>
      <c r="K368" s="21" t="s">
        <v>2348</v>
      </c>
    </row>
    <row r="369" spans="1:11" ht="42" x14ac:dyDescent="0.2">
      <c r="A369" s="21">
        <v>346</v>
      </c>
      <c r="B369" s="21" t="s">
        <v>2432</v>
      </c>
      <c r="C369" s="17" t="s">
        <v>2429</v>
      </c>
      <c r="D369" s="17" t="s">
        <v>30</v>
      </c>
      <c r="E369" s="17" t="s">
        <v>2430</v>
      </c>
      <c r="F369" s="21" t="s">
        <v>2431</v>
      </c>
      <c r="G369" s="21" t="s">
        <v>528</v>
      </c>
      <c r="H369" s="130" t="s">
        <v>1344</v>
      </c>
      <c r="I369" s="21" t="s">
        <v>798</v>
      </c>
      <c r="J369" s="21"/>
      <c r="K369" s="21"/>
    </row>
    <row r="370" spans="1:11" ht="42" x14ac:dyDescent="0.2">
      <c r="A370" s="126">
        <v>347</v>
      </c>
      <c r="B370" s="126" t="s">
        <v>2437</v>
      </c>
      <c r="C370" s="142" t="s">
        <v>2438</v>
      </c>
      <c r="D370" s="126" t="s">
        <v>233</v>
      </c>
      <c r="E370" s="126" t="s">
        <v>2439</v>
      </c>
      <c r="F370" s="126" t="s">
        <v>2440</v>
      </c>
      <c r="G370" s="21" t="s">
        <v>528</v>
      </c>
      <c r="H370" s="130" t="s">
        <v>2336</v>
      </c>
      <c r="I370" s="21" t="s">
        <v>2026</v>
      </c>
      <c r="J370" s="21"/>
      <c r="K370" s="21" t="s">
        <v>2441</v>
      </c>
    </row>
    <row r="371" spans="1:11" ht="46.5" customHeight="1" x14ac:dyDescent="0.2">
      <c r="A371" s="21">
        <v>348</v>
      </c>
      <c r="B371" s="21" t="s">
        <v>2450</v>
      </c>
      <c r="C371" s="17" t="s">
        <v>2448</v>
      </c>
      <c r="D371" s="17" t="s">
        <v>30</v>
      </c>
      <c r="E371" s="21" t="s">
        <v>2447</v>
      </c>
      <c r="F371" s="21" t="s">
        <v>2449</v>
      </c>
      <c r="G371" s="21" t="s">
        <v>528</v>
      </c>
      <c r="H371" s="130" t="s">
        <v>2336</v>
      </c>
      <c r="I371" s="21" t="s">
        <v>798</v>
      </c>
      <c r="J371" s="21"/>
      <c r="K371" s="21"/>
    </row>
    <row r="372" spans="1:11" ht="33" customHeight="1" x14ac:dyDescent="0.2">
      <c r="A372" s="21">
        <v>349</v>
      </c>
      <c r="B372" s="21" t="s">
        <v>2455</v>
      </c>
      <c r="C372" s="17" t="s">
        <v>2454</v>
      </c>
      <c r="D372" s="17" t="s">
        <v>134</v>
      </c>
      <c r="E372" s="21" t="s">
        <v>2452</v>
      </c>
      <c r="F372" s="21" t="s">
        <v>2453</v>
      </c>
      <c r="G372" s="21" t="s">
        <v>528</v>
      </c>
      <c r="H372" s="130" t="s">
        <v>2336</v>
      </c>
      <c r="I372" s="21" t="s">
        <v>1849</v>
      </c>
      <c r="J372" s="21"/>
      <c r="K372" s="21" t="s">
        <v>2569</v>
      </c>
    </row>
    <row r="373" spans="1:11" ht="33" customHeight="1" x14ac:dyDescent="0.2">
      <c r="A373" s="21">
        <v>350</v>
      </c>
      <c r="B373" s="21" t="s">
        <v>2460</v>
      </c>
      <c r="C373" s="17" t="s">
        <v>2457</v>
      </c>
      <c r="D373" s="17" t="s">
        <v>596</v>
      </c>
      <c r="E373" s="21" t="s">
        <v>2458</v>
      </c>
      <c r="F373" s="21" t="s">
        <v>2459</v>
      </c>
      <c r="G373" s="21" t="s">
        <v>528</v>
      </c>
      <c r="H373" s="130" t="s">
        <v>531</v>
      </c>
      <c r="I373" s="21" t="s">
        <v>798</v>
      </c>
      <c r="J373" s="21"/>
      <c r="K373" s="21"/>
    </row>
    <row r="374" spans="1:11" ht="28" x14ac:dyDescent="0.2">
      <c r="A374" s="21">
        <v>351</v>
      </c>
      <c r="B374" s="21" t="s">
        <v>2462</v>
      </c>
      <c r="C374" s="17" t="s">
        <v>2468</v>
      </c>
      <c r="D374" s="17" t="s">
        <v>658</v>
      </c>
      <c r="E374" s="17" t="s">
        <v>2463</v>
      </c>
      <c r="F374" s="21" t="s">
        <v>2464</v>
      </c>
      <c r="G374" s="21" t="s">
        <v>528</v>
      </c>
      <c r="H374" s="130" t="s">
        <v>1054</v>
      </c>
      <c r="I374" s="21" t="s">
        <v>2465</v>
      </c>
      <c r="J374" s="21"/>
      <c r="K374" s="21"/>
    </row>
    <row r="375" spans="1:11" ht="42" x14ac:dyDescent="0.2">
      <c r="A375" s="21">
        <v>352</v>
      </c>
      <c r="B375" s="21" t="s">
        <v>2469</v>
      </c>
      <c r="C375" s="17" t="s">
        <v>2470</v>
      </c>
      <c r="D375" s="17" t="s">
        <v>658</v>
      </c>
      <c r="E375" s="17" t="s">
        <v>2471</v>
      </c>
      <c r="F375" s="21" t="s">
        <v>2472</v>
      </c>
      <c r="G375" s="21" t="s">
        <v>528</v>
      </c>
      <c r="H375" s="130" t="s">
        <v>1054</v>
      </c>
      <c r="I375" s="21" t="s">
        <v>798</v>
      </c>
      <c r="J375" s="21"/>
      <c r="K375" s="21"/>
    </row>
    <row r="376" spans="1:11" ht="40.5" customHeight="1" x14ac:dyDescent="0.2">
      <c r="A376" s="21">
        <v>353</v>
      </c>
      <c r="B376" s="21" t="s">
        <v>2477</v>
      </c>
      <c r="C376" s="17" t="s">
        <v>2474</v>
      </c>
      <c r="D376" s="17" t="s">
        <v>658</v>
      </c>
      <c r="E376" s="21" t="s">
        <v>2475</v>
      </c>
      <c r="F376" s="21" t="s">
        <v>2476</v>
      </c>
      <c r="G376" s="21" t="s">
        <v>528</v>
      </c>
      <c r="H376" s="130" t="s">
        <v>1054</v>
      </c>
      <c r="I376" s="21" t="s">
        <v>1472</v>
      </c>
      <c r="J376" s="21"/>
      <c r="K376" s="21"/>
    </row>
    <row r="377" spans="1:11" ht="42" x14ac:dyDescent="0.2">
      <c r="A377" s="21">
        <v>354</v>
      </c>
      <c r="B377" s="21" t="s">
        <v>2485</v>
      </c>
      <c r="C377" s="17" t="s">
        <v>2486</v>
      </c>
      <c r="D377" s="17" t="s">
        <v>348</v>
      </c>
      <c r="E377" s="17" t="s">
        <v>2487</v>
      </c>
      <c r="F377" s="21" t="s">
        <v>2488</v>
      </c>
      <c r="G377" s="21" t="s">
        <v>528</v>
      </c>
      <c r="H377" s="130"/>
      <c r="I377" s="21" t="s">
        <v>798</v>
      </c>
      <c r="J377" s="21"/>
      <c r="K377" s="21"/>
    </row>
    <row r="378" spans="1:11" ht="37.5" customHeight="1" x14ac:dyDescent="0.2">
      <c r="A378" s="21">
        <v>355</v>
      </c>
      <c r="B378" s="21" t="s">
        <v>2507</v>
      </c>
      <c r="C378" s="17" t="s">
        <v>2503</v>
      </c>
      <c r="D378" s="17" t="s">
        <v>2504</v>
      </c>
      <c r="E378" s="21" t="s">
        <v>2505</v>
      </c>
      <c r="F378" s="21" t="s">
        <v>2506</v>
      </c>
      <c r="G378" s="21" t="s">
        <v>528</v>
      </c>
      <c r="H378" s="130"/>
      <c r="I378" s="21" t="s">
        <v>798</v>
      </c>
      <c r="J378" s="21"/>
      <c r="K378" s="21"/>
    </row>
    <row r="379" spans="1:11" ht="28" x14ac:dyDescent="0.2">
      <c r="A379" s="21">
        <v>356</v>
      </c>
      <c r="B379" s="21" t="s">
        <v>2513</v>
      </c>
      <c r="C379" s="17" t="s">
        <v>2514</v>
      </c>
      <c r="D379" s="17" t="s">
        <v>200</v>
      </c>
      <c r="E379" s="17" t="s">
        <v>2515</v>
      </c>
      <c r="F379" s="21" t="s">
        <v>2516</v>
      </c>
      <c r="G379" s="21" t="s">
        <v>528</v>
      </c>
      <c r="H379" s="130" t="s">
        <v>1054</v>
      </c>
      <c r="I379" s="21" t="s">
        <v>798</v>
      </c>
      <c r="J379" s="21"/>
      <c r="K379" s="21"/>
    </row>
    <row r="380" spans="1:11" ht="43.5" customHeight="1" x14ac:dyDescent="0.2">
      <c r="A380" s="21">
        <v>357</v>
      </c>
      <c r="B380" s="21" t="s">
        <v>2547</v>
      </c>
      <c r="C380" s="17" t="s">
        <v>2548</v>
      </c>
      <c r="D380" s="17" t="s">
        <v>45</v>
      </c>
      <c r="E380" s="21" t="s">
        <v>2549</v>
      </c>
      <c r="F380" s="21" t="s">
        <v>2550</v>
      </c>
      <c r="G380" s="21" t="s">
        <v>528</v>
      </c>
      <c r="H380" s="130" t="s">
        <v>1054</v>
      </c>
      <c r="I380" s="21" t="s">
        <v>798</v>
      </c>
      <c r="J380" s="21"/>
      <c r="K380" s="21"/>
    </row>
    <row r="381" spans="1:11" ht="36.75" customHeight="1" x14ac:dyDescent="0.2">
      <c r="A381" s="21">
        <v>358</v>
      </c>
      <c r="B381" s="21" t="s">
        <v>2574</v>
      </c>
      <c r="C381" s="17" t="s">
        <v>2576</v>
      </c>
      <c r="D381" s="17" t="s">
        <v>169</v>
      </c>
      <c r="E381" s="21" t="s">
        <v>2575</v>
      </c>
      <c r="F381" s="21"/>
      <c r="G381" s="21" t="s">
        <v>528</v>
      </c>
      <c r="H381" s="130" t="s">
        <v>1054</v>
      </c>
      <c r="I381" s="21" t="s">
        <v>798</v>
      </c>
      <c r="J381" s="21"/>
      <c r="K381" s="21"/>
    </row>
    <row r="382" spans="1:11" ht="27" customHeight="1" x14ac:dyDescent="0.2">
      <c r="A382" s="21">
        <v>359</v>
      </c>
      <c r="B382" s="21" t="s">
        <v>2580</v>
      </c>
      <c r="C382" s="17" t="s">
        <v>2577</v>
      </c>
      <c r="D382" s="17" t="s">
        <v>60</v>
      </c>
      <c r="E382" s="21" t="s">
        <v>2578</v>
      </c>
      <c r="F382" s="21" t="s">
        <v>2579</v>
      </c>
      <c r="G382" s="21" t="s">
        <v>528</v>
      </c>
      <c r="H382" s="130"/>
      <c r="I382" s="21" t="s">
        <v>522</v>
      </c>
      <c r="J382" s="21"/>
      <c r="K382" s="21"/>
    </row>
    <row r="383" spans="1:11" ht="56" x14ac:dyDescent="0.2">
      <c r="A383" s="21">
        <v>360</v>
      </c>
      <c r="B383" s="21" t="s">
        <v>2589</v>
      </c>
      <c r="C383" s="17" t="s">
        <v>2590</v>
      </c>
      <c r="D383" s="17" t="s">
        <v>200</v>
      </c>
      <c r="E383" s="21" t="s">
        <v>2591</v>
      </c>
      <c r="F383" s="21"/>
      <c r="G383" s="21" t="s">
        <v>528</v>
      </c>
      <c r="H383" s="130" t="s">
        <v>530</v>
      </c>
      <c r="I383" s="21" t="s">
        <v>522</v>
      </c>
      <c r="J383" s="21"/>
      <c r="K383" s="21" t="s">
        <v>2592</v>
      </c>
    </row>
    <row r="384" spans="1:11" ht="42" x14ac:dyDescent="0.2">
      <c r="A384" s="21">
        <v>361</v>
      </c>
      <c r="B384" s="21" t="s">
        <v>2596</v>
      </c>
      <c r="C384" s="17" t="s">
        <v>2597</v>
      </c>
      <c r="D384" s="17" t="s">
        <v>60</v>
      </c>
      <c r="E384" s="21" t="s">
        <v>2598</v>
      </c>
      <c r="F384" s="21" t="s">
        <v>2599</v>
      </c>
      <c r="G384" s="21" t="s">
        <v>528</v>
      </c>
      <c r="H384" s="21" t="s">
        <v>528</v>
      </c>
      <c r="I384" s="21" t="s">
        <v>522</v>
      </c>
      <c r="J384" s="21"/>
      <c r="K384" s="21"/>
    </row>
    <row r="385" spans="1:11" ht="31.5" customHeight="1" x14ac:dyDescent="0.2">
      <c r="A385" s="21">
        <v>362</v>
      </c>
      <c r="B385" s="21" t="s">
        <v>2600</v>
      </c>
      <c r="C385" s="17" t="s">
        <v>2601</v>
      </c>
      <c r="D385" s="17" t="s">
        <v>30</v>
      </c>
      <c r="E385" s="21" t="s">
        <v>2602</v>
      </c>
      <c r="F385" s="21" t="s">
        <v>2603</v>
      </c>
      <c r="G385" s="21" t="s">
        <v>528</v>
      </c>
      <c r="H385" s="130" t="s">
        <v>532</v>
      </c>
      <c r="I385" s="21" t="s">
        <v>522</v>
      </c>
      <c r="J385" s="21"/>
      <c r="K385" s="21"/>
    </row>
    <row r="386" spans="1:11" ht="42" x14ac:dyDescent="0.2">
      <c r="A386" s="21">
        <v>363</v>
      </c>
      <c r="B386" s="21" t="s">
        <v>2609</v>
      </c>
      <c r="C386" s="17" t="s">
        <v>2610</v>
      </c>
      <c r="D386" s="17" t="s">
        <v>596</v>
      </c>
      <c r="E386" s="17" t="s">
        <v>2611</v>
      </c>
      <c r="F386" s="21" t="s">
        <v>2612</v>
      </c>
      <c r="G386" s="21" t="s">
        <v>528</v>
      </c>
      <c r="H386" s="21" t="s">
        <v>528</v>
      </c>
      <c r="I386" s="21" t="s">
        <v>522</v>
      </c>
      <c r="J386" s="21"/>
      <c r="K386" s="21"/>
    </row>
    <row r="387" spans="1:11" x14ac:dyDescent="0.2">
      <c r="A387" s="21"/>
      <c r="B387" s="21"/>
      <c r="C387" s="17"/>
      <c r="D387" s="17"/>
      <c r="E387" s="21"/>
      <c r="F387" s="21"/>
      <c r="G387" s="21"/>
      <c r="H387" s="130"/>
      <c r="I387" s="21"/>
      <c r="J387" s="21"/>
      <c r="K387" s="21"/>
    </row>
    <row r="388" spans="1:11" x14ac:dyDescent="0.2">
      <c r="A388" s="21"/>
      <c r="B388" s="21"/>
      <c r="C388" s="17"/>
      <c r="D388" s="17"/>
      <c r="E388" s="21"/>
      <c r="F388" s="21"/>
      <c r="G388" s="21"/>
      <c r="H388" s="130"/>
      <c r="I388" s="21"/>
      <c r="J388" s="21"/>
      <c r="K388" s="21"/>
    </row>
    <row r="389" spans="1:11" x14ac:dyDescent="0.2">
      <c r="A389" s="21"/>
      <c r="B389" s="21"/>
      <c r="C389" s="17"/>
      <c r="D389" s="17"/>
      <c r="E389" s="21"/>
      <c r="F389" s="21"/>
      <c r="G389" s="21"/>
      <c r="H389" s="130"/>
      <c r="I389" s="21"/>
      <c r="J389" s="21"/>
      <c r="K389" s="21"/>
    </row>
    <row r="390" spans="1:11" x14ac:dyDescent="0.2">
      <c r="A390" s="21"/>
      <c r="B390" s="21"/>
      <c r="C390" s="17"/>
      <c r="D390" s="17"/>
      <c r="E390" s="21"/>
      <c r="F390" s="21"/>
      <c r="G390" s="21"/>
      <c r="H390" s="130"/>
      <c r="I390" s="21"/>
      <c r="J390" s="21"/>
      <c r="K390" s="21"/>
    </row>
    <row r="391" spans="1:11" x14ac:dyDescent="0.2">
      <c r="A391" s="21"/>
      <c r="B391" s="21"/>
      <c r="C391" s="17"/>
      <c r="D391" s="17"/>
      <c r="E391" s="21"/>
      <c r="F391" s="21"/>
      <c r="G391" s="21"/>
      <c r="H391" s="130"/>
      <c r="I391" s="21"/>
      <c r="J391" s="21"/>
      <c r="K391" s="21"/>
    </row>
    <row r="392" spans="1:11" x14ac:dyDescent="0.2">
      <c r="A392" s="21"/>
      <c r="B392" s="21"/>
      <c r="C392" s="17"/>
      <c r="D392" s="17"/>
      <c r="E392" s="21"/>
      <c r="F392" s="21"/>
      <c r="G392" s="21"/>
      <c r="H392" s="130"/>
      <c r="I392" s="21"/>
      <c r="J392" s="21"/>
      <c r="K392" s="21"/>
    </row>
    <row r="393" spans="1:11" x14ac:dyDescent="0.2">
      <c r="A393" s="21"/>
      <c r="B393" s="21"/>
      <c r="C393" s="21"/>
      <c r="D393" s="17"/>
      <c r="E393" s="21"/>
      <c r="F393" s="21"/>
      <c r="G393" s="21"/>
      <c r="H393" s="130"/>
      <c r="I393" s="21"/>
      <c r="J393" s="21"/>
      <c r="K393" s="21"/>
    </row>
    <row r="394" spans="1:11" x14ac:dyDescent="0.2">
      <c r="A394" s="21"/>
      <c r="B394" s="21"/>
      <c r="C394" s="21"/>
      <c r="D394" s="17"/>
      <c r="E394" s="21"/>
      <c r="F394" s="21"/>
      <c r="G394" s="21"/>
      <c r="H394" s="130"/>
      <c r="I394" s="21"/>
      <c r="J394" s="21"/>
      <c r="K394" s="21"/>
    </row>
    <row r="396" spans="1:11" ht="28" x14ac:dyDescent="0.2">
      <c r="B396" s="21" t="s">
        <v>371</v>
      </c>
      <c r="C396" s="17" t="s">
        <v>368</v>
      </c>
      <c r="D396" s="21" t="s">
        <v>658</v>
      </c>
      <c r="E396" s="21" t="s">
        <v>492</v>
      </c>
      <c r="F396" s="21" t="s">
        <v>367</v>
      </c>
    </row>
    <row r="397" spans="1:11" ht="28" x14ac:dyDescent="0.2">
      <c r="B397" s="21" t="s">
        <v>483</v>
      </c>
      <c r="C397" s="17" t="s">
        <v>484</v>
      </c>
      <c r="D397" s="21" t="s">
        <v>42</v>
      </c>
      <c r="E397" s="21" t="s">
        <v>485</v>
      </c>
      <c r="F397" s="21" t="s">
        <v>486</v>
      </c>
    </row>
    <row r="398" spans="1:11" x14ac:dyDescent="0.2">
      <c r="B398" s="21"/>
      <c r="C398" s="17"/>
      <c r="D398" s="21"/>
      <c r="E398" s="21"/>
      <c r="F398" s="21"/>
    </row>
    <row r="399" spans="1:11" ht="28" x14ac:dyDescent="0.2">
      <c r="B399" s="21" t="s">
        <v>2017</v>
      </c>
      <c r="C399" s="17" t="s">
        <v>2016</v>
      </c>
      <c r="D399" s="21" t="s">
        <v>98</v>
      </c>
      <c r="E399" s="21" t="s">
        <v>2014</v>
      </c>
      <c r="F399" s="21" t="s">
        <v>2015</v>
      </c>
    </row>
  </sheetData>
  <mergeCells count="10">
    <mergeCell ref="A1:F2"/>
    <mergeCell ref="A4:A5"/>
    <mergeCell ref="C4:C5"/>
    <mergeCell ref="D4:E4"/>
    <mergeCell ref="N4:N5"/>
    <mergeCell ref="M3:N3"/>
    <mergeCell ref="L4:L5"/>
    <mergeCell ref="F4:F5"/>
    <mergeCell ref="K4:K5"/>
    <mergeCell ref="G4:I4"/>
  </mergeCells>
  <pageMargins left="0.70866141732283472" right="0.70866141732283472" top="0.74803149606299213" bottom="0.74803149606299213" header="0.31496062992125984" footer="0.31496062992125984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Сервис!$B$11:$B$13</xm:f>
          </x14:formula1>
          <xm:sqref>G72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N315"/>
  <sheetViews>
    <sheetView zoomScale="80" zoomScaleNormal="80" zoomScaleSheetLayoutView="85" workbookViewId="0">
      <pane ySplit="5" topLeftCell="A188" activePane="bottomLeft" state="frozen"/>
      <selection pane="bottomLeft" activeCell="G12" sqref="G12"/>
    </sheetView>
  </sheetViews>
  <sheetFormatPr baseColWidth="10" defaultColWidth="9.1640625" defaultRowHeight="13" x14ac:dyDescent="0.2"/>
  <cols>
    <col min="1" max="2" width="6" style="7" customWidth="1"/>
    <col min="3" max="3" width="14.33203125" style="7" customWidth="1"/>
    <col min="4" max="4" width="21.1640625" style="8" customWidth="1"/>
    <col min="5" max="5" width="12.33203125" style="7" customWidth="1"/>
    <col min="6" max="6" width="22.6640625" style="7" customWidth="1"/>
    <col min="7" max="7" width="17.6640625" style="7" customWidth="1"/>
    <col min="8" max="8" width="7.5" style="7" customWidth="1"/>
    <col min="9" max="9" width="15" style="9" bestFit="1" customWidth="1"/>
    <col min="10" max="10" width="9.1640625" style="10" customWidth="1"/>
    <col min="11" max="11" width="13" style="8" customWidth="1"/>
    <col min="12" max="12" width="10.33203125" style="11" customWidth="1"/>
    <col min="13" max="13" width="9.1640625" style="7"/>
    <col min="14" max="14" width="17.83203125" style="7" bestFit="1" customWidth="1"/>
    <col min="15" max="16384" width="9.1640625" style="7"/>
  </cols>
  <sheetData>
    <row r="1" spans="1:14" ht="12.75" customHeight="1" x14ac:dyDescent="0.2">
      <c r="A1" s="331" t="s">
        <v>1354</v>
      </c>
      <c r="B1" s="331"/>
      <c r="C1" s="331"/>
      <c r="D1" s="331"/>
      <c r="E1" s="331"/>
      <c r="F1" s="331"/>
      <c r="G1" s="331"/>
      <c r="H1" s="331"/>
      <c r="I1" s="331"/>
      <c r="J1" s="331"/>
      <c r="K1" s="331"/>
      <c r="L1" s="331"/>
      <c r="M1" s="331"/>
    </row>
    <row r="2" spans="1:14" ht="12.75" customHeight="1" x14ac:dyDescent="0.2">
      <c r="A2" s="331"/>
      <c r="B2" s="331"/>
      <c r="C2" s="331"/>
      <c r="D2" s="331"/>
      <c r="E2" s="331"/>
      <c r="F2" s="331"/>
      <c r="G2" s="331"/>
      <c r="H2" s="331"/>
      <c r="I2" s="331"/>
      <c r="J2" s="331"/>
      <c r="K2" s="331"/>
      <c r="L2" s="331"/>
      <c r="M2" s="331"/>
    </row>
    <row r="3" spans="1:14" ht="13.5" customHeight="1" x14ac:dyDescent="0.2">
      <c r="B3" s="12"/>
      <c r="C3" s="12"/>
      <c r="D3" s="12"/>
      <c r="E3" s="12"/>
      <c r="F3" s="12"/>
      <c r="G3" s="12"/>
      <c r="H3" s="42"/>
      <c r="I3" s="12"/>
      <c r="J3" s="12"/>
      <c r="K3" s="30"/>
      <c r="L3" s="12"/>
    </row>
    <row r="4" spans="1:14" ht="12.75" customHeight="1" x14ac:dyDescent="0.2">
      <c r="A4" s="332" t="s">
        <v>17</v>
      </c>
      <c r="B4" s="337" t="s">
        <v>551</v>
      </c>
      <c r="C4" s="337" t="s">
        <v>18</v>
      </c>
      <c r="D4" s="345" t="s">
        <v>19</v>
      </c>
      <c r="E4" s="347" t="s">
        <v>2534</v>
      </c>
      <c r="F4" s="348"/>
      <c r="G4" s="337" t="s">
        <v>26</v>
      </c>
      <c r="H4" s="337" t="s">
        <v>34</v>
      </c>
      <c r="I4" s="349" t="s">
        <v>23</v>
      </c>
      <c r="J4" s="350"/>
      <c r="K4" s="351" t="s">
        <v>27</v>
      </c>
      <c r="L4" s="343" t="s">
        <v>28</v>
      </c>
      <c r="M4" s="341" t="s">
        <v>32</v>
      </c>
      <c r="N4" s="341" t="s">
        <v>1440</v>
      </c>
    </row>
    <row r="5" spans="1:14" ht="12.75" customHeight="1" x14ac:dyDescent="0.2">
      <c r="A5" s="332"/>
      <c r="B5" s="338"/>
      <c r="C5" s="338"/>
      <c r="D5" s="346"/>
      <c r="E5" s="46" t="s">
        <v>20</v>
      </c>
      <c r="F5" s="46" t="s">
        <v>22</v>
      </c>
      <c r="G5" s="338"/>
      <c r="H5" s="338"/>
      <c r="I5" s="14" t="s">
        <v>24</v>
      </c>
      <c r="J5" s="15" t="s">
        <v>25</v>
      </c>
      <c r="K5" s="352"/>
      <c r="L5" s="344"/>
      <c r="M5" s="342"/>
      <c r="N5" s="342"/>
    </row>
    <row r="6" spans="1:14" ht="80.25" customHeight="1" x14ac:dyDescent="0.2">
      <c r="A6" s="21">
        <v>1</v>
      </c>
      <c r="B6" s="33">
        <v>13</v>
      </c>
      <c r="C6" s="33" t="s">
        <v>67</v>
      </c>
      <c r="D6" s="17" t="s">
        <v>347</v>
      </c>
      <c r="E6" s="21" t="s">
        <v>658</v>
      </c>
      <c r="F6" s="21" t="s">
        <v>1367</v>
      </c>
      <c r="G6" s="21" t="s">
        <v>1365</v>
      </c>
      <c r="H6" s="21" t="s">
        <v>527</v>
      </c>
      <c r="I6" s="22">
        <v>43099</v>
      </c>
      <c r="J6" s="18">
        <v>0.75</v>
      </c>
      <c r="K6" s="17" t="s">
        <v>1366</v>
      </c>
      <c r="L6" s="37">
        <v>2100</v>
      </c>
      <c r="M6" s="21">
        <v>3</v>
      </c>
      <c r="N6" s="22">
        <v>42993</v>
      </c>
    </row>
    <row r="7" spans="1:14" ht="47.25" customHeight="1" x14ac:dyDescent="0.2">
      <c r="A7" s="21">
        <v>2</v>
      </c>
      <c r="B7" s="21">
        <v>283</v>
      </c>
      <c r="C7" s="21" t="s">
        <v>1371</v>
      </c>
      <c r="D7" s="17" t="s">
        <v>1369</v>
      </c>
      <c r="E7" s="21" t="s">
        <v>30</v>
      </c>
      <c r="F7" s="21" t="s">
        <v>1442</v>
      </c>
      <c r="G7" s="21" t="s">
        <v>1370</v>
      </c>
      <c r="H7" s="21" t="s">
        <v>528</v>
      </c>
      <c r="I7" s="22">
        <v>43100</v>
      </c>
      <c r="J7" s="18">
        <v>0.52083333333333337</v>
      </c>
      <c r="K7" s="24" t="s">
        <v>1819</v>
      </c>
      <c r="L7" s="37">
        <v>2200</v>
      </c>
      <c r="M7" s="21">
        <v>1</v>
      </c>
      <c r="N7" s="22">
        <v>43033</v>
      </c>
    </row>
    <row r="8" spans="1:14" ht="85.5" customHeight="1" x14ac:dyDescent="0.2">
      <c r="A8" s="21">
        <v>3</v>
      </c>
      <c r="B8" s="21">
        <v>45</v>
      </c>
      <c r="C8" s="21" t="s">
        <v>454</v>
      </c>
      <c r="D8" s="17" t="s">
        <v>137</v>
      </c>
      <c r="E8" s="21" t="s">
        <v>138</v>
      </c>
      <c r="F8" s="21" t="s">
        <v>1281</v>
      </c>
      <c r="G8" s="21" t="s">
        <v>1372</v>
      </c>
      <c r="H8" s="21" t="s">
        <v>527</v>
      </c>
      <c r="I8" s="22">
        <v>43100</v>
      </c>
      <c r="J8" s="18">
        <v>0.91666666666666663</v>
      </c>
      <c r="K8" s="17"/>
      <c r="L8" s="37">
        <v>5000</v>
      </c>
      <c r="M8" s="21">
        <v>4</v>
      </c>
      <c r="N8" s="22">
        <v>43033</v>
      </c>
    </row>
    <row r="9" spans="1:14" ht="53.25" customHeight="1" x14ac:dyDescent="0.2">
      <c r="A9" s="21">
        <v>4</v>
      </c>
      <c r="B9" s="21">
        <v>38</v>
      </c>
      <c r="C9" s="21" t="s">
        <v>121</v>
      </c>
      <c r="D9" s="17" t="s">
        <v>122</v>
      </c>
      <c r="E9" s="21" t="s">
        <v>658</v>
      </c>
      <c r="F9" s="21" t="s">
        <v>2181</v>
      </c>
      <c r="G9" s="21" t="s">
        <v>1374</v>
      </c>
      <c r="H9" s="21" t="s">
        <v>527</v>
      </c>
      <c r="I9" s="22">
        <v>43093</v>
      </c>
      <c r="J9" s="18">
        <v>0.5625</v>
      </c>
      <c r="K9" s="17" t="s">
        <v>1820</v>
      </c>
      <c r="L9" s="37">
        <v>1600</v>
      </c>
      <c r="M9" s="21">
        <v>3</v>
      </c>
      <c r="N9" s="22">
        <v>43033</v>
      </c>
    </row>
    <row r="10" spans="1:14" ht="53.25" customHeight="1" x14ac:dyDescent="0.2">
      <c r="A10" s="21">
        <v>5</v>
      </c>
      <c r="B10" s="21">
        <v>35</v>
      </c>
      <c r="C10" s="21" t="s">
        <v>116</v>
      </c>
      <c r="D10" s="17" t="s">
        <v>117</v>
      </c>
      <c r="E10" s="21" t="s">
        <v>30</v>
      </c>
      <c r="F10" s="21" t="s">
        <v>2492</v>
      </c>
      <c r="G10" s="21" t="s">
        <v>1376</v>
      </c>
      <c r="H10" s="21" t="s">
        <v>527</v>
      </c>
      <c r="I10" s="22">
        <v>43099</v>
      </c>
      <c r="J10" s="18">
        <v>0.66666666666666663</v>
      </c>
      <c r="K10" s="17"/>
      <c r="L10" s="37">
        <v>1900</v>
      </c>
      <c r="M10" s="21">
        <v>1</v>
      </c>
      <c r="N10" s="22">
        <v>43033</v>
      </c>
    </row>
    <row r="11" spans="1:14" ht="146.25" customHeight="1" x14ac:dyDescent="0.2">
      <c r="A11" s="21">
        <v>6</v>
      </c>
      <c r="B11" s="33">
        <v>34</v>
      </c>
      <c r="C11" s="33" t="s">
        <v>113</v>
      </c>
      <c r="D11" s="17" t="s">
        <v>114</v>
      </c>
      <c r="E11" s="21" t="s">
        <v>658</v>
      </c>
      <c r="F11" s="21" t="s">
        <v>1378</v>
      </c>
      <c r="G11" s="21" t="s">
        <v>1377</v>
      </c>
      <c r="H11" s="21" t="s">
        <v>527</v>
      </c>
      <c r="I11" s="22">
        <v>43100</v>
      </c>
      <c r="J11" s="18">
        <v>0.5</v>
      </c>
      <c r="K11" s="17"/>
      <c r="L11" s="37">
        <v>2800</v>
      </c>
      <c r="M11" s="21">
        <v>3</v>
      </c>
      <c r="N11" s="22">
        <v>43033</v>
      </c>
    </row>
    <row r="12" spans="1:14" ht="70.5" customHeight="1" x14ac:dyDescent="0.2">
      <c r="A12" s="21">
        <v>7</v>
      </c>
      <c r="B12" s="33">
        <v>2</v>
      </c>
      <c r="C12" s="33" t="s">
        <v>31</v>
      </c>
      <c r="D12" s="17" t="s">
        <v>489</v>
      </c>
      <c r="E12" s="21" t="s">
        <v>30</v>
      </c>
      <c r="F12" s="21" t="s">
        <v>601</v>
      </c>
      <c r="G12" s="21" t="s">
        <v>2521</v>
      </c>
      <c r="H12" s="21" t="s">
        <v>527</v>
      </c>
      <c r="I12" s="22">
        <v>43100</v>
      </c>
      <c r="J12" s="18">
        <v>0.77083333333333337</v>
      </c>
      <c r="K12" s="24" t="s">
        <v>2522</v>
      </c>
      <c r="L12" s="37">
        <v>2200</v>
      </c>
      <c r="M12" s="21">
        <v>1</v>
      </c>
      <c r="N12" s="22">
        <v>43033</v>
      </c>
    </row>
    <row r="13" spans="1:14" ht="53.25" customHeight="1" x14ac:dyDescent="0.2">
      <c r="A13" s="21">
        <v>8</v>
      </c>
      <c r="B13" s="21">
        <v>246</v>
      </c>
      <c r="C13" s="21" t="s">
        <v>1417</v>
      </c>
      <c r="D13" s="17" t="s">
        <v>1100</v>
      </c>
      <c r="E13" s="21" t="s">
        <v>30</v>
      </c>
      <c r="F13" s="21" t="s">
        <v>1418</v>
      </c>
      <c r="G13" s="21" t="s">
        <v>1420</v>
      </c>
      <c r="H13" s="21" t="s">
        <v>527</v>
      </c>
      <c r="I13" s="22">
        <v>43084</v>
      </c>
      <c r="J13" s="18">
        <v>0.83333333333333337</v>
      </c>
      <c r="K13" s="28" t="s">
        <v>1984</v>
      </c>
      <c r="L13" s="123">
        <v>3500</v>
      </c>
      <c r="M13" s="21">
        <v>4</v>
      </c>
      <c r="N13" s="22">
        <v>43028</v>
      </c>
    </row>
    <row r="14" spans="1:14" ht="53.25" customHeight="1" x14ac:dyDescent="0.2">
      <c r="A14" s="21">
        <v>9</v>
      </c>
      <c r="B14" s="21">
        <v>246</v>
      </c>
      <c r="C14" s="21" t="s">
        <v>1417</v>
      </c>
      <c r="D14" s="17" t="s">
        <v>1100</v>
      </c>
      <c r="E14" s="21" t="s">
        <v>30</v>
      </c>
      <c r="F14" s="21" t="s">
        <v>1418</v>
      </c>
      <c r="G14" s="21" t="s">
        <v>1420</v>
      </c>
      <c r="H14" s="21" t="s">
        <v>527</v>
      </c>
      <c r="I14" s="22">
        <v>43085</v>
      </c>
      <c r="J14" s="18">
        <v>0.83333333333333337</v>
      </c>
      <c r="K14" s="28"/>
      <c r="L14" s="123">
        <v>3500</v>
      </c>
      <c r="M14" s="21">
        <v>4</v>
      </c>
      <c r="N14" s="22">
        <v>43028</v>
      </c>
    </row>
    <row r="15" spans="1:14" ht="53.25" customHeight="1" x14ac:dyDescent="0.2">
      <c r="A15" s="21">
        <v>10</v>
      </c>
      <c r="B15" s="21">
        <v>246</v>
      </c>
      <c r="C15" s="21" t="s">
        <v>1417</v>
      </c>
      <c r="D15" s="17" t="s">
        <v>1100</v>
      </c>
      <c r="E15" s="21" t="s">
        <v>30</v>
      </c>
      <c r="F15" s="21" t="s">
        <v>1418</v>
      </c>
      <c r="G15" s="21" t="s">
        <v>1419</v>
      </c>
      <c r="H15" s="130" t="s">
        <v>527</v>
      </c>
      <c r="I15" s="22">
        <v>43090</v>
      </c>
      <c r="J15" s="18">
        <v>0.83333333333333337</v>
      </c>
      <c r="K15" s="17"/>
      <c r="L15" s="123">
        <v>3500</v>
      </c>
      <c r="M15" s="21">
        <v>4</v>
      </c>
      <c r="N15" s="22">
        <v>43028</v>
      </c>
    </row>
    <row r="16" spans="1:14" ht="53.25" customHeight="1" x14ac:dyDescent="0.2">
      <c r="A16" s="21">
        <v>11</v>
      </c>
      <c r="B16" s="21">
        <v>246</v>
      </c>
      <c r="C16" s="21" t="s">
        <v>1417</v>
      </c>
      <c r="D16" s="17" t="s">
        <v>1100</v>
      </c>
      <c r="E16" s="21" t="s">
        <v>30</v>
      </c>
      <c r="F16" s="21" t="s">
        <v>1418</v>
      </c>
      <c r="G16" s="21" t="s">
        <v>1419</v>
      </c>
      <c r="H16" s="130" t="s">
        <v>527</v>
      </c>
      <c r="I16" s="22">
        <v>43091</v>
      </c>
      <c r="J16" s="18">
        <v>0.83333333333333337</v>
      </c>
      <c r="K16" s="17"/>
      <c r="L16" s="123">
        <v>3500</v>
      </c>
      <c r="M16" s="21">
        <v>4</v>
      </c>
      <c r="N16" s="22">
        <v>43028</v>
      </c>
    </row>
    <row r="17" spans="1:14" s="16" customFormat="1" ht="53.25" customHeight="1" x14ac:dyDescent="0.2">
      <c r="A17" s="21">
        <v>12</v>
      </c>
      <c r="B17" s="21">
        <v>246</v>
      </c>
      <c r="C17" s="21" t="s">
        <v>1417</v>
      </c>
      <c r="D17" s="17" t="s">
        <v>1100</v>
      </c>
      <c r="E17" s="21" t="s">
        <v>30</v>
      </c>
      <c r="F17" s="21" t="s">
        <v>1418</v>
      </c>
      <c r="G17" s="21" t="s">
        <v>1419</v>
      </c>
      <c r="H17" s="130" t="s">
        <v>527</v>
      </c>
      <c r="I17" s="22">
        <v>43092</v>
      </c>
      <c r="J17" s="18">
        <v>0.8125</v>
      </c>
      <c r="K17" s="17"/>
      <c r="L17" s="123">
        <v>3500</v>
      </c>
      <c r="M17" s="21">
        <v>4</v>
      </c>
      <c r="N17" s="22">
        <v>43028</v>
      </c>
    </row>
    <row r="18" spans="1:14" ht="53.25" customHeight="1" x14ac:dyDescent="0.2">
      <c r="A18" s="21">
        <v>13</v>
      </c>
      <c r="B18" s="21">
        <v>246</v>
      </c>
      <c r="C18" s="21" t="s">
        <v>1417</v>
      </c>
      <c r="D18" s="17" t="s">
        <v>1100</v>
      </c>
      <c r="E18" s="21" t="s">
        <v>30</v>
      </c>
      <c r="F18" s="21" t="s">
        <v>1418</v>
      </c>
      <c r="G18" s="21" t="s">
        <v>1419</v>
      </c>
      <c r="H18" s="130" t="s">
        <v>527</v>
      </c>
      <c r="I18" s="22">
        <v>43098</v>
      </c>
      <c r="J18" s="18">
        <v>0.83333333333333337</v>
      </c>
      <c r="K18" s="17"/>
      <c r="L18" s="123">
        <v>3500</v>
      </c>
      <c r="M18" s="21">
        <v>4</v>
      </c>
      <c r="N18" s="22">
        <v>43028</v>
      </c>
    </row>
    <row r="19" spans="1:14" ht="80.25" customHeight="1" x14ac:dyDescent="0.2">
      <c r="A19" s="21">
        <v>14</v>
      </c>
      <c r="B19" s="21">
        <v>305</v>
      </c>
      <c r="C19" s="23" t="s">
        <v>1797</v>
      </c>
      <c r="D19" s="24" t="s">
        <v>1795</v>
      </c>
      <c r="E19" s="23" t="s">
        <v>73</v>
      </c>
      <c r="F19" s="23" t="s">
        <v>1796</v>
      </c>
      <c r="G19" s="23" t="s">
        <v>1419</v>
      </c>
      <c r="H19" s="170" t="s">
        <v>528</v>
      </c>
      <c r="I19" s="201">
        <v>43096</v>
      </c>
      <c r="J19" s="18">
        <v>0.72916666666666663</v>
      </c>
      <c r="K19" s="23" t="s">
        <v>1794</v>
      </c>
      <c r="L19" s="37">
        <v>3000</v>
      </c>
      <c r="M19" s="21">
        <v>4</v>
      </c>
      <c r="N19" s="22">
        <v>43073</v>
      </c>
    </row>
    <row r="20" spans="1:14" ht="80.25" customHeight="1" x14ac:dyDescent="0.2">
      <c r="A20" s="21">
        <v>15</v>
      </c>
      <c r="B20" s="21">
        <v>306</v>
      </c>
      <c r="C20" s="21" t="s">
        <v>1804</v>
      </c>
      <c r="D20" s="17" t="s">
        <v>1800</v>
      </c>
      <c r="E20" s="21" t="s">
        <v>39</v>
      </c>
      <c r="F20" s="21" t="s">
        <v>2536</v>
      </c>
      <c r="G20" s="21" t="s">
        <v>1802</v>
      </c>
      <c r="H20" s="130" t="s">
        <v>528</v>
      </c>
      <c r="I20" s="36">
        <v>43100</v>
      </c>
      <c r="J20" s="18">
        <v>0.65625</v>
      </c>
      <c r="K20" s="17"/>
      <c r="L20" s="37">
        <v>3600</v>
      </c>
      <c r="M20" s="21">
        <v>3</v>
      </c>
      <c r="N20" s="22">
        <v>43074</v>
      </c>
    </row>
    <row r="21" spans="1:14" ht="80.25" customHeight="1" x14ac:dyDescent="0.2">
      <c r="A21" s="21">
        <v>16</v>
      </c>
      <c r="B21" s="21">
        <v>307</v>
      </c>
      <c r="C21" s="21" t="s">
        <v>1805</v>
      </c>
      <c r="D21" s="17" t="s">
        <v>1806</v>
      </c>
      <c r="E21" s="21" t="s">
        <v>30</v>
      </c>
      <c r="F21" s="21" t="s">
        <v>1807</v>
      </c>
      <c r="G21" s="21" t="s">
        <v>2172</v>
      </c>
      <c r="H21" s="130" t="s">
        <v>528</v>
      </c>
      <c r="I21" s="36">
        <v>43093</v>
      </c>
      <c r="J21" s="18">
        <v>0.66666666666666663</v>
      </c>
      <c r="K21" s="17" t="s">
        <v>1810</v>
      </c>
      <c r="L21" s="37">
        <v>1500</v>
      </c>
      <c r="M21" s="21">
        <v>2</v>
      </c>
      <c r="N21" s="22">
        <v>43074</v>
      </c>
    </row>
    <row r="22" spans="1:14" ht="80.25" customHeight="1" x14ac:dyDescent="0.2">
      <c r="A22" s="21">
        <v>17</v>
      </c>
      <c r="B22" s="33">
        <v>28</v>
      </c>
      <c r="C22" s="21" t="s">
        <v>433</v>
      </c>
      <c r="D22" s="17" t="s">
        <v>2540</v>
      </c>
      <c r="E22" s="21" t="s">
        <v>658</v>
      </c>
      <c r="F22" s="21" t="s">
        <v>1004</v>
      </c>
      <c r="G22" s="21" t="s">
        <v>1003</v>
      </c>
      <c r="H22" s="21" t="s">
        <v>527</v>
      </c>
      <c r="I22" s="36">
        <v>43101</v>
      </c>
      <c r="J22" s="18">
        <v>4.1666666666666664E-2</v>
      </c>
      <c r="K22" s="17"/>
      <c r="L22" s="37">
        <v>7000</v>
      </c>
      <c r="M22" s="21">
        <v>3</v>
      </c>
      <c r="N22" s="22">
        <v>43074</v>
      </c>
    </row>
    <row r="23" spans="1:14" ht="80.25" customHeight="1" x14ac:dyDescent="0.2">
      <c r="A23" s="21">
        <v>18</v>
      </c>
      <c r="B23" s="33">
        <v>132</v>
      </c>
      <c r="C23" s="21" t="s">
        <v>1812</v>
      </c>
      <c r="D23" s="17" t="s">
        <v>474</v>
      </c>
      <c r="E23" s="21" t="s">
        <v>30</v>
      </c>
      <c r="F23" s="21" t="s">
        <v>1675</v>
      </c>
      <c r="G23" s="21" t="s">
        <v>346</v>
      </c>
      <c r="H23" s="21" t="s">
        <v>527</v>
      </c>
      <c r="I23" s="36">
        <v>43099</v>
      </c>
      <c r="J23" s="18">
        <v>0.5625</v>
      </c>
      <c r="K23" s="24" t="s">
        <v>1819</v>
      </c>
      <c r="L23" s="37">
        <v>2900</v>
      </c>
      <c r="M23" s="21">
        <v>1</v>
      </c>
      <c r="N23" s="22">
        <v>43074</v>
      </c>
    </row>
    <row r="24" spans="1:14" ht="80.25" customHeight="1" x14ac:dyDescent="0.2">
      <c r="A24" s="21">
        <v>19</v>
      </c>
      <c r="B24" s="23">
        <v>308</v>
      </c>
      <c r="C24" s="23" t="s">
        <v>1815</v>
      </c>
      <c r="D24" s="24" t="s">
        <v>1813</v>
      </c>
      <c r="E24" s="23" t="s">
        <v>658</v>
      </c>
      <c r="F24" s="23" t="s">
        <v>2250</v>
      </c>
      <c r="G24" s="23" t="s">
        <v>1814</v>
      </c>
      <c r="H24" s="170" t="s">
        <v>528</v>
      </c>
      <c r="I24" s="201">
        <v>43096</v>
      </c>
      <c r="J24" s="26">
        <v>0.64583333333333337</v>
      </c>
      <c r="K24" s="17"/>
      <c r="L24" s="38">
        <v>3500</v>
      </c>
      <c r="M24" s="23" t="s">
        <v>964</v>
      </c>
      <c r="N24" s="25">
        <v>43074</v>
      </c>
    </row>
    <row r="25" spans="1:14" ht="80.25" customHeight="1" x14ac:dyDescent="0.2">
      <c r="A25" s="21">
        <v>20</v>
      </c>
      <c r="B25" s="21">
        <v>309</v>
      </c>
      <c r="C25" s="21" t="s">
        <v>1827</v>
      </c>
      <c r="D25" s="17" t="s">
        <v>1828</v>
      </c>
      <c r="E25" s="21" t="s">
        <v>658</v>
      </c>
      <c r="F25" s="21" t="s">
        <v>2479</v>
      </c>
      <c r="G25" s="21" t="s">
        <v>2480</v>
      </c>
      <c r="H25" s="130" t="s">
        <v>528</v>
      </c>
      <c r="I25" s="36">
        <v>43098</v>
      </c>
      <c r="J25" s="18">
        <v>0.71875</v>
      </c>
      <c r="K25" s="205" t="s">
        <v>1819</v>
      </c>
      <c r="L25" s="37">
        <v>1800</v>
      </c>
      <c r="M25" s="21">
        <v>3</v>
      </c>
      <c r="N25" s="22">
        <v>43074</v>
      </c>
    </row>
    <row r="26" spans="1:14" ht="80.25" customHeight="1" x14ac:dyDescent="0.2">
      <c r="A26" s="21">
        <v>21</v>
      </c>
      <c r="B26" s="21">
        <v>311</v>
      </c>
      <c r="C26" s="21" t="s">
        <v>1843</v>
      </c>
      <c r="D26" s="17" t="s">
        <v>1844</v>
      </c>
      <c r="E26" s="21" t="s">
        <v>30</v>
      </c>
      <c r="F26" s="21" t="s">
        <v>2445</v>
      </c>
      <c r="G26" s="21" t="s">
        <v>1846</v>
      </c>
      <c r="H26" s="130" t="s">
        <v>528</v>
      </c>
      <c r="I26" s="36">
        <v>43099</v>
      </c>
      <c r="J26" s="18">
        <v>0.72916666666666663</v>
      </c>
      <c r="K26" s="17"/>
      <c r="L26" s="37">
        <v>2000</v>
      </c>
      <c r="M26" s="21">
        <v>1</v>
      </c>
      <c r="N26" s="22">
        <v>43076</v>
      </c>
    </row>
    <row r="27" spans="1:14" ht="80.25" customHeight="1" x14ac:dyDescent="0.2">
      <c r="A27" s="21">
        <v>22</v>
      </c>
      <c r="B27" s="21">
        <v>95</v>
      </c>
      <c r="C27" s="21" t="s">
        <v>250</v>
      </c>
      <c r="D27" s="17" t="s">
        <v>251</v>
      </c>
      <c r="E27" s="21" t="s">
        <v>658</v>
      </c>
      <c r="F27" s="21" t="s">
        <v>1842</v>
      </c>
      <c r="G27" s="21" t="s">
        <v>859</v>
      </c>
      <c r="H27" s="21" t="s">
        <v>527</v>
      </c>
      <c r="I27" s="171">
        <v>43098</v>
      </c>
      <c r="J27" s="141">
        <v>0.78125</v>
      </c>
      <c r="K27" s="142"/>
      <c r="L27" s="143">
        <v>1800</v>
      </c>
      <c r="M27" s="126">
        <v>3</v>
      </c>
      <c r="N27" s="171">
        <v>43076</v>
      </c>
    </row>
    <row r="28" spans="1:14" ht="80.25" customHeight="1" x14ac:dyDescent="0.2">
      <c r="A28" s="21">
        <v>23</v>
      </c>
      <c r="B28" s="21">
        <v>255</v>
      </c>
      <c r="C28" s="21" t="s">
        <v>1158</v>
      </c>
      <c r="D28" s="17" t="s">
        <v>1159</v>
      </c>
      <c r="E28" s="21" t="s">
        <v>200</v>
      </c>
      <c r="F28" s="21" t="s">
        <v>1160</v>
      </c>
      <c r="G28" s="21" t="s">
        <v>265</v>
      </c>
      <c r="H28" s="130" t="s">
        <v>527</v>
      </c>
      <c r="I28" s="171">
        <v>43100</v>
      </c>
      <c r="J28" s="141">
        <v>0.9375</v>
      </c>
      <c r="K28" s="142"/>
      <c r="L28" s="143">
        <v>5700</v>
      </c>
      <c r="M28" s="126">
        <v>3</v>
      </c>
      <c r="N28" s="171">
        <v>43076</v>
      </c>
    </row>
    <row r="29" spans="1:14" ht="80.25" customHeight="1" x14ac:dyDescent="0.2">
      <c r="A29" s="21">
        <v>24</v>
      </c>
      <c r="B29" s="21">
        <v>270</v>
      </c>
      <c r="C29" s="21" t="s">
        <v>1239</v>
      </c>
      <c r="D29" s="17" t="s">
        <v>1240</v>
      </c>
      <c r="E29" s="21" t="s">
        <v>200</v>
      </c>
      <c r="F29" s="21" t="s">
        <v>2283</v>
      </c>
      <c r="G29" s="21" t="s">
        <v>2284</v>
      </c>
      <c r="H29" s="130" t="s">
        <v>527</v>
      </c>
      <c r="I29" s="22">
        <v>43095</v>
      </c>
      <c r="J29" s="18">
        <v>0.79166666666666663</v>
      </c>
      <c r="K29" s="17"/>
      <c r="L29" s="37">
        <v>2000</v>
      </c>
      <c r="M29" s="21">
        <v>4</v>
      </c>
      <c r="N29" s="22">
        <v>43094</v>
      </c>
    </row>
    <row r="30" spans="1:14" ht="102" customHeight="1" x14ac:dyDescent="0.2">
      <c r="A30" s="21">
        <v>25</v>
      </c>
      <c r="B30" s="21">
        <v>275</v>
      </c>
      <c r="C30" s="21" t="s">
        <v>1311</v>
      </c>
      <c r="D30" s="17" t="s">
        <v>1310</v>
      </c>
      <c r="E30" s="21" t="s">
        <v>30</v>
      </c>
      <c r="F30" s="21" t="s">
        <v>1308</v>
      </c>
      <c r="G30" s="21" t="s">
        <v>1855</v>
      </c>
      <c r="H30" s="130" t="s">
        <v>527</v>
      </c>
      <c r="I30" s="36">
        <v>43100</v>
      </c>
      <c r="J30" s="18">
        <v>0.75</v>
      </c>
      <c r="K30" s="17" t="s">
        <v>1971</v>
      </c>
      <c r="L30" s="37">
        <v>2500</v>
      </c>
      <c r="M30" s="21">
        <v>1</v>
      </c>
      <c r="N30" s="22">
        <v>43077</v>
      </c>
    </row>
    <row r="31" spans="1:14" s="144" customFormat="1" ht="56.25" customHeight="1" x14ac:dyDescent="0.2">
      <c r="A31" s="126">
        <v>26</v>
      </c>
      <c r="B31" s="21">
        <v>313</v>
      </c>
      <c r="C31" s="21" t="s">
        <v>1856</v>
      </c>
      <c r="D31" s="17" t="s">
        <v>1857</v>
      </c>
      <c r="E31" s="21" t="s">
        <v>200</v>
      </c>
      <c r="F31" s="21" t="s">
        <v>1858</v>
      </c>
      <c r="G31" s="21" t="s">
        <v>2170</v>
      </c>
      <c r="H31" s="130" t="s">
        <v>527</v>
      </c>
      <c r="I31" s="171">
        <v>43092</v>
      </c>
      <c r="J31" s="141">
        <v>0.77083333333333337</v>
      </c>
      <c r="K31" s="142"/>
      <c r="L31" s="143">
        <v>2000</v>
      </c>
      <c r="M31" s="126">
        <v>3</v>
      </c>
      <c r="N31" s="22">
        <v>43077</v>
      </c>
    </row>
    <row r="32" spans="1:14" s="144" customFormat="1" ht="73.5" customHeight="1" x14ac:dyDescent="0.2">
      <c r="A32" s="126">
        <v>27</v>
      </c>
      <c r="B32" s="33">
        <v>8</v>
      </c>
      <c r="C32" s="21" t="s">
        <v>503</v>
      </c>
      <c r="D32" s="17" t="s">
        <v>499</v>
      </c>
      <c r="E32" s="21" t="s">
        <v>30</v>
      </c>
      <c r="F32" s="21" t="s">
        <v>2423</v>
      </c>
      <c r="G32" s="21" t="s">
        <v>1441</v>
      </c>
      <c r="H32" s="21" t="s">
        <v>527</v>
      </c>
      <c r="I32" s="171">
        <v>43098</v>
      </c>
      <c r="J32" s="141">
        <v>0.75</v>
      </c>
      <c r="K32" s="142" t="s">
        <v>1821</v>
      </c>
      <c r="L32" s="143">
        <v>1600</v>
      </c>
      <c r="M32" s="126">
        <v>1</v>
      </c>
      <c r="N32" s="171">
        <v>43038</v>
      </c>
    </row>
    <row r="33" spans="1:14" s="144" customFormat="1" ht="62.25" customHeight="1" x14ac:dyDescent="0.2">
      <c r="A33" s="126">
        <v>28</v>
      </c>
      <c r="B33" s="127">
        <v>188</v>
      </c>
      <c r="C33" s="127" t="s">
        <v>777</v>
      </c>
      <c r="D33" s="128" t="s">
        <v>776</v>
      </c>
      <c r="E33" s="127" t="s">
        <v>233</v>
      </c>
      <c r="F33" s="127" t="s">
        <v>1444</v>
      </c>
      <c r="G33" s="127" t="s">
        <v>1443</v>
      </c>
      <c r="H33" s="130" t="s">
        <v>527</v>
      </c>
      <c r="I33" s="171">
        <v>43092</v>
      </c>
      <c r="J33" s="141">
        <v>0.83333333333333337</v>
      </c>
      <c r="K33" s="174" t="s">
        <v>1819</v>
      </c>
      <c r="L33" s="143">
        <v>1400</v>
      </c>
      <c r="M33" s="126">
        <v>2</v>
      </c>
      <c r="N33" s="171">
        <v>43038</v>
      </c>
    </row>
    <row r="34" spans="1:14" s="144" customFormat="1" ht="56.25" customHeight="1" x14ac:dyDescent="0.2">
      <c r="A34" s="126">
        <v>29</v>
      </c>
      <c r="B34" s="33">
        <v>158</v>
      </c>
      <c r="C34" s="21" t="s">
        <v>536</v>
      </c>
      <c r="D34" s="17" t="s">
        <v>586</v>
      </c>
      <c r="E34" s="21" t="s">
        <v>60</v>
      </c>
      <c r="F34" s="21" t="s">
        <v>1446</v>
      </c>
      <c r="G34" s="21" t="s">
        <v>1445</v>
      </c>
      <c r="H34" s="126" t="s">
        <v>527</v>
      </c>
      <c r="I34" s="171">
        <v>43100</v>
      </c>
      <c r="J34" s="141" t="s">
        <v>2583</v>
      </c>
      <c r="K34" s="142" t="s">
        <v>2584</v>
      </c>
      <c r="L34" s="143">
        <v>2800</v>
      </c>
      <c r="M34" s="126">
        <v>4</v>
      </c>
      <c r="N34" s="171">
        <v>43038</v>
      </c>
    </row>
    <row r="35" spans="1:14" s="144" customFormat="1" ht="87.75" customHeight="1" x14ac:dyDescent="0.2">
      <c r="A35" s="167">
        <v>30</v>
      </c>
      <c r="B35" s="21">
        <v>315</v>
      </c>
      <c r="C35" s="21" t="s">
        <v>1869</v>
      </c>
      <c r="D35" s="17" t="s">
        <v>1866</v>
      </c>
      <c r="E35" s="21" t="s">
        <v>138</v>
      </c>
      <c r="F35" s="21" t="s">
        <v>1867</v>
      </c>
      <c r="G35" s="21" t="s">
        <v>1868</v>
      </c>
      <c r="H35" s="130" t="s">
        <v>528</v>
      </c>
      <c r="I35" s="171">
        <v>43100</v>
      </c>
      <c r="J35" s="172">
        <v>0.80208333333333337</v>
      </c>
      <c r="K35" s="140" t="s">
        <v>2543</v>
      </c>
      <c r="L35" s="143">
        <v>4500</v>
      </c>
      <c r="M35" s="167">
        <v>4</v>
      </c>
      <c r="N35" s="171">
        <v>43078</v>
      </c>
    </row>
    <row r="36" spans="1:14" s="144" customFormat="1" ht="56.25" customHeight="1" x14ac:dyDescent="0.2">
      <c r="A36" s="126">
        <v>31</v>
      </c>
      <c r="B36" s="21">
        <v>47</v>
      </c>
      <c r="C36" s="21" t="s">
        <v>143</v>
      </c>
      <c r="D36" s="17" t="s">
        <v>146</v>
      </c>
      <c r="E36" s="21" t="s">
        <v>471</v>
      </c>
      <c r="F36" s="21" t="s">
        <v>542</v>
      </c>
      <c r="G36" s="21" t="s">
        <v>1449</v>
      </c>
      <c r="H36" s="21" t="s">
        <v>527</v>
      </c>
      <c r="I36" s="22">
        <v>43100</v>
      </c>
      <c r="J36" s="141">
        <v>0.76041666666666663</v>
      </c>
      <c r="K36" s="142"/>
      <c r="L36" s="143">
        <v>3600</v>
      </c>
      <c r="M36" s="126">
        <v>4</v>
      </c>
      <c r="N36" s="171">
        <v>43044</v>
      </c>
    </row>
    <row r="37" spans="1:14" s="144" customFormat="1" ht="56.25" customHeight="1" x14ac:dyDescent="0.2">
      <c r="A37" s="126">
        <v>32</v>
      </c>
      <c r="B37" s="33">
        <v>96</v>
      </c>
      <c r="C37" s="21" t="s">
        <v>252</v>
      </c>
      <c r="D37" s="17" t="s">
        <v>254</v>
      </c>
      <c r="E37" s="21" t="s">
        <v>658</v>
      </c>
      <c r="F37" s="21" t="s">
        <v>1455</v>
      </c>
      <c r="G37" s="21" t="s">
        <v>1454</v>
      </c>
      <c r="H37" s="21" t="s">
        <v>527</v>
      </c>
      <c r="I37" s="171">
        <v>43099</v>
      </c>
      <c r="J37" s="141">
        <v>0.5</v>
      </c>
      <c r="K37" s="142"/>
      <c r="L37" s="143">
        <v>2500</v>
      </c>
      <c r="M37" s="126">
        <v>3</v>
      </c>
      <c r="N37" s="171">
        <v>43046</v>
      </c>
    </row>
    <row r="38" spans="1:14" s="144" customFormat="1" ht="120" customHeight="1" x14ac:dyDescent="0.2">
      <c r="A38" s="126">
        <v>33</v>
      </c>
      <c r="B38" s="21">
        <v>75</v>
      </c>
      <c r="C38" s="21" t="s">
        <v>2306</v>
      </c>
      <c r="D38" s="17" t="s">
        <v>2323</v>
      </c>
      <c r="E38" s="21" t="s">
        <v>658</v>
      </c>
      <c r="F38" s="21" t="s">
        <v>2321</v>
      </c>
      <c r="G38" s="21" t="s">
        <v>1456</v>
      </c>
      <c r="H38" s="21" t="s">
        <v>527</v>
      </c>
      <c r="I38" s="171">
        <v>43095</v>
      </c>
      <c r="J38" s="141">
        <v>0.5625</v>
      </c>
      <c r="K38" s="173" t="s">
        <v>2322</v>
      </c>
      <c r="L38" s="143">
        <v>1800</v>
      </c>
      <c r="M38" s="126">
        <v>3</v>
      </c>
      <c r="N38" s="171">
        <v>43047</v>
      </c>
    </row>
    <row r="39" spans="1:14" s="144" customFormat="1" ht="56.25" customHeight="1" x14ac:dyDescent="0.2">
      <c r="A39" s="126">
        <v>34</v>
      </c>
      <c r="B39" s="127">
        <v>182</v>
      </c>
      <c r="C39" s="127" t="s">
        <v>718</v>
      </c>
      <c r="D39" s="128" t="s">
        <v>720</v>
      </c>
      <c r="E39" s="127" t="s">
        <v>30</v>
      </c>
      <c r="F39" s="127" t="s">
        <v>1462</v>
      </c>
      <c r="G39" s="127" t="s">
        <v>191</v>
      </c>
      <c r="H39" s="130" t="s">
        <v>527</v>
      </c>
      <c r="I39" s="171">
        <v>43092</v>
      </c>
      <c r="J39" s="141">
        <v>0.75</v>
      </c>
      <c r="K39" s="174" t="s">
        <v>1819</v>
      </c>
      <c r="L39" s="143">
        <v>1600</v>
      </c>
      <c r="M39" s="126">
        <v>2</v>
      </c>
      <c r="N39" s="171">
        <v>43049</v>
      </c>
    </row>
    <row r="40" spans="1:14" s="144" customFormat="1" ht="76.5" customHeight="1" x14ac:dyDescent="0.2">
      <c r="A40" s="126">
        <v>35</v>
      </c>
      <c r="B40" s="33">
        <v>4</v>
      </c>
      <c r="C40" s="33" t="s">
        <v>37</v>
      </c>
      <c r="D40" s="17" t="s">
        <v>38</v>
      </c>
      <c r="E40" s="21" t="s">
        <v>39</v>
      </c>
      <c r="F40" s="21" t="s">
        <v>444</v>
      </c>
      <c r="G40" s="21" t="s">
        <v>1464</v>
      </c>
      <c r="H40" s="21" t="s">
        <v>527</v>
      </c>
      <c r="I40" s="171">
        <v>43092</v>
      </c>
      <c r="J40" s="141">
        <v>0.625</v>
      </c>
      <c r="K40" s="174"/>
      <c r="L40" s="143">
        <v>1600</v>
      </c>
      <c r="M40" s="126">
        <v>3</v>
      </c>
      <c r="N40" s="171">
        <v>43051</v>
      </c>
    </row>
    <row r="41" spans="1:14" s="144" customFormat="1" ht="82.5" customHeight="1" x14ac:dyDescent="0.2">
      <c r="A41" s="126">
        <v>36</v>
      </c>
      <c r="B41" s="21">
        <v>3</v>
      </c>
      <c r="C41" s="21" t="s">
        <v>35</v>
      </c>
      <c r="D41" s="17" t="s">
        <v>36</v>
      </c>
      <c r="E41" s="21" t="s">
        <v>30</v>
      </c>
      <c r="F41" s="21" t="s">
        <v>2408</v>
      </c>
      <c r="G41" s="21" t="s">
        <v>2226</v>
      </c>
      <c r="H41" s="21" t="s">
        <v>527</v>
      </c>
      <c r="I41" s="171">
        <v>43097</v>
      </c>
      <c r="J41" s="141">
        <v>0.83333333333333337</v>
      </c>
      <c r="K41" s="174" t="s">
        <v>2227</v>
      </c>
      <c r="L41" s="143">
        <v>1600</v>
      </c>
      <c r="M41" s="126">
        <v>1</v>
      </c>
      <c r="N41" s="171">
        <v>43093</v>
      </c>
    </row>
    <row r="42" spans="1:14" s="144" customFormat="1" ht="56.25" customHeight="1" x14ac:dyDescent="0.2">
      <c r="A42" s="126">
        <v>37</v>
      </c>
      <c r="B42" s="21">
        <v>23</v>
      </c>
      <c r="C42" s="21" t="s">
        <v>89</v>
      </c>
      <c r="D42" s="17" t="s">
        <v>90</v>
      </c>
      <c r="E42" s="21" t="s">
        <v>45</v>
      </c>
      <c r="F42" s="21" t="s">
        <v>1484</v>
      </c>
      <c r="G42" s="21" t="s">
        <v>1485</v>
      </c>
      <c r="H42" s="21" t="s">
        <v>527</v>
      </c>
      <c r="I42" s="171">
        <v>43092</v>
      </c>
      <c r="J42" s="141">
        <v>0.59375</v>
      </c>
      <c r="K42" s="142"/>
      <c r="L42" s="143">
        <v>1600</v>
      </c>
      <c r="M42" s="126">
        <v>3</v>
      </c>
      <c r="N42" s="171">
        <v>43051</v>
      </c>
    </row>
    <row r="43" spans="1:14" s="144" customFormat="1" ht="56.25" customHeight="1" x14ac:dyDescent="0.2">
      <c r="A43" s="126">
        <v>38</v>
      </c>
      <c r="B43" s="33">
        <v>22</v>
      </c>
      <c r="C43" s="21" t="s">
        <v>506</v>
      </c>
      <c r="D43" s="17" t="s">
        <v>505</v>
      </c>
      <c r="E43" s="21" t="s">
        <v>658</v>
      </c>
      <c r="F43" s="21" t="s">
        <v>1487</v>
      </c>
      <c r="G43" s="21" t="s">
        <v>1486</v>
      </c>
      <c r="H43" s="21" t="s">
        <v>527</v>
      </c>
      <c r="I43" s="171">
        <v>43100</v>
      </c>
      <c r="J43" s="141">
        <v>0.46875</v>
      </c>
      <c r="K43" s="142"/>
      <c r="L43" s="143">
        <v>2800</v>
      </c>
      <c r="M43" s="126">
        <v>3</v>
      </c>
      <c r="N43" s="171">
        <v>43051</v>
      </c>
    </row>
    <row r="44" spans="1:14" s="144" customFormat="1" ht="84" customHeight="1" x14ac:dyDescent="0.2">
      <c r="A44" s="126">
        <v>39</v>
      </c>
      <c r="B44" s="21">
        <v>258</v>
      </c>
      <c r="C44" s="21" t="s">
        <v>1173</v>
      </c>
      <c r="D44" s="17" t="s">
        <v>1174</v>
      </c>
      <c r="E44" s="21" t="s">
        <v>30</v>
      </c>
      <c r="F44" s="126" t="s">
        <v>2484</v>
      </c>
      <c r="G44" s="126" t="s">
        <v>2095</v>
      </c>
      <c r="H44" s="130" t="s">
        <v>527</v>
      </c>
      <c r="I44" s="171">
        <v>43097</v>
      </c>
      <c r="J44" s="141">
        <v>0.8125</v>
      </c>
      <c r="K44" s="142"/>
      <c r="L44" s="143">
        <v>1600</v>
      </c>
      <c r="M44" s="126">
        <v>1</v>
      </c>
      <c r="N44" s="171">
        <v>43087</v>
      </c>
    </row>
    <row r="45" spans="1:14" s="144" customFormat="1" ht="56.25" customHeight="1" x14ac:dyDescent="0.2">
      <c r="A45" s="126">
        <v>40</v>
      </c>
      <c r="B45" s="33">
        <v>10</v>
      </c>
      <c r="C45" s="21" t="s">
        <v>58</v>
      </c>
      <c r="D45" s="17" t="s">
        <v>59</v>
      </c>
      <c r="E45" s="21" t="s">
        <v>30</v>
      </c>
      <c r="F45" s="21" t="s">
        <v>608</v>
      </c>
      <c r="G45" s="21" t="s">
        <v>2436</v>
      </c>
      <c r="H45" s="21" t="s">
        <v>527</v>
      </c>
      <c r="I45" s="171">
        <v>43098</v>
      </c>
      <c r="J45" s="141">
        <v>0.77083333333333337</v>
      </c>
      <c r="K45" s="174" t="s">
        <v>1819</v>
      </c>
      <c r="L45" s="143">
        <v>1600</v>
      </c>
      <c r="M45" s="126">
        <v>2</v>
      </c>
      <c r="N45" s="171">
        <v>43052</v>
      </c>
    </row>
    <row r="46" spans="1:14" s="144" customFormat="1" ht="77.25" customHeight="1" x14ac:dyDescent="0.2">
      <c r="A46" s="126">
        <v>41</v>
      </c>
      <c r="B46" s="127">
        <v>191</v>
      </c>
      <c r="C46" s="127" t="s">
        <v>799</v>
      </c>
      <c r="D46" s="128" t="s">
        <v>1495</v>
      </c>
      <c r="E46" s="127" t="s">
        <v>119</v>
      </c>
      <c r="F46" s="127" t="s">
        <v>2419</v>
      </c>
      <c r="G46" s="127" t="s">
        <v>1494</v>
      </c>
      <c r="H46" s="130" t="s">
        <v>527</v>
      </c>
      <c r="I46" s="171">
        <v>43098</v>
      </c>
      <c r="J46" s="141">
        <v>0.66666666666666663</v>
      </c>
      <c r="K46" s="142"/>
      <c r="L46" s="143">
        <v>1600</v>
      </c>
      <c r="M46" s="126">
        <v>1</v>
      </c>
      <c r="N46" s="171">
        <v>43052</v>
      </c>
    </row>
    <row r="47" spans="1:14" s="144" customFormat="1" ht="56.25" customHeight="1" x14ac:dyDescent="0.2">
      <c r="A47" s="126">
        <v>42</v>
      </c>
      <c r="B47" s="21">
        <v>260</v>
      </c>
      <c r="C47" s="21" t="s">
        <v>2524</v>
      </c>
      <c r="D47" s="17" t="s">
        <v>1177</v>
      </c>
      <c r="E47" s="21" t="s">
        <v>98</v>
      </c>
      <c r="F47" s="21" t="s">
        <v>1181</v>
      </c>
      <c r="G47" s="21" t="s">
        <v>1496</v>
      </c>
      <c r="H47" s="130" t="s">
        <v>527</v>
      </c>
      <c r="I47" s="171">
        <v>43100</v>
      </c>
      <c r="J47" s="141">
        <v>0.46875</v>
      </c>
      <c r="K47" s="142"/>
      <c r="L47" s="143">
        <v>2400</v>
      </c>
      <c r="M47" s="126">
        <v>1</v>
      </c>
      <c r="N47" s="171">
        <v>43053</v>
      </c>
    </row>
    <row r="48" spans="1:14" s="144" customFormat="1" ht="56.25" customHeight="1" x14ac:dyDescent="0.2">
      <c r="A48" s="126">
        <v>43</v>
      </c>
      <c r="B48" s="33">
        <v>32</v>
      </c>
      <c r="C48" s="33" t="s">
        <v>106</v>
      </c>
      <c r="D48" s="17" t="s">
        <v>108</v>
      </c>
      <c r="E48" s="21" t="s">
        <v>107</v>
      </c>
      <c r="F48" s="21" t="s">
        <v>1500</v>
      </c>
      <c r="G48" s="21" t="s">
        <v>1498</v>
      </c>
      <c r="H48" s="21" t="s">
        <v>527</v>
      </c>
      <c r="I48" s="171">
        <v>43098</v>
      </c>
      <c r="J48" s="141">
        <v>0.77083333333333337</v>
      </c>
      <c r="K48" s="142"/>
      <c r="L48" s="143">
        <v>1800</v>
      </c>
      <c r="M48" s="126">
        <v>1</v>
      </c>
      <c r="N48" s="171">
        <v>43053</v>
      </c>
    </row>
    <row r="49" spans="1:14" s="144" customFormat="1" ht="56.25" customHeight="1" x14ac:dyDescent="0.2">
      <c r="A49" s="126">
        <v>44</v>
      </c>
      <c r="B49" s="33">
        <v>20</v>
      </c>
      <c r="C49" s="21" t="s">
        <v>84</v>
      </c>
      <c r="D49" s="17" t="s">
        <v>1287</v>
      </c>
      <c r="E49" s="21" t="s">
        <v>658</v>
      </c>
      <c r="F49" s="21" t="s">
        <v>1501</v>
      </c>
      <c r="G49" s="21" t="s">
        <v>1205</v>
      </c>
      <c r="H49" s="21" t="s">
        <v>527</v>
      </c>
      <c r="I49" s="171">
        <v>43100</v>
      </c>
      <c r="J49" s="141">
        <v>0.71875</v>
      </c>
      <c r="K49" s="142"/>
      <c r="L49" s="143">
        <v>3600</v>
      </c>
      <c r="M49" s="126">
        <v>3</v>
      </c>
      <c r="N49" s="171">
        <v>43053</v>
      </c>
    </row>
    <row r="50" spans="1:14" s="144" customFormat="1" ht="103.5" customHeight="1" x14ac:dyDescent="0.2">
      <c r="A50" s="126">
        <v>45</v>
      </c>
      <c r="B50" s="21">
        <v>278</v>
      </c>
      <c r="C50" s="21" t="s">
        <v>1439</v>
      </c>
      <c r="D50" s="17" t="s">
        <v>1330</v>
      </c>
      <c r="E50" s="21" t="s">
        <v>73</v>
      </c>
      <c r="F50" s="21" t="s">
        <v>2545</v>
      </c>
      <c r="G50" s="21" t="s">
        <v>1502</v>
      </c>
      <c r="H50" s="130" t="s">
        <v>527</v>
      </c>
      <c r="I50" s="171">
        <v>43100</v>
      </c>
      <c r="J50" s="141">
        <v>0.85416666666666663</v>
      </c>
      <c r="K50" s="142"/>
      <c r="L50" s="143">
        <v>4000</v>
      </c>
      <c r="M50" s="126">
        <v>1</v>
      </c>
      <c r="N50" s="171">
        <v>43054</v>
      </c>
    </row>
    <row r="51" spans="1:14" s="144" customFormat="1" ht="56.25" customHeight="1" x14ac:dyDescent="0.2">
      <c r="A51" s="126">
        <v>46</v>
      </c>
      <c r="B51" s="21">
        <v>5</v>
      </c>
      <c r="C51" s="21" t="s">
        <v>40</v>
      </c>
      <c r="D51" s="17" t="s">
        <v>41</v>
      </c>
      <c r="E51" s="21" t="s">
        <v>42</v>
      </c>
      <c r="F51" s="21" t="s">
        <v>602</v>
      </c>
      <c r="G51" s="21" t="s">
        <v>1504</v>
      </c>
      <c r="H51" s="21" t="s">
        <v>527</v>
      </c>
      <c r="I51" s="171">
        <v>43100</v>
      </c>
      <c r="J51" s="141">
        <v>0.8125</v>
      </c>
      <c r="K51" s="142"/>
      <c r="L51" s="143">
        <v>4400</v>
      </c>
      <c r="M51" s="126">
        <v>3</v>
      </c>
      <c r="N51" s="171">
        <v>43055</v>
      </c>
    </row>
    <row r="52" spans="1:14" s="144" customFormat="1" ht="56.25" customHeight="1" x14ac:dyDescent="0.2">
      <c r="A52" s="126">
        <v>47</v>
      </c>
      <c r="B52" s="21">
        <v>248</v>
      </c>
      <c r="C52" s="21" t="s">
        <v>1107</v>
      </c>
      <c r="D52" s="17" t="s">
        <v>1109</v>
      </c>
      <c r="E52" s="21" t="s">
        <v>471</v>
      </c>
      <c r="F52" s="21" t="s">
        <v>1508</v>
      </c>
      <c r="G52" s="21" t="s">
        <v>1506</v>
      </c>
      <c r="H52" s="130" t="s">
        <v>527</v>
      </c>
      <c r="I52" s="171">
        <v>43099</v>
      </c>
      <c r="J52" s="141">
        <v>0.79166666666666663</v>
      </c>
      <c r="K52" s="174" t="s">
        <v>1819</v>
      </c>
      <c r="L52" s="143">
        <v>2400</v>
      </c>
      <c r="M52" s="126">
        <v>3</v>
      </c>
      <c r="N52" s="171">
        <v>43055</v>
      </c>
    </row>
    <row r="53" spans="1:14" s="144" customFormat="1" ht="83.25" customHeight="1" x14ac:dyDescent="0.2">
      <c r="A53" s="126">
        <v>48</v>
      </c>
      <c r="B53" s="21">
        <v>29</v>
      </c>
      <c r="C53" s="21" t="s">
        <v>1510</v>
      </c>
      <c r="D53" s="17" t="s">
        <v>2511</v>
      </c>
      <c r="E53" s="21" t="s">
        <v>119</v>
      </c>
      <c r="F53" s="21" t="s">
        <v>1511</v>
      </c>
      <c r="G53" s="21" t="s">
        <v>1512</v>
      </c>
      <c r="H53" s="130" t="s">
        <v>528</v>
      </c>
      <c r="I53" s="171">
        <v>43099</v>
      </c>
      <c r="J53" s="141">
        <v>0.45833333333333331</v>
      </c>
      <c r="K53" s="142"/>
      <c r="L53" s="143">
        <v>2200</v>
      </c>
      <c r="M53" s="126">
        <v>2</v>
      </c>
      <c r="N53" s="171">
        <v>43057</v>
      </c>
    </row>
    <row r="54" spans="1:14" s="144" customFormat="1" ht="56.25" customHeight="1" x14ac:dyDescent="0.2">
      <c r="A54" s="126">
        <v>49</v>
      </c>
      <c r="B54" s="21">
        <v>289</v>
      </c>
      <c r="C54" s="21" t="s">
        <v>1543</v>
      </c>
      <c r="D54" s="17" t="s">
        <v>1544</v>
      </c>
      <c r="E54" s="21" t="s">
        <v>30</v>
      </c>
      <c r="F54" s="21" t="s">
        <v>1545</v>
      </c>
      <c r="G54" s="21" t="s">
        <v>1546</v>
      </c>
      <c r="H54" s="130" t="s">
        <v>528</v>
      </c>
      <c r="I54" s="171">
        <v>43098</v>
      </c>
      <c r="J54" s="141">
        <v>0.85416666666666663</v>
      </c>
      <c r="K54" s="142"/>
      <c r="L54" s="143">
        <v>1700</v>
      </c>
      <c r="M54" s="126">
        <v>2</v>
      </c>
      <c r="N54" s="171">
        <v>43056</v>
      </c>
    </row>
    <row r="55" spans="1:14" s="144" customFormat="1" ht="67.5" customHeight="1" x14ac:dyDescent="0.2">
      <c r="A55" s="167">
        <v>50</v>
      </c>
      <c r="B55" s="33">
        <v>48</v>
      </c>
      <c r="C55" s="21" t="s">
        <v>148</v>
      </c>
      <c r="D55" s="17" t="s">
        <v>149</v>
      </c>
      <c r="E55" s="21" t="s">
        <v>30</v>
      </c>
      <c r="F55" s="21" t="s">
        <v>1521</v>
      </c>
      <c r="G55" s="21" t="s">
        <v>1520</v>
      </c>
      <c r="H55" s="21" t="s">
        <v>527</v>
      </c>
      <c r="I55" s="171">
        <v>43099</v>
      </c>
      <c r="J55" s="141">
        <v>0.6875</v>
      </c>
      <c r="K55" s="174" t="s">
        <v>1819</v>
      </c>
      <c r="L55" s="143">
        <v>1900</v>
      </c>
      <c r="M55" s="126">
        <v>1</v>
      </c>
      <c r="N55" s="171">
        <v>43057</v>
      </c>
    </row>
    <row r="56" spans="1:14" s="144" customFormat="1" ht="56.25" customHeight="1" x14ac:dyDescent="0.2">
      <c r="A56" s="126">
        <v>51</v>
      </c>
      <c r="B56" s="21">
        <v>49</v>
      </c>
      <c r="C56" s="21" t="s">
        <v>427</v>
      </c>
      <c r="D56" s="17" t="s">
        <v>428</v>
      </c>
      <c r="E56" s="21" t="s">
        <v>30</v>
      </c>
      <c r="F56" s="21" t="s">
        <v>1523</v>
      </c>
      <c r="G56" s="21" t="s">
        <v>1522</v>
      </c>
      <c r="H56" s="21" t="s">
        <v>527</v>
      </c>
      <c r="I56" s="171">
        <v>43098</v>
      </c>
      <c r="J56" s="141">
        <v>0.85416666666666663</v>
      </c>
      <c r="K56" s="142"/>
      <c r="L56" s="143">
        <v>1600</v>
      </c>
      <c r="M56" s="126">
        <v>1</v>
      </c>
      <c r="N56" s="171">
        <v>43057</v>
      </c>
    </row>
    <row r="57" spans="1:14" s="144" customFormat="1" ht="86.25" customHeight="1" x14ac:dyDescent="0.2">
      <c r="A57" s="167">
        <v>52</v>
      </c>
      <c r="B57" s="21">
        <v>33</v>
      </c>
      <c r="C57" s="21" t="s">
        <v>2526</v>
      </c>
      <c r="D57" s="17" t="s">
        <v>111</v>
      </c>
      <c r="E57" s="21" t="s">
        <v>30</v>
      </c>
      <c r="F57" s="21" t="s">
        <v>2525</v>
      </c>
      <c r="G57" s="21" t="s">
        <v>1525</v>
      </c>
      <c r="H57" s="21" t="s">
        <v>527</v>
      </c>
      <c r="I57" s="171">
        <v>43100</v>
      </c>
      <c r="J57" s="141">
        <v>0.4375</v>
      </c>
      <c r="K57" s="174" t="s">
        <v>1819</v>
      </c>
      <c r="L57" s="143">
        <v>2200</v>
      </c>
      <c r="M57" s="126">
        <v>2</v>
      </c>
      <c r="N57" s="171">
        <v>43057</v>
      </c>
    </row>
    <row r="58" spans="1:14" s="144" customFormat="1" ht="68.25" customHeight="1" x14ac:dyDescent="0.2">
      <c r="A58" s="126">
        <v>53</v>
      </c>
      <c r="B58" s="7">
        <v>214</v>
      </c>
      <c r="C58" s="21" t="s">
        <v>1930</v>
      </c>
      <c r="D58" s="17" t="s">
        <v>517</v>
      </c>
      <c r="E58" s="21" t="s">
        <v>30</v>
      </c>
      <c r="F58" s="21" t="s">
        <v>2407</v>
      </c>
      <c r="G58" s="21" t="s">
        <v>1059</v>
      </c>
      <c r="H58" s="130" t="s">
        <v>527</v>
      </c>
      <c r="I58" s="171">
        <v>43097</v>
      </c>
      <c r="J58" s="141">
        <v>0.77083333333333337</v>
      </c>
      <c r="K58" s="174" t="s">
        <v>1819</v>
      </c>
      <c r="L58" s="143">
        <v>2000</v>
      </c>
      <c r="M58" s="126">
        <v>1</v>
      </c>
      <c r="N58" s="171">
        <v>43051</v>
      </c>
    </row>
    <row r="59" spans="1:14" s="144" customFormat="1" ht="56.25" customHeight="1" x14ac:dyDescent="0.2">
      <c r="A59" s="126">
        <v>54</v>
      </c>
      <c r="B59" s="33">
        <v>58</v>
      </c>
      <c r="C59" s="21" t="s">
        <v>2538</v>
      </c>
      <c r="D59" s="17" t="s">
        <v>173</v>
      </c>
      <c r="E59" s="21" t="s">
        <v>30</v>
      </c>
      <c r="F59" s="21" t="s">
        <v>1994</v>
      </c>
      <c r="G59" s="21" t="s">
        <v>1531</v>
      </c>
      <c r="H59" s="21" t="s">
        <v>527</v>
      </c>
      <c r="I59" s="171">
        <v>43099</v>
      </c>
      <c r="J59" s="141">
        <v>0.72916666666666663</v>
      </c>
      <c r="K59" s="142"/>
      <c r="L59" s="143">
        <v>1700</v>
      </c>
      <c r="M59" s="126">
        <v>4</v>
      </c>
      <c r="N59" s="171">
        <v>43057</v>
      </c>
    </row>
    <row r="60" spans="1:14" s="144" customFormat="1" ht="56.25" customHeight="1" x14ac:dyDescent="0.2">
      <c r="A60" s="126">
        <v>55</v>
      </c>
      <c r="B60" s="33">
        <v>24</v>
      </c>
      <c r="C60" s="21" t="s">
        <v>91</v>
      </c>
      <c r="D60" s="17" t="s">
        <v>92</v>
      </c>
      <c r="E60" s="21" t="s">
        <v>30</v>
      </c>
      <c r="F60" s="33" t="s">
        <v>2519</v>
      </c>
      <c r="G60" s="21" t="s">
        <v>1542</v>
      </c>
      <c r="H60" s="21" t="s">
        <v>527</v>
      </c>
      <c r="I60" s="171">
        <v>43100</v>
      </c>
      <c r="J60" s="141">
        <v>0.75</v>
      </c>
      <c r="K60" s="142"/>
      <c r="L60" s="143">
        <v>2500</v>
      </c>
      <c r="M60" s="126">
        <v>2</v>
      </c>
      <c r="N60" s="171">
        <v>43057</v>
      </c>
    </row>
    <row r="61" spans="1:14" s="144" customFormat="1" ht="56.25" customHeight="1" x14ac:dyDescent="0.2">
      <c r="A61" s="126">
        <v>56</v>
      </c>
      <c r="B61" s="33">
        <v>30</v>
      </c>
      <c r="C61" s="21" t="s">
        <v>636</v>
      </c>
      <c r="D61" s="17" t="s">
        <v>554</v>
      </c>
      <c r="E61" s="21" t="s">
        <v>98</v>
      </c>
      <c r="F61" s="21" t="s">
        <v>426</v>
      </c>
      <c r="G61" s="21" t="s">
        <v>2171</v>
      </c>
      <c r="H61" s="21" t="s">
        <v>527</v>
      </c>
      <c r="I61" s="171">
        <v>43093</v>
      </c>
      <c r="J61" s="141">
        <v>0.64583333333333337</v>
      </c>
      <c r="K61" s="142"/>
      <c r="L61" s="143">
        <v>1600</v>
      </c>
      <c r="M61" s="126">
        <v>2</v>
      </c>
      <c r="N61" s="171">
        <v>43058</v>
      </c>
    </row>
    <row r="62" spans="1:14" s="144" customFormat="1" ht="56.25" customHeight="1" x14ac:dyDescent="0.2">
      <c r="A62" s="126">
        <v>57</v>
      </c>
      <c r="B62" s="21">
        <v>290</v>
      </c>
      <c r="C62" s="21" t="s">
        <v>1552</v>
      </c>
      <c r="D62" s="17" t="s">
        <v>1549</v>
      </c>
      <c r="E62" s="21" t="s">
        <v>119</v>
      </c>
      <c r="F62" s="21" t="s">
        <v>1550</v>
      </c>
      <c r="G62" s="21" t="s">
        <v>1551</v>
      </c>
      <c r="H62" s="130" t="s">
        <v>528</v>
      </c>
      <c r="I62" s="171">
        <v>43100</v>
      </c>
      <c r="J62" s="141">
        <v>0.4375</v>
      </c>
      <c r="K62" s="140"/>
      <c r="L62" s="143">
        <v>2500</v>
      </c>
      <c r="M62" s="126">
        <v>1</v>
      </c>
      <c r="N62" s="171">
        <v>43058</v>
      </c>
    </row>
    <row r="63" spans="1:14" s="144" customFormat="1" ht="56.25" customHeight="1" x14ac:dyDescent="0.2">
      <c r="A63" s="126">
        <v>58</v>
      </c>
      <c r="B63" s="33">
        <v>72</v>
      </c>
      <c r="C63" s="21" t="s">
        <v>204</v>
      </c>
      <c r="D63" s="17" t="s">
        <v>445</v>
      </c>
      <c r="E63" s="21" t="s">
        <v>200</v>
      </c>
      <c r="F63" s="21" t="s">
        <v>1555</v>
      </c>
      <c r="G63" s="21" t="s">
        <v>2183</v>
      </c>
      <c r="H63" s="21" t="s">
        <v>527</v>
      </c>
      <c r="I63" s="171">
        <v>43093</v>
      </c>
      <c r="J63" s="141">
        <v>0.47916666666666669</v>
      </c>
      <c r="K63" s="140"/>
      <c r="L63" s="143">
        <v>1600</v>
      </c>
      <c r="M63" s="126">
        <v>3</v>
      </c>
      <c r="N63" s="171">
        <v>43058</v>
      </c>
    </row>
    <row r="64" spans="1:14" s="144" customFormat="1" ht="56.25" customHeight="1" x14ac:dyDescent="0.2">
      <c r="A64" s="126">
        <v>59</v>
      </c>
      <c r="B64" s="33">
        <v>80</v>
      </c>
      <c r="C64" s="33" t="s">
        <v>214</v>
      </c>
      <c r="D64" s="17" t="s">
        <v>215</v>
      </c>
      <c r="E64" s="21" t="s">
        <v>30</v>
      </c>
      <c r="F64" s="21" t="s">
        <v>519</v>
      </c>
      <c r="G64" s="21" t="s">
        <v>2491</v>
      </c>
      <c r="H64" s="21" t="s">
        <v>527</v>
      </c>
      <c r="I64" s="171">
        <v>43099</v>
      </c>
      <c r="J64" s="141">
        <v>0.5</v>
      </c>
      <c r="K64" s="142"/>
      <c r="L64" s="143">
        <v>1900</v>
      </c>
      <c r="M64" s="126">
        <v>2</v>
      </c>
      <c r="N64" s="171">
        <v>43058</v>
      </c>
    </row>
    <row r="65" spans="1:14" s="144" customFormat="1" ht="56.25" customHeight="1" x14ac:dyDescent="0.2">
      <c r="A65" s="126">
        <v>60</v>
      </c>
      <c r="B65" s="33">
        <v>76</v>
      </c>
      <c r="C65" s="21" t="s">
        <v>211</v>
      </c>
      <c r="D65" s="17" t="s">
        <v>212</v>
      </c>
      <c r="E65" s="21" t="s">
        <v>658</v>
      </c>
      <c r="F65" s="21" t="s">
        <v>1563</v>
      </c>
      <c r="G65" s="21" t="s">
        <v>2415</v>
      </c>
      <c r="H65" s="21" t="s">
        <v>527</v>
      </c>
      <c r="I65" s="171">
        <v>43098</v>
      </c>
      <c r="J65" s="141">
        <v>0.55208333333333337</v>
      </c>
      <c r="K65" s="142"/>
      <c r="L65" s="143">
        <v>1800</v>
      </c>
      <c r="M65" s="126">
        <v>3</v>
      </c>
      <c r="N65" s="171">
        <v>43058</v>
      </c>
    </row>
    <row r="66" spans="1:14" s="144" customFormat="1" ht="56.25" customHeight="1" x14ac:dyDescent="0.2">
      <c r="A66" s="126">
        <v>61</v>
      </c>
      <c r="B66" s="21">
        <v>291</v>
      </c>
      <c r="C66" s="21" t="s">
        <v>1597</v>
      </c>
      <c r="D66" s="17" t="s">
        <v>1594</v>
      </c>
      <c r="E66" s="21" t="s">
        <v>658</v>
      </c>
      <c r="F66" s="21" t="s">
        <v>2481</v>
      </c>
      <c r="G66" s="21" t="s">
        <v>2482</v>
      </c>
      <c r="H66" s="130" t="s">
        <v>528</v>
      </c>
      <c r="I66" s="171">
        <v>43098</v>
      </c>
      <c r="J66" s="141">
        <v>0.8125</v>
      </c>
      <c r="K66" s="142"/>
      <c r="L66" s="143">
        <v>1900</v>
      </c>
      <c r="M66" s="126">
        <v>3</v>
      </c>
      <c r="N66" s="171">
        <v>43058</v>
      </c>
    </row>
    <row r="67" spans="1:14" s="144" customFormat="1" ht="56.25" customHeight="1" x14ac:dyDescent="0.2">
      <c r="A67" s="126">
        <v>62</v>
      </c>
      <c r="B67" s="21">
        <v>103</v>
      </c>
      <c r="C67" s="21" t="s">
        <v>2527</v>
      </c>
      <c r="D67" s="17" t="s">
        <v>268</v>
      </c>
      <c r="E67" s="21" t="s">
        <v>30</v>
      </c>
      <c r="F67" s="21" t="s">
        <v>1588</v>
      </c>
      <c r="G67" s="21" t="s">
        <v>810</v>
      </c>
      <c r="H67" s="21" t="s">
        <v>527</v>
      </c>
      <c r="I67" s="171">
        <v>43098</v>
      </c>
      <c r="J67" s="141">
        <v>0.875</v>
      </c>
      <c r="K67" s="174" t="s">
        <v>1819</v>
      </c>
      <c r="L67" s="143">
        <v>1600</v>
      </c>
      <c r="M67" s="126">
        <v>1</v>
      </c>
      <c r="N67" s="171">
        <v>43058</v>
      </c>
    </row>
    <row r="68" spans="1:14" s="144" customFormat="1" ht="88.5" customHeight="1" x14ac:dyDescent="0.2">
      <c r="A68" s="126">
        <v>63</v>
      </c>
      <c r="B68" s="127">
        <v>187</v>
      </c>
      <c r="C68" s="127" t="s">
        <v>742</v>
      </c>
      <c r="D68" s="128" t="s">
        <v>743</v>
      </c>
      <c r="E68" s="127" t="s">
        <v>30</v>
      </c>
      <c r="F68" s="127" t="s">
        <v>2416</v>
      </c>
      <c r="G68" s="127" t="s">
        <v>2446</v>
      </c>
      <c r="H68" s="130" t="s">
        <v>527</v>
      </c>
      <c r="I68" s="171">
        <v>43097</v>
      </c>
      <c r="J68" s="141">
        <v>0.79166666666666663</v>
      </c>
      <c r="K68" s="174" t="s">
        <v>1819</v>
      </c>
      <c r="L68" s="143">
        <v>1600</v>
      </c>
      <c r="M68" s="126">
        <v>2</v>
      </c>
      <c r="N68" s="171">
        <v>43059</v>
      </c>
    </row>
    <row r="69" spans="1:14" s="144" customFormat="1" ht="56.25" customHeight="1" x14ac:dyDescent="0.2">
      <c r="A69" s="126">
        <v>64</v>
      </c>
      <c r="B69" s="33">
        <v>82</v>
      </c>
      <c r="C69" s="21" t="s">
        <v>434</v>
      </c>
      <c r="D69" s="17" t="s">
        <v>219</v>
      </c>
      <c r="E69" s="21" t="s">
        <v>30</v>
      </c>
      <c r="F69" s="33" t="s">
        <v>1600</v>
      </c>
      <c r="G69" s="21" t="s">
        <v>1599</v>
      </c>
      <c r="H69" s="21" t="s">
        <v>527</v>
      </c>
      <c r="I69" s="171">
        <v>43097</v>
      </c>
      <c r="J69" s="141">
        <v>0.75</v>
      </c>
      <c r="K69" s="204" t="s">
        <v>1819</v>
      </c>
      <c r="L69" s="143">
        <v>1600</v>
      </c>
      <c r="M69" s="126">
        <v>1</v>
      </c>
      <c r="N69" s="171">
        <v>43060</v>
      </c>
    </row>
    <row r="70" spans="1:14" s="144" customFormat="1" ht="100.5" customHeight="1" x14ac:dyDescent="0.2">
      <c r="A70" s="126">
        <v>65</v>
      </c>
      <c r="B70" s="21">
        <v>292</v>
      </c>
      <c r="C70" s="21" t="s">
        <v>1601</v>
      </c>
      <c r="D70" s="17" t="s">
        <v>1602</v>
      </c>
      <c r="E70" s="21" t="s">
        <v>30</v>
      </c>
      <c r="F70" s="21" t="s">
        <v>1605</v>
      </c>
      <c r="G70" s="21" t="s">
        <v>1604</v>
      </c>
      <c r="H70" s="130" t="s">
        <v>528</v>
      </c>
      <c r="I70" s="171">
        <v>43099</v>
      </c>
      <c r="J70" s="141">
        <v>0.47916666666666669</v>
      </c>
      <c r="K70" s="142" t="s">
        <v>2500</v>
      </c>
      <c r="L70" s="143">
        <v>2000</v>
      </c>
      <c r="M70" s="126">
        <v>2</v>
      </c>
      <c r="N70" s="171">
        <v>43060</v>
      </c>
    </row>
    <row r="71" spans="1:14" s="144" customFormat="1" ht="56.25" customHeight="1" x14ac:dyDescent="0.2">
      <c r="A71" s="126">
        <v>66</v>
      </c>
      <c r="B71" s="21">
        <v>293</v>
      </c>
      <c r="C71" s="21" t="s">
        <v>1606</v>
      </c>
      <c r="D71" s="17" t="s">
        <v>1607</v>
      </c>
      <c r="E71" s="21" t="s">
        <v>658</v>
      </c>
      <c r="F71" s="21" t="s">
        <v>1609</v>
      </c>
      <c r="G71" s="21" t="s">
        <v>2533</v>
      </c>
      <c r="H71" s="130" t="s">
        <v>528</v>
      </c>
      <c r="I71" s="171">
        <v>43100</v>
      </c>
      <c r="J71" s="141">
        <v>0.53125</v>
      </c>
      <c r="K71" s="142"/>
      <c r="L71" s="143">
        <v>2800</v>
      </c>
      <c r="M71" s="126">
        <v>3</v>
      </c>
      <c r="N71" s="171">
        <v>43060</v>
      </c>
    </row>
    <row r="72" spans="1:14" s="144" customFormat="1" ht="56.25" customHeight="1" x14ac:dyDescent="0.2">
      <c r="A72" s="126">
        <v>67</v>
      </c>
      <c r="B72" s="21">
        <v>294</v>
      </c>
      <c r="C72" s="21" t="s">
        <v>1610</v>
      </c>
      <c r="D72" s="17" t="s">
        <v>1611</v>
      </c>
      <c r="E72" s="21" t="s">
        <v>30</v>
      </c>
      <c r="F72" s="21" t="s">
        <v>1613</v>
      </c>
      <c r="G72" s="21" t="s">
        <v>1205</v>
      </c>
      <c r="H72" s="130" t="s">
        <v>528</v>
      </c>
      <c r="I72" s="171">
        <v>43099</v>
      </c>
      <c r="J72" s="141">
        <v>0.75</v>
      </c>
      <c r="K72" s="142"/>
      <c r="L72" s="143">
        <v>2000</v>
      </c>
      <c r="M72" s="126">
        <v>1</v>
      </c>
      <c r="N72" s="171">
        <v>43061</v>
      </c>
    </row>
    <row r="73" spans="1:14" s="144" customFormat="1" ht="56.25" customHeight="1" x14ac:dyDescent="0.2">
      <c r="A73" s="126">
        <v>68</v>
      </c>
      <c r="B73" s="127">
        <v>184</v>
      </c>
      <c r="C73" s="127" t="s">
        <v>729</v>
      </c>
      <c r="D73" s="128" t="s">
        <v>726</v>
      </c>
      <c r="E73" s="127" t="s">
        <v>30</v>
      </c>
      <c r="F73" s="127" t="s">
        <v>2565</v>
      </c>
      <c r="G73" s="127" t="s">
        <v>2566</v>
      </c>
      <c r="H73" s="130" t="s">
        <v>527</v>
      </c>
      <c r="I73" s="171">
        <v>43100</v>
      </c>
      <c r="J73" s="141">
        <v>0.5</v>
      </c>
      <c r="K73" s="142" t="s">
        <v>1615</v>
      </c>
      <c r="L73" s="143">
        <v>2000</v>
      </c>
      <c r="M73" s="126">
        <v>1</v>
      </c>
      <c r="N73" s="171">
        <v>43061</v>
      </c>
    </row>
    <row r="74" spans="1:14" s="144" customFormat="1" ht="56.25" customHeight="1" x14ac:dyDescent="0.2">
      <c r="A74" s="126">
        <v>69</v>
      </c>
      <c r="B74" s="21">
        <v>295</v>
      </c>
      <c r="C74" s="21" t="s">
        <v>1617</v>
      </c>
      <c r="D74" s="17" t="s">
        <v>1620</v>
      </c>
      <c r="E74" s="21" t="s">
        <v>30</v>
      </c>
      <c r="F74" s="21" t="s">
        <v>1618</v>
      </c>
      <c r="G74" s="21" t="s">
        <v>1619</v>
      </c>
      <c r="H74" s="130" t="s">
        <v>528</v>
      </c>
      <c r="I74" s="171">
        <v>43100</v>
      </c>
      <c r="J74" s="172">
        <v>0.77083333333333337</v>
      </c>
      <c r="K74" s="140"/>
      <c r="L74" s="143">
        <v>2500</v>
      </c>
      <c r="M74" s="126">
        <v>2</v>
      </c>
      <c r="N74" s="171">
        <v>43062</v>
      </c>
    </row>
    <row r="75" spans="1:14" s="144" customFormat="1" ht="56.25" customHeight="1" x14ac:dyDescent="0.2">
      <c r="A75" s="126">
        <v>70</v>
      </c>
      <c r="B75" s="21">
        <v>71</v>
      </c>
      <c r="C75" s="21" t="s">
        <v>203</v>
      </c>
      <c r="D75" s="17" t="s">
        <v>202</v>
      </c>
      <c r="E75" s="21" t="s">
        <v>200</v>
      </c>
      <c r="F75" s="21" t="s">
        <v>1621</v>
      </c>
      <c r="G75" s="21" t="s">
        <v>2150</v>
      </c>
      <c r="H75" s="21" t="s">
        <v>527</v>
      </c>
      <c r="I75" s="171">
        <v>43093</v>
      </c>
      <c r="J75" s="141">
        <v>0.84375</v>
      </c>
      <c r="K75" s="142"/>
      <c r="L75" s="143">
        <v>2200</v>
      </c>
      <c r="M75" s="126">
        <v>3</v>
      </c>
      <c r="N75" s="171">
        <v>43061</v>
      </c>
    </row>
    <row r="76" spans="1:14" s="144" customFormat="1" ht="56.25" customHeight="1" x14ac:dyDescent="0.2">
      <c r="A76" s="126">
        <v>71</v>
      </c>
      <c r="B76" s="33">
        <v>70</v>
      </c>
      <c r="C76" s="33" t="s">
        <v>415</v>
      </c>
      <c r="D76" s="34" t="s">
        <v>555</v>
      </c>
      <c r="E76" s="33" t="s">
        <v>30</v>
      </c>
      <c r="F76" s="33" t="s">
        <v>1633</v>
      </c>
      <c r="G76" s="33" t="s">
        <v>2568</v>
      </c>
      <c r="H76" s="21" t="s">
        <v>527</v>
      </c>
      <c r="I76" s="171">
        <v>43100</v>
      </c>
      <c r="J76" s="141">
        <v>0.79166666666666663</v>
      </c>
      <c r="K76" s="142" t="s">
        <v>2546</v>
      </c>
      <c r="L76" s="143">
        <v>2000</v>
      </c>
      <c r="M76" s="126">
        <v>2</v>
      </c>
      <c r="N76" s="171">
        <v>43061</v>
      </c>
    </row>
    <row r="77" spans="1:14" s="144" customFormat="1" ht="56.25" customHeight="1" x14ac:dyDescent="0.2">
      <c r="A77" s="126">
        <v>72</v>
      </c>
      <c r="B77" s="21">
        <v>297</v>
      </c>
      <c r="C77" s="21" t="s">
        <v>1627</v>
      </c>
      <c r="D77" s="17" t="s">
        <v>1628</v>
      </c>
      <c r="E77" s="21" t="s">
        <v>65</v>
      </c>
      <c r="F77" s="21" t="s">
        <v>1629</v>
      </c>
      <c r="G77" s="21" t="s">
        <v>207</v>
      </c>
      <c r="H77" s="130" t="s">
        <v>527</v>
      </c>
      <c r="I77" s="171">
        <v>43099</v>
      </c>
      <c r="J77" s="141">
        <v>0.875</v>
      </c>
      <c r="K77" s="142"/>
      <c r="L77" s="143">
        <v>4000</v>
      </c>
      <c r="M77" s="126">
        <v>2</v>
      </c>
      <c r="N77" s="171">
        <v>43063</v>
      </c>
    </row>
    <row r="78" spans="1:14" s="144" customFormat="1" ht="56.25" customHeight="1" x14ac:dyDescent="0.2">
      <c r="A78" s="126">
        <v>73</v>
      </c>
      <c r="B78" s="21">
        <v>296</v>
      </c>
      <c r="C78" s="21" t="s">
        <v>1624</v>
      </c>
      <c r="D78" s="17" t="s">
        <v>1625</v>
      </c>
      <c r="E78" s="21" t="s">
        <v>821</v>
      </c>
      <c r="F78" s="21" t="s">
        <v>1631</v>
      </c>
      <c r="G78" s="21" t="s">
        <v>54</v>
      </c>
      <c r="H78" s="130" t="s">
        <v>527</v>
      </c>
      <c r="I78" s="171">
        <v>43099</v>
      </c>
      <c r="J78" s="141">
        <v>0.60416666666666663</v>
      </c>
      <c r="K78" s="142"/>
      <c r="L78" s="143">
        <v>2300</v>
      </c>
      <c r="M78" s="126">
        <v>1</v>
      </c>
      <c r="N78" s="171">
        <v>43063</v>
      </c>
    </row>
    <row r="79" spans="1:14" s="144" customFormat="1" ht="56.25" customHeight="1" x14ac:dyDescent="0.2">
      <c r="A79" s="126">
        <v>74</v>
      </c>
      <c r="B79" s="21">
        <v>61</v>
      </c>
      <c r="C79" s="21" t="s">
        <v>206</v>
      </c>
      <c r="D79" s="17" t="s">
        <v>1637</v>
      </c>
      <c r="E79" s="21" t="s">
        <v>30</v>
      </c>
      <c r="F79" s="21" t="s">
        <v>1533</v>
      </c>
      <c r="G79" s="21" t="s">
        <v>179</v>
      </c>
      <c r="H79" s="21" t="s">
        <v>527</v>
      </c>
      <c r="I79" s="171">
        <v>43099</v>
      </c>
      <c r="J79" s="141">
        <v>0.77083333333333337</v>
      </c>
      <c r="K79" s="173" t="s">
        <v>2493</v>
      </c>
      <c r="L79" s="143">
        <v>1900</v>
      </c>
      <c r="M79" s="126">
        <v>1</v>
      </c>
      <c r="N79" s="171">
        <v>43064</v>
      </c>
    </row>
    <row r="80" spans="1:14" s="144" customFormat="1" ht="56.25" customHeight="1" x14ac:dyDescent="0.2">
      <c r="A80" s="167">
        <v>75</v>
      </c>
      <c r="B80" s="33">
        <v>118</v>
      </c>
      <c r="C80" s="21" t="s">
        <v>312</v>
      </c>
      <c r="D80" s="17" t="s">
        <v>313</v>
      </c>
      <c r="E80" s="21" t="s">
        <v>107</v>
      </c>
      <c r="F80" s="21" t="s">
        <v>1654</v>
      </c>
      <c r="G80" s="21" t="s">
        <v>2405</v>
      </c>
      <c r="H80" s="21" t="s">
        <v>527</v>
      </c>
      <c r="I80" s="171">
        <v>43097</v>
      </c>
      <c r="J80" s="141">
        <v>0.72916666666666663</v>
      </c>
      <c r="K80" s="173"/>
      <c r="L80" s="147">
        <v>1900</v>
      </c>
      <c r="M80" s="126">
        <v>1</v>
      </c>
      <c r="N80" s="171">
        <v>43064</v>
      </c>
    </row>
    <row r="81" spans="1:14" s="144" customFormat="1" ht="96.75" customHeight="1" x14ac:dyDescent="0.2">
      <c r="A81" s="126">
        <v>76</v>
      </c>
      <c r="B81" s="167">
        <v>127</v>
      </c>
      <c r="C81" s="167" t="s">
        <v>565</v>
      </c>
      <c r="D81" s="173" t="s">
        <v>333</v>
      </c>
      <c r="E81" s="167" t="s">
        <v>658</v>
      </c>
      <c r="F81" s="167" t="s">
        <v>1667</v>
      </c>
      <c r="G81" s="167" t="s">
        <v>1669</v>
      </c>
      <c r="H81" s="167" t="s">
        <v>527</v>
      </c>
      <c r="I81" s="227">
        <v>43099</v>
      </c>
      <c r="J81" s="172">
        <v>0.6875</v>
      </c>
      <c r="K81" s="140" t="s">
        <v>2129</v>
      </c>
      <c r="L81" s="147">
        <v>2400</v>
      </c>
      <c r="M81" s="167">
        <v>3</v>
      </c>
      <c r="N81" s="227">
        <v>43059</v>
      </c>
    </row>
    <row r="82" spans="1:14" s="144" customFormat="1" ht="56.25" customHeight="1" x14ac:dyDescent="0.2">
      <c r="A82" s="126">
        <v>77</v>
      </c>
      <c r="B82" s="21">
        <v>298</v>
      </c>
      <c r="C82" s="21" t="s">
        <v>2497</v>
      </c>
      <c r="D82" s="17" t="s">
        <v>2496</v>
      </c>
      <c r="E82" s="21" t="s">
        <v>30</v>
      </c>
      <c r="F82" s="21" t="s">
        <v>2420</v>
      </c>
      <c r="G82" s="21" t="s">
        <v>2495</v>
      </c>
      <c r="H82" s="130" t="s">
        <v>527</v>
      </c>
      <c r="I82" s="171">
        <v>43098</v>
      </c>
      <c r="J82" s="141">
        <v>0.70833333333333337</v>
      </c>
      <c r="K82" s="142"/>
      <c r="L82" s="143">
        <v>1700</v>
      </c>
      <c r="M82" s="126">
        <v>1</v>
      </c>
      <c r="N82" s="171">
        <v>43064</v>
      </c>
    </row>
    <row r="83" spans="1:14" s="144" customFormat="1" ht="81.75" customHeight="1" x14ac:dyDescent="0.2">
      <c r="A83" s="126">
        <v>78</v>
      </c>
      <c r="B83" s="33">
        <v>120</v>
      </c>
      <c r="C83" s="33" t="s">
        <v>317</v>
      </c>
      <c r="D83" s="34" t="s">
        <v>318</v>
      </c>
      <c r="E83" s="33" t="s">
        <v>30</v>
      </c>
      <c r="F83" s="33" t="s">
        <v>2520</v>
      </c>
      <c r="G83" s="33" t="s">
        <v>758</v>
      </c>
      <c r="H83" s="33" t="s">
        <v>527</v>
      </c>
      <c r="I83" s="227">
        <v>43100</v>
      </c>
      <c r="J83" s="172">
        <v>0.72916666666666663</v>
      </c>
      <c r="K83" s="173"/>
      <c r="L83" s="147">
        <v>2500</v>
      </c>
      <c r="M83" s="167">
        <v>1</v>
      </c>
      <c r="N83" s="227">
        <v>43065</v>
      </c>
    </row>
    <row r="84" spans="1:14" s="144" customFormat="1" ht="56.25" customHeight="1" x14ac:dyDescent="0.2">
      <c r="A84" s="126">
        <v>79</v>
      </c>
      <c r="B84" s="21">
        <v>145</v>
      </c>
      <c r="C84" s="21" t="s">
        <v>1697</v>
      </c>
      <c r="D84" s="17" t="s">
        <v>1698</v>
      </c>
      <c r="E84" s="21" t="s">
        <v>658</v>
      </c>
      <c r="F84" s="21" t="s">
        <v>2223</v>
      </c>
      <c r="G84" s="21" t="s">
        <v>1696</v>
      </c>
      <c r="H84" s="21" t="s">
        <v>527</v>
      </c>
      <c r="I84" s="171">
        <v>43093</v>
      </c>
      <c r="J84" s="141">
        <v>0.71875</v>
      </c>
      <c r="K84" s="126"/>
      <c r="L84" s="147">
        <v>1600</v>
      </c>
      <c r="M84" s="126">
        <v>3</v>
      </c>
      <c r="N84" s="171">
        <v>43065</v>
      </c>
    </row>
    <row r="85" spans="1:14" s="144" customFormat="1" ht="56.25" customHeight="1" x14ac:dyDescent="0.2">
      <c r="A85" s="126">
        <v>80</v>
      </c>
      <c r="B85" s="33">
        <v>160</v>
      </c>
      <c r="C85" s="21" t="s">
        <v>543</v>
      </c>
      <c r="D85" s="17" t="s">
        <v>544</v>
      </c>
      <c r="E85" s="21" t="s">
        <v>169</v>
      </c>
      <c r="F85" s="21" t="s">
        <v>1713</v>
      </c>
      <c r="G85" s="21" t="s">
        <v>1714</v>
      </c>
      <c r="H85" s="21" t="s">
        <v>527</v>
      </c>
      <c r="I85" s="171">
        <v>43099</v>
      </c>
      <c r="J85" s="141">
        <v>0.46875</v>
      </c>
      <c r="K85" s="142" t="s">
        <v>1715</v>
      </c>
      <c r="L85" s="143">
        <v>2000</v>
      </c>
      <c r="M85" s="126">
        <v>3</v>
      </c>
      <c r="N85" s="171">
        <v>43065</v>
      </c>
    </row>
    <row r="86" spans="1:14" s="144" customFormat="1" ht="56.25" customHeight="1" x14ac:dyDescent="0.2">
      <c r="A86" s="126">
        <v>81</v>
      </c>
      <c r="B86" s="21">
        <v>167</v>
      </c>
      <c r="C86" s="21" t="s">
        <v>619</v>
      </c>
      <c r="D86" s="17" t="s">
        <v>617</v>
      </c>
      <c r="E86" s="21" t="s">
        <v>30</v>
      </c>
      <c r="F86" s="21" t="s">
        <v>1726</v>
      </c>
      <c r="G86" s="21" t="s">
        <v>1728</v>
      </c>
      <c r="H86" s="21" t="s">
        <v>527</v>
      </c>
      <c r="I86" s="171">
        <v>43098</v>
      </c>
      <c r="J86" s="141">
        <v>0.83333333333333337</v>
      </c>
      <c r="K86" s="142"/>
      <c r="L86" s="143">
        <v>1600</v>
      </c>
      <c r="M86" s="126">
        <v>2</v>
      </c>
      <c r="N86" s="171">
        <v>43065</v>
      </c>
    </row>
    <row r="87" spans="1:14" s="144" customFormat="1" ht="56.25" customHeight="1" x14ac:dyDescent="0.2">
      <c r="A87" s="126">
        <v>82</v>
      </c>
      <c r="B87" s="21">
        <v>169</v>
      </c>
      <c r="C87" s="21" t="s">
        <v>624</v>
      </c>
      <c r="D87" s="17" t="s">
        <v>625</v>
      </c>
      <c r="E87" s="21" t="s">
        <v>658</v>
      </c>
      <c r="F87" s="21" t="s">
        <v>1730</v>
      </c>
      <c r="G87" s="21" t="s">
        <v>1729</v>
      </c>
      <c r="H87" s="21" t="s">
        <v>527</v>
      </c>
      <c r="I87" s="171">
        <v>43098</v>
      </c>
      <c r="J87" s="141">
        <v>0.875</v>
      </c>
      <c r="K87" s="140"/>
      <c r="L87" s="143">
        <v>1800</v>
      </c>
      <c r="M87" s="126">
        <v>3</v>
      </c>
      <c r="N87" s="171">
        <v>43066</v>
      </c>
    </row>
    <row r="88" spans="1:14" s="144" customFormat="1" ht="56.25" customHeight="1" x14ac:dyDescent="0.2">
      <c r="A88" s="126">
        <v>83</v>
      </c>
      <c r="B88" s="21">
        <v>320</v>
      </c>
      <c r="C88" s="21" t="s">
        <v>1973</v>
      </c>
      <c r="D88" s="17" t="s">
        <v>1974</v>
      </c>
      <c r="E88" s="21" t="s">
        <v>658</v>
      </c>
      <c r="F88" s="21" t="s">
        <v>1975</v>
      </c>
      <c r="G88" s="21" t="s">
        <v>1972</v>
      </c>
      <c r="H88" s="130" t="s">
        <v>527</v>
      </c>
      <c r="I88" s="171">
        <v>43092</v>
      </c>
      <c r="J88" s="141">
        <v>0.5625</v>
      </c>
      <c r="K88" s="142"/>
      <c r="L88" s="143">
        <v>1600</v>
      </c>
      <c r="M88" s="126">
        <v>3</v>
      </c>
      <c r="N88" s="171">
        <v>43081</v>
      </c>
    </row>
    <row r="89" spans="1:14" s="144" customFormat="1" ht="56.25" customHeight="1" x14ac:dyDescent="0.2">
      <c r="A89" s="167">
        <v>84</v>
      </c>
      <c r="B89" s="21">
        <v>246</v>
      </c>
      <c r="C89" s="21" t="s">
        <v>1417</v>
      </c>
      <c r="D89" s="17" t="s">
        <v>1100</v>
      </c>
      <c r="E89" s="21" t="s">
        <v>30</v>
      </c>
      <c r="F89" s="21" t="s">
        <v>1418</v>
      </c>
      <c r="G89" s="21" t="s">
        <v>1419</v>
      </c>
      <c r="H89" s="130" t="s">
        <v>527</v>
      </c>
      <c r="I89" s="171">
        <v>43099</v>
      </c>
      <c r="J89" s="172">
        <v>0.84375</v>
      </c>
      <c r="K89" s="140"/>
      <c r="L89" s="147">
        <v>3500</v>
      </c>
      <c r="M89" s="126">
        <v>4</v>
      </c>
      <c r="N89" s="171">
        <v>43066</v>
      </c>
    </row>
    <row r="90" spans="1:14" s="144" customFormat="1" ht="56.25" customHeight="1" x14ac:dyDescent="0.2">
      <c r="A90" s="126">
        <v>85</v>
      </c>
      <c r="B90" s="21">
        <v>246</v>
      </c>
      <c r="C90" s="21" t="s">
        <v>1417</v>
      </c>
      <c r="D90" s="17" t="s">
        <v>1100</v>
      </c>
      <c r="E90" s="21" t="s">
        <v>200</v>
      </c>
      <c r="F90" s="21" t="s">
        <v>1731</v>
      </c>
      <c r="G90" s="21" t="s">
        <v>1419</v>
      </c>
      <c r="H90" s="130" t="s">
        <v>527</v>
      </c>
      <c r="I90" s="171">
        <v>43097</v>
      </c>
      <c r="J90" s="141">
        <v>0.89583333333333337</v>
      </c>
      <c r="K90" s="142"/>
      <c r="L90" s="143">
        <v>5000</v>
      </c>
      <c r="M90" s="126">
        <v>4</v>
      </c>
      <c r="N90" s="171">
        <v>43066</v>
      </c>
    </row>
    <row r="91" spans="1:14" s="144" customFormat="1" ht="56.25" customHeight="1" x14ac:dyDescent="0.2">
      <c r="A91" s="126">
        <v>86</v>
      </c>
      <c r="B91" s="21">
        <v>261</v>
      </c>
      <c r="C91" s="21" t="s">
        <v>1182</v>
      </c>
      <c r="D91" s="17" t="s">
        <v>1183</v>
      </c>
      <c r="E91" s="21" t="s">
        <v>65</v>
      </c>
      <c r="F91" s="21" t="s">
        <v>1739</v>
      </c>
      <c r="G91" s="21" t="s">
        <v>1740</v>
      </c>
      <c r="H91" s="130" t="s">
        <v>528</v>
      </c>
      <c r="I91" s="171">
        <v>43099</v>
      </c>
      <c r="J91" s="141">
        <v>0.75</v>
      </c>
      <c r="K91" s="174" t="s">
        <v>1819</v>
      </c>
      <c r="L91" s="143">
        <v>3500</v>
      </c>
      <c r="M91" s="126">
        <v>2</v>
      </c>
      <c r="N91" s="171">
        <v>43066</v>
      </c>
    </row>
    <row r="92" spans="1:14" s="144" customFormat="1" ht="56.25" customHeight="1" x14ac:dyDescent="0.2">
      <c r="A92" s="126">
        <v>87</v>
      </c>
      <c r="B92" s="7">
        <v>25</v>
      </c>
      <c r="C92" s="21" t="s">
        <v>87</v>
      </c>
      <c r="D92" s="17" t="s">
        <v>88</v>
      </c>
      <c r="E92" s="21" t="s">
        <v>51</v>
      </c>
      <c r="F92" s="21" t="s">
        <v>2613</v>
      </c>
      <c r="G92" s="21" t="s">
        <v>1205</v>
      </c>
      <c r="H92" s="126" t="s">
        <v>527</v>
      </c>
      <c r="I92" s="171">
        <v>43100</v>
      </c>
      <c r="J92" s="141">
        <v>0.72916666666666663</v>
      </c>
      <c r="K92" s="140"/>
      <c r="L92" s="143">
        <v>2700</v>
      </c>
      <c r="M92" s="126">
        <v>4</v>
      </c>
      <c r="N92" s="171">
        <v>43066</v>
      </c>
    </row>
    <row r="93" spans="1:14" s="144" customFormat="1" ht="56.25" customHeight="1" x14ac:dyDescent="0.2">
      <c r="A93" s="126">
        <v>88</v>
      </c>
      <c r="B93" s="21">
        <v>240</v>
      </c>
      <c r="C93" s="21" t="s">
        <v>1063</v>
      </c>
      <c r="D93" s="17" t="s">
        <v>2539</v>
      </c>
      <c r="E93" s="21" t="s">
        <v>30</v>
      </c>
      <c r="F93" s="21" t="s">
        <v>1736</v>
      </c>
      <c r="G93" s="21" t="s">
        <v>1735</v>
      </c>
      <c r="H93" s="130" t="s">
        <v>527</v>
      </c>
      <c r="I93" s="171">
        <v>43100</v>
      </c>
      <c r="J93" s="141">
        <v>0.41666666666666669</v>
      </c>
      <c r="K93" s="142"/>
      <c r="L93" s="143">
        <v>2200</v>
      </c>
      <c r="M93" s="126">
        <v>2</v>
      </c>
      <c r="N93" s="171">
        <v>43097</v>
      </c>
    </row>
    <row r="94" spans="1:14" s="144" customFormat="1" ht="99" customHeight="1" x14ac:dyDescent="0.2">
      <c r="A94" s="126">
        <v>89</v>
      </c>
      <c r="B94" s="33">
        <v>128</v>
      </c>
      <c r="C94" s="21" t="s">
        <v>1671</v>
      </c>
      <c r="D94" s="17" t="s">
        <v>1672</v>
      </c>
      <c r="E94" s="21" t="s">
        <v>30</v>
      </c>
      <c r="F94" s="21" t="s">
        <v>1737</v>
      </c>
      <c r="G94" s="21" t="s">
        <v>1738</v>
      </c>
      <c r="H94" s="21" t="s">
        <v>527</v>
      </c>
      <c r="I94" s="171">
        <v>43098</v>
      </c>
      <c r="J94" s="141">
        <v>0.79166666666666663</v>
      </c>
      <c r="K94" s="140"/>
      <c r="L94" s="143">
        <v>1600</v>
      </c>
      <c r="M94" s="126">
        <v>2</v>
      </c>
      <c r="N94" s="171">
        <v>43097</v>
      </c>
    </row>
    <row r="95" spans="1:14" s="144" customFormat="1" ht="90.75" customHeight="1" x14ac:dyDescent="0.2">
      <c r="A95" s="126">
        <v>90</v>
      </c>
      <c r="B95" s="127">
        <v>177</v>
      </c>
      <c r="C95" s="127" t="s">
        <v>691</v>
      </c>
      <c r="D95" s="128" t="s">
        <v>692</v>
      </c>
      <c r="E95" s="127" t="s">
        <v>30</v>
      </c>
      <c r="F95" s="127" t="s">
        <v>2466</v>
      </c>
      <c r="G95" s="127" t="s">
        <v>1741</v>
      </c>
      <c r="H95" s="130" t="s">
        <v>527</v>
      </c>
      <c r="I95" s="171">
        <v>43099</v>
      </c>
      <c r="J95" s="141">
        <v>0.79166666666666663</v>
      </c>
      <c r="K95" s="142" t="s">
        <v>2467</v>
      </c>
      <c r="L95" s="143">
        <v>1900</v>
      </c>
      <c r="M95" s="126">
        <v>1</v>
      </c>
      <c r="N95" s="171">
        <v>43068</v>
      </c>
    </row>
    <row r="96" spans="1:14" s="144" customFormat="1" ht="56.25" customHeight="1" x14ac:dyDescent="0.2">
      <c r="A96" s="126">
        <v>91</v>
      </c>
      <c r="B96" s="21">
        <v>299</v>
      </c>
      <c r="C96" s="21" t="s">
        <v>1961</v>
      </c>
      <c r="D96" s="17" t="s">
        <v>1744</v>
      </c>
      <c r="E96" s="21" t="s">
        <v>658</v>
      </c>
      <c r="F96" s="21" t="s">
        <v>1742</v>
      </c>
      <c r="G96" s="21" t="s">
        <v>1743</v>
      </c>
      <c r="H96" s="130" t="s">
        <v>528</v>
      </c>
      <c r="I96" s="171">
        <v>43100</v>
      </c>
      <c r="J96" s="141">
        <v>0.84375</v>
      </c>
      <c r="K96" s="140"/>
      <c r="L96" s="143">
        <v>4500</v>
      </c>
      <c r="M96" s="126">
        <v>3</v>
      </c>
      <c r="N96" s="171">
        <v>43069</v>
      </c>
    </row>
    <row r="97" spans="1:14" s="144" customFormat="1" ht="56.25" customHeight="1" x14ac:dyDescent="0.2">
      <c r="A97" s="195">
        <v>92</v>
      </c>
      <c r="B97" s="23">
        <v>300</v>
      </c>
      <c r="C97" s="23" t="s">
        <v>1939</v>
      </c>
      <c r="D97" s="24" t="s">
        <v>1938</v>
      </c>
      <c r="E97" s="23" t="s">
        <v>658</v>
      </c>
      <c r="F97" s="23" t="s">
        <v>1748</v>
      </c>
      <c r="G97" s="23" t="s">
        <v>1749</v>
      </c>
      <c r="H97" s="170" t="s">
        <v>528</v>
      </c>
      <c r="I97" s="196">
        <v>43091</v>
      </c>
      <c r="J97" s="197">
        <v>0.67708333333333337</v>
      </c>
      <c r="K97" s="174"/>
      <c r="L97" s="198">
        <v>4000</v>
      </c>
      <c r="M97" s="195" t="s">
        <v>964</v>
      </c>
      <c r="N97" s="196">
        <v>43069</v>
      </c>
    </row>
    <row r="98" spans="1:14" s="144" customFormat="1" ht="85.5" customHeight="1" x14ac:dyDescent="0.2">
      <c r="A98" s="126">
        <v>93</v>
      </c>
      <c r="B98" s="21">
        <v>276</v>
      </c>
      <c r="C98" s="21" t="s">
        <v>1317</v>
      </c>
      <c r="D98" s="17" t="s">
        <v>1313</v>
      </c>
      <c r="E98" s="21" t="s">
        <v>658</v>
      </c>
      <c r="F98" s="21" t="s">
        <v>1751</v>
      </c>
      <c r="G98" s="21" t="s">
        <v>1750</v>
      </c>
      <c r="H98" s="130" t="s">
        <v>527</v>
      </c>
      <c r="I98" s="171">
        <v>43099</v>
      </c>
      <c r="J98" s="141">
        <v>0.53125</v>
      </c>
      <c r="K98" s="140" t="s">
        <v>1822</v>
      </c>
      <c r="L98" s="143">
        <v>2400</v>
      </c>
      <c r="M98" s="126">
        <v>3</v>
      </c>
      <c r="N98" s="171">
        <v>43070</v>
      </c>
    </row>
    <row r="99" spans="1:14" s="144" customFormat="1" ht="134.25" customHeight="1" x14ac:dyDescent="0.2">
      <c r="A99" s="195">
        <v>94</v>
      </c>
      <c r="B99" s="23">
        <v>301</v>
      </c>
      <c r="C99" s="23" t="s">
        <v>2251</v>
      </c>
      <c r="D99" s="24" t="s">
        <v>2281</v>
      </c>
      <c r="E99" s="23" t="s">
        <v>658</v>
      </c>
      <c r="F99" s="23" t="s">
        <v>2249</v>
      </c>
      <c r="G99" s="23" t="s">
        <v>1754</v>
      </c>
      <c r="H99" s="170" t="s">
        <v>528</v>
      </c>
      <c r="I99" s="196">
        <v>43096</v>
      </c>
      <c r="J99" s="197">
        <v>0.39583333333333331</v>
      </c>
      <c r="K99" s="174"/>
      <c r="L99" s="198">
        <v>3500</v>
      </c>
      <c r="M99" s="195" t="s">
        <v>964</v>
      </c>
      <c r="N99" s="196">
        <v>43070</v>
      </c>
    </row>
    <row r="100" spans="1:14" s="144" customFormat="1" ht="56.25" customHeight="1" x14ac:dyDescent="0.2">
      <c r="A100" s="126">
        <v>95</v>
      </c>
      <c r="B100" s="21">
        <v>323</v>
      </c>
      <c r="C100" s="21" t="s">
        <v>2005</v>
      </c>
      <c r="D100" s="17" t="s">
        <v>2006</v>
      </c>
      <c r="E100" s="21" t="s">
        <v>98</v>
      </c>
      <c r="F100" s="21" t="s">
        <v>2531</v>
      </c>
      <c r="G100" s="21" t="s">
        <v>2008</v>
      </c>
      <c r="H100" s="130" t="s">
        <v>528</v>
      </c>
      <c r="I100" s="171">
        <v>43100</v>
      </c>
      <c r="J100" s="142" t="s">
        <v>2009</v>
      </c>
      <c r="K100" s="140"/>
      <c r="L100" s="143">
        <v>3900</v>
      </c>
      <c r="M100" s="126">
        <v>2</v>
      </c>
      <c r="N100" s="171">
        <v>43083</v>
      </c>
    </row>
    <row r="101" spans="1:14" s="144" customFormat="1" ht="56.25" customHeight="1" x14ac:dyDescent="0.2">
      <c r="A101" s="126">
        <v>96</v>
      </c>
      <c r="B101" s="21">
        <v>303</v>
      </c>
      <c r="C101" s="21" t="s">
        <v>1761</v>
      </c>
      <c r="D101" s="17" t="s">
        <v>1758</v>
      </c>
      <c r="E101" s="21" t="s">
        <v>233</v>
      </c>
      <c r="F101" s="21" t="s">
        <v>1759</v>
      </c>
      <c r="G101" s="21" t="s">
        <v>2528</v>
      </c>
      <c r="H101" s="130" t="s">
        <v>528</v>
      </c>
      <c r="I101" s="171">
        <v>43100</v>
      </c>
      <c r="J101" s="141">
        <v>0.52083333333333337</v>
      </c>
      <c r="K101" s="142" t="s">
        <v>1762</v>
      </c>
      <c r="L101" s="143">
        <v>2200</v>
      </c>
      <c r="M101" s="126">
        <v>2</v>
      </c>
      <c r="N101" s="171">
        <v>43070</v>
      </c>
    </row>
    <row r="102" spans="1:14" s="144" customFormat="1" ht="56.25" customHeight="1" x14ac:dyDescent="0.2">
      <c r="A102" s="126">
        <v>97</v>
      </c>
      <c r="B102" s="127">
        <v>181</v>
      </c>
      <c r="C102" s="127" t="s">
        <v>713</v>
      </c>
      <c r="D102" s="128" t="s">
        <v>712</v>
      </c>
      <c r="E102" s="127" t="s">
        <v>119</v>
      </c>
      <c r="F102" s="127" t="s">
        <v>1774</v>
      </c>
      <c r="G102" s="127" t="s">
        <v>1276</v>
      </c>
      <c r="H102" s="130" t="s">
        <v>528</v>
      </c>
      <c r="I102" s="171">
        <v>43100</v>
      </c>
      <c r="J102" s="141">
        <v>0.79166666666666663</v>
      </c>
      <c r="K102" s="142" t="s">
        <v>1784</v>
      </c>
      <c r="L102" s="143">
        <v>6000</v>
      </c>
      <c r="M102" s="126">
        <v>1</v>
      </c>
      <c r="N102" s="171">
        <v>43072</v>
      </c>
    </row>
    <row r="103" spans="1:14" s="144" customFormat="1" ht="56.25" customHeight="1" x14ac:dyDescent="0.2">
      <c r="A103" s="126">
        <v>98</v>
      </c>
      <c r="B103" s="21">
        <v>304</v>
      </c>
      <c r="C103" s="21" t="s">
        <v>1788</v>
      </c>
      <c r="D103" s="17" t="s">
        <v>1791</v>
      </c>
      <c r="E103" s="21" t="s">
        <v>658</v>
      </c>
      <c r="F103" s="21" t="s">
        <v>1789</v>
      </c>
      <c r="G103" s="21" t="s">
        <v>1790</v>
      </c>
      <c r="H103" s="130" t="s">
        <v>528</v>
      </c>
      <c r="I103" s="171">
        <v>43098</v>
      </c>
      <c r="J103" s="141">
        <v>0.6875</v>
      </c>
      <c r="K103" s="140"/>
      <c r="L103" s="143">
        <v>1900</v>
      </c>
      <c r="M103" s="126">
        <v>3</v>
      </c>
      <c r="N103" s="171">
        <v>43072</v>
      </c>
    </row>
    <row r="104" spans="1:14" s="144" customFormat="1" ht="56.25" customHeight="1" x14ac:dyDescent="0.2">
      <c r="A104" s="195">
        <v>99</v>
      </c>
      <c r="B104" s="23">
        <v>310</v>
      </c>
      <c r="C104" s="23" t="s">
        <v>1832</v>
      </c>
      <c r="D104" s="24" t="s">
        <v>1833</v>
      </c>
      <c r="E104" s="23" t="s">
        <v>200</v>
      </c>
      <c r="F104" s="23" t="s">
        <v>1834</v>
      </c>
      <c r="G104" s="23"/>
      <c r="H104" s="170" t="s">
        <v>528</v>
      </c>
      <c r="I104" s="196">
        <v>43094</v>
      </c>
      <c r="J104" s="197">
        <v>0.64583333333333337</v>
      </c>
      <c r="K104" s="174"/>
      <c r="L104" s="198">
        <v>2350</v>
      </c>
      <c r="M104" s="195" t="s">
        <v>964</v>
      </c>
      <c r="N104" s="196">
        <v>43075</v>
      </c>
    </row>
    <row r="105" spans="1:14" s="144" customFormat="1" ht="56.25" customHeight="1" x14ac:dyDescent="0.2">
      <c r="A105" s="195">
        <v>100</v>
      </c>
      <c r="B105" s="23">
        <v>310</v>
      </c>
      <c r="C105" s="23" t="s">
        <v>1832</v>
      </c>
      <c r="D105" s="24" t="s">
        <v>1833</v>
      </c>
      <c r="E105" s="23" t="s">
        <v>200</v>
      </c>
      <c r="F105" s="23" t="s">
        <v>1834</v>
      </c>
      <c r="G105" s="23" t="s">
        <v>1835</v>
      </c>
      <c r="H105" s="170" t="s">
        <v>528</v>
      </c>
      <c r="I105" s="196">
        <v>43095</v>
      </c>
      <c r="J105" s="197">
        <v>0.39583333333333331</v>
      </c>
      <c r="K105" s="174"/>
      <c r="L105" s="198">
        <v>2350</v>
      </c>
      <c r="M105" s="195" t="s">
        <v>964</v>
      </c>
      <c r="N105" s="196">
        <v>43075</v>
      </c>
    </row>
    <row r="106" spans="1:14" s="144" customFormat="1" ht="56.25" customHeight="1" x14ac:dyDescent="0.2">
      <c r="A106" s="195">
        <v>101</v>
      </c>
      <c r="B106" s="23">
        <v>310</v>
      </c>
      <c r="C106" s="23" t="s">
        <v>1832</v>
      </c>
      <c r="D106" s="24" t="s">
        <v>1833</v>
      </c>
      <c r="E106" s="23" t="s">
        <v>200</v>
      </c>
      <c r="F106" s="23" t="s">
        <v>1834</v>
      </c>
      <c r="G106" s="23" t="s">
        <v>1835</v>
      </c>
      <c r="H106" s="170" t="s">
        <v>528</v>
      </c>
      <c r="I106" s="196">
        <v>43095</v>
      </c>
      <c r="J106" s="197">
        <v>0.4375</v>
      </c>
      <c r="K106" s="174"/>
      <c r="L106" s="198">
        <v>2350</v>
      </c>
      <c r="M106" s="195" t="s">
        <v>964</v>
      </c>
      <c r="N106" s="196">
        <v>43075</v>
      </c>
    </row>
    <row r="107" spans="1:14" s="144" customFormat="1" ht="56.25" customHeight="1" x14ac:dyDescent="0.2">
      <c r="A107" s="195">
        <v>102</v>
      </c>
      <c r="B107" s="23">
        <v>310</v>
      </c>
      <c r="C107" s="23" t="s">
        <v>1832</v>
      </c>
      <c r="D107" s="24" t="s">
        <v>1833</v>
      </c>
      <c r="E107" s="23" t="s">
        <v>200</v>
      </c>
      <c r="F107" s="23" t="s">
        <v>1834</v>
      </c>
      <c r="G107" s="23"/>
      <c r="H107" s="170" t="s">
        <v>528</v>
      </c>
      <c r="I107" s="196">
        <v>43095</v>
      </c>
      <c r="J107" s="197">
        <v>0.64583333333333337</v>
      </c>
      <c r="K107" s="174"/>
      <c r="L107" s="198">
        <v>2350</v>
      </c>
      <c r="M107" s="195" t="s">
        <v>964</v>
      </c>
      <c r="N107" s="196">
        <v>43075</v>
      </c>
    </row>
    <row r="108" spans="1:14" s="144" customFormat="1" ht="56.25" customHeight="1" x14ac:dyDescent="0.2">
      <c r="A108" s="195">
        <v>103</v>
      </c>
      <c r="B108" s="23">
        <v>310</v>
      </c>
      <c r="C108" s="23" t="s">
        <v>1832</v>
      </c>
      <c r="D108" s="24" t="s">
        <v>1833</v>
      </c>
      <c r="E108" s="23" t="s">
        <v>200</v>
      </c>
      <c r="F108" s="23" t="s">
        <v>1834</v>
      </c>
      <c r="G108" s="23"/>
      <c r="H108" s="170" t="s">
        <v>528</v>
      </c>
      <c r="I108" s="196">
        <v>43097</v>
      </c>
      <c r="J108" s="197">
        <v>0.64583333333333337</v>
      </c>
      <c r="K108" s="206"/>
      <c r="L108" s="198">
        <v>2350</v>
      </c>
      <c r="M108" s="195" t="s">
        <v>964</v>
      </c>
      <c r="N108" s="196">
        <v>43075</v>
      </c>
    </row>
    <row r="109" spans="1:14" s="144" customFormat="1" ht="56.25" customHeight="1" x14ac:dyDescent="0.2">
      <c r="A109" s="195">
        <v>104</v>
      </c>
      <c r="B109" s="23">
        <v>314</v>
      </c>
      <c r="C109" s="23" t="s">
        <v>1861</v>
      </c>
      <c r="D109" s="24" t="s">
        <v>1862</v>
      </c>
      <c r="E109" s="23" t="s">
        <v>30</v>
      </c>
      <c r="F109" s="23" t="s">
        <v>1863</v>
      </c>
      <c r="G109" s="23" t="s">
        <v>1749</v>
      </c>
      <c r="H109" s="170" t="s">
        <v>528</v>
      </c>
      <c r="I109" s="196">
        <v>43091</v>
      </c>
      <c r="J109" s="197">
        <v>0.375</v>
      </c>
      <c r="K109" s="174"/>
      <c r="L109" s="198">
        <v>2000</v>
      </c>
      <c r="M109" s="195" t="s">
        <v>964</v>
      </c>
      <c r="N109" s="196">
        <v>43077</v>
      </c>
    </row>
    <row r="110" spans="1:14" s="144" customFormat="1" ht="56.25" customHeight="1" x14ac:dyDescent="0.2">
      <c r="A110" s="195">
        <v>105</v>
      </c>
      <c r="B110" s="23">
        <v>314</v>
      </c>
      <c r="C110" s="23" t="s">
        <v>1861</v>
      </c>
      <c r="D110" s="24" t="s">
        <v>1862</v>
      </c>
      <c r="E110" s="23" t="s">
        <v>30</v>
      </c>
      <c r="F110" s="23" t="s">
        <v>1863</v>
      </c>
      <c r="G110" s="23" t="s">
        <v>1749</v>
      </c>
      <c r="H110" s="170" t="s">
        <v>528</v>
      </c>
      <c r="I110" s="196">
        <v>43091</v>
      </c>
      <c r="J110" s="197">
        <v>0.4375</v>
      </c>
      <c r="K110" s="174"/>
      <c r="L110" s="198">
        <v>2000</v>
      </c>
      <c r="M110" s="195" t="s">
        <v>964</v>
      </c>
      <c r="N110" s="196">
        <v>43077</v>
      </c>
    </row>
    <row r="111" spans="1:14" s="144" customFormat="1" ht="56.25" customHeight="1" x14ac:dyDescent="0.2">
      <c r="A111" s="126">
        <v>106</v>
      </c>
      <c r="B111" s="21">
        <v>316</v>
      </c>
      <c r="C111" s="21" t="s">
        <v>1870</v>
      </c>
      <c r="D111" s="17" t="s">
        <v>1871</v>
      </c>
      <c r="E111" s="21" t="s">
        <v>461</v>
      </c>
      <c r="F111" s="21" t="s">
        <v>2433</v>
      </c>
      <c r="G111" s="21" t="s">
        <v>1205</v>
      </c>
      <c r="H111" s="130" t="s">
        <v>528</v>
      </c>
      <c r="I111" s="171">
        <v>43098</v>
      </c>
      <c r="J111" s="141">
        <v>0.8125</v>
      </c>
      <c r="K111" s="142"/>
      <c r="L111" s="143">
        <v>2300</v>
      </c>
      <c r="M111" s="126">
        <v>1</v>
      </c>
      <c r="N111" s="171">
        <v>43078</v>
      </c>
    </row>
    <row r="112" spans="1:14" s="144" customFormat="1" ht="75" customHeight="1" x14ac:dyDescent="0.2">
      <c r="A112" s="126">
        <v>107</v>
      </c>
      <c r="B112" s="23">
        <v>310</v>
      </c>
      <c r="C112" s="23" t="s">
        <v>1832</v>
      </c>
      <c r="D112" s="24" t="s">
        <v>1833</v>
      </c>
      <c r="E112" s="23" t="s">
        <v>200</v>
      </c>
      <c r="F112" s="23" t="s">
        <v>1834</v>
      </c>
      <c r="G112" s="23"/>
      <c r="H112" s="170" t="s">
        <v>528</v>
      </c>
      <c r="I112" s="196">
        <v>43090</v>
      </c>
      <c r="J112" s="197">
        <v>0.39583333333333331</v>
      </c>
      <c r="K112" s="206"/>
      <c r="L112" s="198">
        <v>2350</v>
      </c>
      <c r="M112" s="195" t="s">
        <v>964</v>
      </c>
      <c r="N112" s="196">
        <v>43078</v>
      </c>
    </row>
    <row r="113" spans="1:14" s="144" customFormat="1" ht="56.25" customHeight="1" x14ac:dyDescent="0.2">
      <c r="A113" s="126">
        <v>108</v>
      </c>
      <c r="B113" s="23">
        <v>310</v>
      </c>
      <c r="C113" s="23" t="s">
        <v>1832</v>
      </c>
      <c r="D113" s="24" t="s">
        <v>1833</v>
      </c>
      <c r="E113" s="23" t="s">
        <v>200</v>
      </c>
      <c r="F113" s="23" t="s">
        <v>1834</v>
      </c>
      <c r="G113" s="23"/>
      <c r="H113" s="170" t="s">
        <v>528</v>
      </c>
      <c r="I113" s="196">
        <v>43090</v>
      </c>
      <c r="J113" s="197">
        <v>0.64583333333333337</v>
      </c>
      <c r="K113" s="206"/>
      <c r="L113" s="198">
        <v>2350</v>
      </c>
      <c r="M113" s="195" t="s">
        <v>964</v>
      </c>
      <c r="N113" s="196">
        <v>43078</v>
      </c>
    </row>
    <row r="114" spans="1:14" s="144" customFormat="1" ht="56.25" customHeight="1" x14ac:dyDescent="0.2">
      <c r="A114" s="126">
        <v>109</v>
      </c>
      <c r="B114" s="21">
        <v>317</v>
      </c>
      <c r="C114" s="21" t="s">
        <v>1877</v>
      </c>
      <c r="D114" s="17" t="s">
        <v>2604</v>
      </c>
      <c r="E114" s="21" t="s">
        <v>658</v>
      </c>
      <c r="F114" s="21" t="s">
        <v>1878</v>
      </c>
      <c r="G114" s="21" t="s">
        <v>1879</v>
      </c>
      <c r="H114" s="130" t="s">
        <v>528</v>
      </c>
      <c r="I114" s="171">
        <v>43100</v>
      </c>
      <c r="J114" s="141">
        <v>0.5</v>
      </c>
      <c r="K114" s="142"/>
      <c r="L114" s="143">
        <v>2800</v>
      </c>
      <c r="M114" s="126">
        <v>4</v>
      </c>
      <c r="N114" s="171">
        <v>43079</v>
      </c>
    </row>
    <row r="115" spans="1:14" s="144" customFormat="1" ht="91.5" customHeight="1" x14ac:dyDescent="0.2">
      <c r="A115" s="126">
        <v>110</v>
      </c>
      <c r="B115" s="156">
        <v>196</v>
      </c>
      <c r="C115" s="156" t="s">
        <v>823</v>
      </c>
      <c r="D115" s="158" t="s">
        <v>1883</v>
      </c>
      <c r="E115" s="156" t="s">
        <v>825</v>
      </c>
      <c r="F115" s="156" t="s">
        <v>1884</v>
      </c>
      <c r="G115" s="156" t="s">
        <v>1885</v>
      </c>
      <c r="H115" s="159" t="s">
        <v>527</v>
      </c>
      <c r="I115" s="171">
        <v>43099</v>
      </c>
      <c r="J115" s="141">
        <v>0.5625</v>
      </c>
      <c r="K115" s="142"/>
      <c r="L115" s="143">
        <v>4000</v>
      </c>
      <c r="M115" s="126">
        <v>2</v>
      </c>
      <c r="N115" s="171">
        <v>43079</v>
      </c>
    </row>
    <row r="116" spans="1:14" s="144" customFormat="1" ht="78" customHeight="1" x14ac:dyDescent="0.2">
      <c r="A116" s="126">
        <v>111</v>
      </c>
      <c r="B116" s="127">
        <v>198</v>
      </c>
      <c r="C116" s="127" t="s">
        <v>837</v>
      </c>
      <c r="D116" s="128" t="s">
        <v>835</v>
      </c>
      <c r="E116" s="127" t="s">
        <v>98</v>
      </c>
      <c r="F116" s="127" t="s">
        <v>2523</v>
      </c>
      <c r="G116" s="127" t="s">
        <v>1940</v>
      </c>
      <c r="H116" s="130" t="s">
        <v>527</v>
      </c>
      <c r="I116" s="171">
        <v>43100</v>
      </c>
      <c r="J116" s="141">
        <v>0.91666666666666663</v>
      </c>
      <c r="K116" s="156"/>
      <c r="L116" s="143">
        <v>4500</v>
      </c>
      <c r="M116" s="126">
        <v>1</v>
      </c>
      <c r="N116" s="171">
        <v>43079</v>
      </c>
    </row>
    <row r="117" spans="1:14" s="144" customFormat="1" ht="56.25" customHeight="1" x14ac:dyDescent="0.2">
      <c r="A117" s="126">
        <v>112</v>
      </c>
      <c r="B117" s="127">
        <v>200</v>
      </c>
      <c r="C117" s="127" t="s">
        <v>847</v>
      </c>
      <c r="D117" s="128" t="s">
        <v>843</v>
      </c>
      <c r="E117" s="127" t="s">
        <v>844</v>
      </c>
      <c r="F117" s="127" t="s">
        <v>1891</v>
      </c>
      <c r="G117" s="127" t="s">
        <v>1889</v>
      </c>
      <c r="H117" s="130" t="s">
        <v>527</v>
      </c>
      <c r="I117" s="171">
        <v>43100</v>
      </c>
      <c r="J117" s="141">
        <v>0.875</v>
      </c>
      <c r="K117" s="142"/>
      <c r="L117" s="143">
        <v>5000</v>
      </c>
      <c r="M117" s="126">
        <v>4</v>
      </c>
      <c r="N117" s="171">
        <v>43079</v>
      </c>
    </row>
    <row r="118" spans="1:14" s="144" customFormat="1" ht="72" customHeight="1" x14ac:dyDescent="0.2">
      <c r="A118" s="126">
        <v>113</v>
      </c>
      <c r="B118" s="127">
        <v>202</v>
      </c>
      <c r="C118" s="127" t="s">
        <v>851</v>
      </c>
      <c r="D118" s="128" t="s">
        <v>852</v>
      </c>
      <c r="E118" s="127" t="s">
        <v>233</v>
      </c>
      <c r="F118" s="127" t="s">
        <v>1893</v>
      </c>
      <c r="G118" s="127" t="s">
        <v>2494</v>
      </c>
      <c r="H118" s="130" t="s">
        <v>527</v>
      </c>
      <c r="I118" s="171">
        <v>43099</v>
      </c>
      <c r="J118" s="141">
        <v>0.83333333333333337</v>
      </c>
      <c r="K118" s="236"/>
      <c r="L118" s="143">
        <v>2100</v>
      </c>
      <c r="M118" s="126">
        <v>1</v>
      </c>
      <c r="N118" s="171">
        <v>43079</v>
      </c>
    </row>
    <row r="119" spans="1:14" s="144" customFormat="1" ht="166.5" customHeight="1" x14ac:dyDescent="0.2">
      <c r="A119" s="126">
        <v>114</v>
      </c>
      <c r="B119" s="21">
        <v>318</v>
      </c>
      <c r="C119" s="21" t="s">
        <v>1895</v>
      </c>
      <c r="D119" s="17" t="s">
        <v>1896</v>
      </c>
      <c r="E119" s="21" t="s">
        <v>1897</v>
      </c>
      <c r="F119" s="21" t="s">
        <v>1898</v>
      </c>
      <c r="G119" s="21" t="s">
        <v>2404</v>
      </c>
      <c r="H119" s="130" t="s">
        <v>528</v>
      </c>
      <c r="I119" s="171">
        <v>43097</v>
      </c>
      <c r="J119" s="141">
        <v>0.6875</v>
      </c>
      <c r="K119" s="142"/>
      <c r="L119" s="143">
        <v>2000</v>
      </c>
      <c r="M119" s="126">
        <v>1</v>
      </c>
      <c r="N119" s="171">
        <v>43079</v>
      </c>
    </row>
    <row r="120" spans="1:14" s="144" customFormat="1" ht="56.25" customHeight="1" x14ac:dyDescent="0.2">
      <c r="A120" s="126">
        <v>115</v>
      </c>
      <c r="B120" s="21">
        <v>21</v>
      </c>
      <c r="C120" s="21" t="s">
        <v>86</v>
      </c>
      <c r="D120" s="17" t="s">
        <v>85</v>
      </c>
      <c r="E120" s="21" t="s">
        <v>658</v>
      </c>
      <c r="F120" s="21" t="s">
        <v>2414</v>
      </c>
      <c r="G120" s="21" t="s">
        <v>1904</v>
      </c>
      <c r="H120" s="21" t="s">
        <v>527</v>
      </c>
      <c r="I120" s="171">
        <v>43097</v>
      </c>
      <c r="J120" s="141">
        <v>0.79166666666666663</v>
      </c>
      <c r="K120" s="140"/>
      <c r="L120" s="143">
        <v>1800</v>
      </c>
      <c r="M120" s="126">
        <v>3</v>
      </c>
      <c r="N120" s="171">
        <v>43079</v>
      </c>
    </row>
    <row r="121" spans="1:14" s="144" customFormat="1" ht="56.25" customHeight="1" x14ac:dyDescent="0.2">
      <c r="A121" s="126">
        <v>116</v>
      </c>
      <c r="B121" s="33">
        <v>62</v>
      </c>
      <c r="C121" s="21" t="s">
        <v>181</v>
      </c>
      <c r="D121" s="17" t="s">
        <v>184</v>
      </c>
      <c r="E121" s="21" t="s">
        <v>119</v>
      </c>
      <c r="F121" s="21" t="s">
        <v>1534</v>
      </c>
      <c r="G121" s="21" t="s">
        <v>1933</v>
      </c>
      <c r="H121" s="159" t="s">
        <v>527</v>
      </c>
      <c r="I121" s="171">
        <v>43100</v>
      </c>
      <c r="J121" s="141">
        <v>0.83333333333333337</v>
      </c>
      <c r="K121" s="142"/>
      <c r="L121" s="143">
        <v>4100</v>
      </c>
      <c r="M121" s="126">
        <v>1</v>
      </c>
      <c r="N121" s="171">
        <v>43080</v>
      </c>
    </row>
    <row r="122" spans="1:14" s="144" customFormat="1" ht="56.25" customHeight="1" x14ac:dyDescent="0.2">
      <c r="A122" s="167">
        <v>117</v>
      </c>
      <c r="B122" s="21">
        <v>238</v>
      </c>
      <c r="C122" s="21" t="s">
        <v>1034</v>
      </c>
      <c r="D122" s="17" t="s">
        <v>1033</v>
      </c>
      <c r="E122" s="21" t="s">
        <v>1037</v>
      </c>
      <c r="F122" s="21" t="s">
        <v>1038</v>
      </c>
      <c r="G122" s="21" t="s">
        <v>1942</v>
      </c>
      <c r="H122" s="130" t="s">
        <v>527</v>
      </c>
      <c r="I122" s="171">
        <v>43099</v>
      </c>
      <c r="J122" s="141">
        <v>0.58333333333333337</v>
      </c>
      <c r="K122" s="142"/>
      <c r="L122" s="143">
        <v>2700</v>
      </c>
      <c r="M122" s="126">
        <v>3</v>
      </c>
      <c r="N122" s="171">
        <v>43080</v>
      </c>
    </row>
    <row r="123" spans="1:14" s="144" customFormat="1" ht="56.25" customHeight="1" x14ac:dyDescent="0.2">
      <c r="A123" s="126">
        <v>118</v>
      </c>
      <c r="B123" s="21">
        <v>239</v>
      </c>
      <c r="C123" s="21" t="s">
        <v>1051</v>
      </c>
      <c r="D123" s="17" t="s">
        <v>1050</v>
      </c>
      <c r="E123" s="21" t="s">
        <v>658</v>
      </c>
      <c r="F123" s="21" t="s">
        <v>1052</v>
      </c>
      <c r="G123" s="21" t="s">
        <v>1944</v>
      </c>
      <c r="H123" s="130" t="s">
        <v>528</v>
      </c>
      <c r="I123" s="171">
        <v>43100</v>
      </c>
      <c r="J123" s="141">
        <v>0.75</v>
      </c>
      <c r="K123" s="142"/>
      <c r="L123" s="143">
        <v>3600</v>
      </c>
      <c r="M123" s="167">
        <v>3</v>
      </c>
      <c r="N123" s="171">
        <v>43080</v>
      </c>
    </row>
    <row r="124" spans="1:14" s="144" customFormat="1" ht="56.25" customHeight="1" x14ac:dyDescent="0.2">
      <c r="A124" s="126">
        <v>119</v>
      </c>
      <c r="B124" s="21">
        <v>256</v>
      </c>
      <c r="C124" s="21" t="s">
        <v>1162</v>
      </c>
      <c r="D124" s="17" t="s">
        <v>1163</v>
      </c>
      <c r="E124" s="21" t="s">
        <v>461</v>
      </c>
      <c r="F124" s="21" t="s">
        <v>1164</v>
      </c>
      <c r="G124" s="21" t="s">
        <v>1948</v>
      </c>
      <c r="H124" s="130" t="s">
        <v>527</v>
      </c>
      <c r="I124" s="171">
        <v>43099</v>
      </c>
      <c r="J124" s="172">
        <v>0.60416666666666663</v>
      </c>
      <c r="K124" s="140"/>
      <c r="L124" s="143">
        <v>2600</v>
      </c>
      <c r="M124" s="126">
        <v>2</v>
      </c>
      <c r="N124" s="171">
        <v>43080</v>
      </c>
    </row>
    <row r="125" spans="1:14" s="144" customFormat="1" ht="56.25" customHeight="1" x14ac:dyDescent="0.2">
      <c r="A125" s="126">
        <v>120</v>
      </c>
      <c r="B125" s="21">
        <v>159</v>
      </c>
      <c r="C125" s="21" t="s">
        <v>1138</v>
      </c>
      <c r="D125" s="17" t="s">
        <v>1139</v>
      </c>
      <c r="E125" s="21" t="s">
        <v>30</v>
      </c>
      <c r="F125" s="21" t="s">
        <v>1708</v>
      </c>
      <c r="G125" s="33" t="s">
        <v>1952</v>
      </c>
      <c r="H125" s="21" t="s">
        <v>527</v>
      </c>
      <c r="I125" s="171">
        <v>43098</v>
      </c>
      <c r="J125" s="141">
        <v>0.8125</v>
      </c>
      <c r="K125" s="142"/>
      <c r="L125" s="143">
        <v>1600</v>
      </c>
      <c r="M125" s="126">
        <v>2</v>
      </c>
      <c r="N125" s="171">
        <v>43080</v>
      </c>
    </row>
    <row r="126" spans="1:14" s="144" customFormat="1" ht="56.25" customHeight="1" x14ac:dyDescent="0.2">
      <c r="A126" s="167">
        <v>121</v>
      </c>
      <c r="B126" s="127">
        <v>180</v>
      </c>
      <c r="C126" s="127" t="s">
        <v>708</v>
      </c>
      <c r="D126" s="128" t="s">
        <v>709</v>
      </c>
      <c r="E126" s="127" t="s">
        <v>65</v>
      </c>
      <c r="F126" s="127" t="s">
        <v>710</v>
      </c>
      <c r="G126" s="127" t="s">
        <v>1953</v>
      </c>
      <c r="H126" s="130" t="s">
        <v>527</v>
      </c>
      <c r="I126" s="171">
        <v>43099</v>
      </c>
      <c r="J126" s="141">
        <v>0.8125</v>
      </c>
      <c r="K126" s="140"/>
      <c r="L126" s="147">
        <v>3000</v>
      </c>
      <c r="M126" s="126">
        <v>2</v>
      </c>
      <c r="N126" s="171">
        <v>43080</v>
      </c>
    </row>
    <row r="127" spans="1:14" s="144" customFormat="1" ht="56.25" customHeight="1" x14ac:dyDescent="0.2">
      <c r="A127" s="126">
        <v>122</v>
      </c>
      <c r="B127" s="21">
        <v>266</v>
      </c>
      <c r="C127" s="21" t="s">
        <v>1211</v>
      </c>
      <c r="D127" s="17" t="s">
        <v>1210</v>
      </c>
      <c r="E127" s="21" t="s">
        <v>658</v>
      </c>
      <c r="F127" s="21" t="s">
        <v>1208</v>
      </c>
      <c r="G127" s="21" t="s">
        <v>1957</v>
      </c>
      <c r="H127" s="130" t="s">
        <v>527</v>
      </c>
      <c r="I127" s="171">
        <v>43092</v>
      </c>
      <c r="J127" s="141">
        <v>0.71875</v>
      </c>
      <c r="K127" s="142"/>
      <c r="L127" s="143">
        <v>1600</v>
      </c>
      <c r="M127" s="126">
        <v>3</v>
      </c>
      <c r="N127" s="171">
        <v>43080</v>
      </c>
    </row>
    <row r="128" spans="1:14" s="144" customFormat="1" ht="56.25" customHeight="1" x14ac:dyDescent="0.2">
      <c r="A128" s="126">
        <v>123</v>
      </c>
      <c r="B128" s="21">
        <v>355</v>
      </c>
      <c r="C128" s="21" t="s">
        <v>2507</v>
      </c>
      <c r="D128" s="17" t="s">
        <v>2503</v>
      </c>
      <c r="E128" s="17" t="s">
        <v>2504</v>
      </c>
      <c r="F128" s="21" t="s">
        <v>2505</v>
      </c>
      <c r="G128" s="21" t="s">
        <v>2506</v>
      </c>
      <c r="H128" s="21" t="s">
        <v>528</v>
      </c>
      <c r="I128" s="171">
        <v>43099</v>
      </c>
      <c r="J128" s="141">
        <v>0.72916666666666663</v>
      </c>
      <c r="K128" s="140"/>
      <c r="L128" s="143">
        <v>3500</v>
      </c>
      <c r="M128" s="126">
        <v>2</v>
      </c>
      <c r="N128" s="171">
        <v>43099</v>
      </c>
    </row>
    <row r="129" spans="1:14" s="144" customFormat="1" ht="56.25" customHeight="1" x14ac:dyDescent="0.2">
      <c r="A129" s="126">
        <v>124</v>
      </c>
      <c r="B129" s="21">
        <v>319</v>
      </c>
      <c r="C129" s="21" t="s">
        <v>1970</v>
      </c>
      <c r="D129" s="17" t="s">
        <v>1968</v>
      </c>
      <c r="E129" s="21" t="s">
        <v>30</v>
      </c>
      <c r="F129" s="21" t="s">
        <v>1969</v>
      </c>
      <c r="G129" s="21" t="s">
        <v>2435</v>
      </c>
      <c r="H129" s="130" t="s">
        <v>527</v>
      </c>
      <c r="I129" s="171">
        <v>43098</v>
      </c>
      <c r="J129" s="175">
        <v>0.75</v>
      </c>
      <c r="K129" s="142"/>
      <c r="L129" s="143">
        <v>1600</v>
      </c>
      <c r="M129" s="126">
        <v>2</v>
      </c>
      <c r="N129" s="171">
        <v>43080</v>
      </c>
    </row>
    <row r="130" spans="1:14" s="144" customFormat="1" ht="56.25" customHeight="1" x14ac:dyDescent="0.2">
      <c r="A130" s="126">
        <v>125</v>
      </c>
      <c r="B130" s="21">
        <v>274</v>
      </c>
      <c r="C130" s="21" t="s">
        <v>1294</v>
      </c>
      <c r="D130" s="17" t="s">
        <v>1295</v>
      </c>
      <c r="E130" s="21" t="s">
        <v>658</v>
      </c>
      <c r="F130" s="21" t="s">
        <v>2502</v>
      </c>
      <c r="G130" s="21" t="s">
        <v>2501</v>
      </c>
      <c r="H130" s="130" t="s">
        <v>527</v>
      </c>
      <c r="I130" s="171">
        <v>43099</v>
      </c>
      <c r="J130" s="175">
        <v>0.875</v>
      </c>
      <c r="K130" s="142"/>
      <c r="L130" s="143">
        <v>2400</v>
      </c>
      <c r="M130" s="126">
        <v>3</v>
      </c>
      <c r="N130" s="171">
        <v>43081</v>
      </c>
    </row>
    <row r="131" spans="1:14" s="144" customFormat="1" ht="73.5" customHeight="1" x14ac:dyDescent="0.2">
      <c r="A131" s="126">
        <v>126</v>
      </c>
      <c r="B131" s="33">
        <v>114</v>
      </c>
      <c r="C131" s="21" t="s">
        <v>298</v>
      </c>
      <c r="D131" s="17" t="s">
        <v>299</v>
      </c>
      <c r="E131" s="21" t="s">
        <v>233</v>
      </c>
      <c r="F131" s="21" t="s">
        <v>2498</v>
      </c>
      <c r="G131" s="21" t="s">
        <v>1979</v>
      </c>
      <c r="H131" s="21" t="s">
        <v>527</v>
      </c>
      <c r="I131" s="171">
        <v>43099</v>
      </c>
      <c r="J131" s="141">
        <v>0.85416666666666663</v>
      </c>
      <c r="K131" s="174" t="s">
        <v>2499</v>
      </c>
      <c r="L131" s="143">
        <v>1900</v>
      </c>
      <c r="M131" s="126">
        <v>1</v>
      </c>
      <c r="N131" s="171">
        <v>43081</v>
      </c>
    </row>
    <row r="132" spans="1:14" s="144" customFormat="1" ht="56.25" customHeight="1" x14ac:dyDescent="0.2">
      <c r="A132" s="126">
        <v>127</v>
      </c>
      <c r="B132" s="21">
        <v>99</v>
      </c>
      <c r="C132" s="21" t="s">
        <v>261</v>
      </c>
      <c r="D132" s="17" t="s">
        <v>262</v>
      </c>
      <c r="E132" s="21" t="s">
        <v>30</v>
      </c>
      <c r="F132" s="21" t="s">
        <v>1583</v>
      </c>
      <c r="G132" s="21" t="s">
        <v>1980</v>
      </c>
      <c r="H132" s="21" t="s">
        <v>527</v>
      </c>
      <c r="I132" s="171">
        <v>43099</v>
      </c>
      <c r="J132" s="141">
        <v>0.625</v>
      </c>
      <c r="K132" s="142"/>
      <c r="L132" s="143">
        <v>1900</v>
      </c>
      <c r="M132" s="126">
        <v>1</v>
      </c>
      <c r="N132" s="171">
        <v>43081</v>
      </c>
    </row>
    <row r="133" spans="1:14" s="144" customFormat="1" ht="56.25" customHeight="1" x14ac:dyDescent="0.2">
      <c r="A133" s="126">
        <v>128</v>
      </c>
      <c r="B133" s="21">
        <v>246</v>
      </c>
      <c r="C133" s="21" t="s">
        <v>1417</v>
      </c>
      <c r="D133" s="17" t="s">
        <v>1100</v>
      </c>
      <c r="E133" s="21" t="s">
        <v>30</v>
      </c>
      <c r="F133" s="21" t="s">
        <v>1418</v>
      </c>
      <c r="G133" s="21" t="s">
        <v>1420</v>
      </c>
      <c r="H133" s="21" t="s">
        <v>527</v>
      </c>
      <c r="I133" s="22">
        <v>43097</v>
      </c>
      <c r="J133" s="18">
        <v>0.85416666666666663</v>
      </c>
      <c r="K133" s="28"/>
      <c r="L133" s="123">
        <v>3500</v>
      </c>
      <c r="M133" s="21">
        <v>4</v>
      </c>
      <c r="N133" s="171">
        <v>43081</v>
      </c>
    </row>
    <row r="134" spans="1:14" s="144" customFormat="1" ht="56.25" customHeight="1" x14ac:dyDescent="0.2">
      <c r="A134" s="126">
        <v>129</v>
      </c>
      <c r="B134" s="21">
        <v>246</v>
      </c>
      <c r="C134" s="21" t="s">
        <v>1417</v>
      </c>
      <c r="D134" s="17" t="s">
        <v>1100</v>
      </c>
      <c r="E134" s="21" t="s">
        <v>30</v>
      </c>
      <c r="F134" s="21" t="s">
        <v>1418</v>
      </c>
      <c r="G134" s="21" t="s">
        <v>1420</v>
      </c>
      <c r="H134" s="21" t="s">
        <v>527</v>
      </c>
      <c r="I134" s="22">
        <v>43095</v>
      </c>
      <c r="J134" s="18">
        <v>0.85416666666666663</v>
      </c>
      <c r="K134" s="28"/>
      <c r="L134" s="123">
        <v>3500</v>
      </c>
      <c r="M134" s="21">
        <v>4</v>
      </c>
      <c r="N134" s="171">
        <v>43081</v>
      </c>
    </row>
    <row r="135" spans="1:14" s="144" customFormat="1" ht="56.25" customHeight="1" x14ac:dyDescent="0.2">
      <c r="A135" s="126">
        <v>130</v>
      </c>
      <c r="B135" s="21">
        <v>231</v>
      </c>
      <c r="C135" s="21" t="s">
        <v>987</v>
      </c>
      <c r="D135" s="17" t="s">
        <v>988</v>
      </c>
      <c r="E135" s="21" t="s">
        <v>596</v>
      </c>
      <c r="F135" s="21" t="s">
        <v>989</v>
      </c>
      <c r="G135" s="21" t="s">
        <v>195</v>
      </c>
      <c r="H135" s="130" t="s">
        <v>527</v>
      </c>
      <c r="I135" s="171">
        <v>43093</v>
      </c>
      <c r="J135" s="141">
        <v>0.625</v>
      </c>
      <c r="K135" s="142"/>
      <c r="L135" s="143">
        <v>2000</v>
      </c>
      <c r="M135" s="126">
        <v>2</v>
      </c>
      <c r="N135" s="171">
        <v>43081</v>
      </c>
    </row>
    <row r="136" spans="1:14" s="144" customFormat="1" ht="56.25" customHeight="1" x14ac:dyDescent="0.2">
      <c r="A136" s="126">
        <v>131</v>
      </c>
      <c r="B136" s="21">
        <v>321</v>
      </c>
      <c r="C136" s="21" t="s">
        <v>1993</v>
      </c>
      <c r="D136" s="17" t="s">
        <v>1990</v>
      </c>
      <c r="E136" s="21" t="s">
        <v>658</v>
      </c>
      <c r="F136" s="21" t="s">
        <v>1991</v>
      </c>
      <c r="G136" s="21" t="s">
        <v>1992</v>
      </c>
      <c r="H136" s="130" t="s">
        <v>528</v>
      </c>
      <c r="I136" s="171">
        <v>43100</v>
      </c>
      <c r="J136" s="141">
        <v>0.54166666666666663</v>
      </c>
      <c r="K136" s="142" t="s">
        <v>1998</v>
      </c>
      <c r="L136" s="143">
        <v>2800</v>
      </c>
      <c r="M136" s="126">
        <v>4</v>
      </c>
      <c r="N136" s="171">
        <v>43082</v>
      </c>
    </row>
    <row r="137" spans="1:14" s="144" customFormat="1" ht="56.25" customHeight="1" x14ac:dyDescent="0.2">
      <c r="A137" s="126">
        <v>132</v>
      </c>
      <c r="B137" s="21">
        <v>322</v>
      </c>
      <c r="C137" s="21" t="s">
        <v>1995</v>
      </c>
      <c r="D137" s="17" t="s">
        <v>1996</v>
      </c>
      <c r="E137" s="21" t="s">
        <v>200</v>
      </c>
      <c r="F137" s="21" t="s">
        <v>1997</v>
      </c>
      <c r="G137" s="21" t="s">
        <v>191</v>
      </c>
      <c r="H137" s="130" t="s">
        <v>528</v>
      </c>
      <c r="I137" s="171">
        <v>43097</v>
      </c>
      <c r="J137" s="141">
        <v>0.75</v>
      </c>
      <c r="K137" s="142"/>
      <c r="L137" s="143">
        <v>2700</v>
      </c>
      <c r="M137" s="126">
        <v>3</v>
      </c>
      <c r="N137" s="171">
        <v>43082</v>
      </c>
    </row>
    <row r="138" spans="1:14" s="144" customFormat="1" ht="92.25" customHeight="1" x14ac:dyDescent="0.2">
      <c r="A138" s="126">
        <v>133</v>
      </c>
      <c r="B138" s="21">
        <v>7</v>
      </c>
      <c r="C138" s="21" t="s">
        <v>407</v>
      </c>
      <c r="D138" s="17" t="s">
        <v>406</v>
      </c>
      <c r="E138" s="21" t="s">
        <v>119</v>
      </c>
      <c r="F138" s="21" t="s">
        <v>604</v>
      </c>
      <c r="G138" s="21" t="s">
        <v>191</v>
      </c>
      <c r="H138" s="21" t="s">
        <v>527</v>
      </c>
      <c r="I138" s="171">
        <v>43100</v>
      </c>
      <c r="J138" s="141">
        <v>0.88541666666666663</v>
      </c>
      <c r="K138" s="142"/>
      <c r="L138" s="143">
        <v>4700</v>
      </c>
      <c r="M138" s="126">
        <v>1</v>
      </c>
      <c r="N138" s="171">
        <v>43082</v>
      </c>
    </row>
    <row r="139" spans="1:14" s="144" customFormat="1" ht="67.5" customHeight="1" x14ac:dyDescent="0.2">
      <c r="A139" s="126">
        <v>134</v>
      </c>
      <c r="B139" s="33">
        <v>136</v>
      </c>
      <c r="C139" s="21" t="s">
        <v>356</v>
      </c>
      <c r="D139" s="17" t="s">
        <v>358</v>
      </c>
      <c r="E139" s="21" t="s">
        <v>98</v>
      </c>
      <c r="F139" s="21" t="s">
        <v>357</v>
      </c>
      <c r="G139" s="21" t="s">
        <v>2002</v>
      </c>
      <c r="H139" s="21" t="s">
        <v>527</v>
      </c>
      <c r="I139" s="171">
        <v>43099</v>
      </c>
      <c r="J139" s="141">
        <v>0.6875</v>
      </c>
      <c r="K139" s="140"/>
      <c r="L139" s="143">
        <v>2000</v>
      </c>
      <c r="M139" s="126">
        <v>2</v>
      </c>
      <c r="N139" s="171">
        <v>43083</v>
      </c>
    </row>
    <row r="140" spans="1:14" s="144" customFormat="1" ht="56.25" customHeight="1" x14ac:dyDescent="0.2">
      <c r="A140" s="126">
        <v>135</v>
      </c>
      <c r="B140" s="21">
        <v>67</v>
      </c>
      <c r="C140" s="21" t="s">
        <v>2424</v>
      </c>
      <c r="D140" s="17" t="s">
        <v>2425</v>
      </c>
      <c r="E140" s="21" t="s">
        <v>30</v>
      </c>
      <c r="F140" s="21" t="s">
        <v>2426</v>
      </c>
      <c r="G140" s="21" t="s">
        <v>1205</v>
      </c>
      <c r="H140" s="21" t="s">
        <v>527</v>
      </c>
      <c r="I140" s="171">
        <v>43098</v>
      </c>
      <c r="J140" s="141">
        <v>0.72916666666666663</v>
      </c>
      <c r="K140" s="126" t="s">
        <v>2421</v>
      </c>
      <c r="L140" s="143">
        <v>1600</v>
      </c>
      <c r="M140" s="126">
        <v>1</v>
      </c>
      <c r="N140" s="171">
        <v>43083</v>
      </c>
    </row>
    <row r="141" spans="1:14" s="144" customFormat="1" ht="56.25" customHeight="1" x14ac:dyDescent="0.2">
      <c r="A141" s="126">
        <v>136</v>
      </c>
      <c r="B141" s="33">
        <v>70</v>
      </c>
      <c r="C141" s="33" t="s">
        <v>415</v>
      </c>
      <c r="D141" s="34" t="s">
        <v>555</v>
      </c>
      <c r="E141" s="126" t="s">
        <v>200</v>
      </c>
      <c r="F141" s="126" t="s">
        <v>2422</v>
      </c>
      <c r="G141" s="126" t="s">
        <v>361</v>
      </c>
      <c r="H141" s="159" t="s">
        <v>527</v>
      </c>
      <c r="I141" s="171">
        <v>43098</v>
      </c>
      <c r="J141" s="141">
        <v>0.79166666666666663</v>
      </c>
      <c r="K141" s="142" t="s">
        <v>414</v>
      </c>
      <c r="L141" s="143">
        <v>5000</v>
      </c>
      <c r="M141" s="126">
        <v>4</v>
      </c>
      <c r="N141" s="171">
        <v>43083</v>
      </c>
    </row>
    <row r="142" spans="1:14" s="144" customFormat="1" ht="56.25" customHeight="1" x14ac:dyDescent="0.2">
      <c r="A142" s="126">
        <v>137</v>
      </c>
      <c r="B142" s="33">
        <v>117</v>
      </c>
      <c r="C142" s="33" t="s">
        <v>309</v>
      </c>
      <c r="D142" s="17" t="s">
        <v>310</v>
      </c>
      <c r="E142" s="21" t="s">
        <v>596</v>
      </c>
      <c r="F142" s="21" t="s">
        <v>2179</v>
      </c>
      <c r="G142" s="21" t="s">
        <v>2178</v>
      </c>
      <c r="H142" s="21" t="s">
        <v>527</v>
      </c>
      <c r="I142" s="171">
        <v>43098</v>
      </c>
      <c r="J142" s="141">
        <v>0.72916666666666663</v>
      </c>
      <c r="K142" s="126" t="s">
        <v>2434</v>
      </c>
      <c r="L142" s="143">
        <v>1600</v>
      </c>
      <c r="M142" s="126">
        <v>2</v>
      </c>
      <c r="N142" s="171">
        <v>43091</v>
      </c>
    </row>
    <row r="143" spans="1:14" s="144" customFormat="1" ht="56.25" customHeight="1" x14ac:dyDescent="0.2">
      <c r="A143" s="126">
        <v>138</v>
      </c>
      <c r="B143" s="21">
        <v>354</v>
      </c>
      <c r="C143" s="21" t="s">
        <v>2485</v>
      </c>
      <c r="D143" s="17" t="s">
        <v>2486</v>
      </c>
      <c r="E143" s="17" t="s">
        <v>348</v>
      </c>
      <c r="F143" s="17" t="s">
        <v>2487</v>
      </c>
      <c r="G143" s="21" t="s">
        <v>2488</v>
      </c>
      <c r="H143" s="21" t="s">
        <v>528</v>
      </c>
      <c r="I143" s="171">
        <v>43100</v>
      </c>
      <c r="J143" s="141">
        <v>0.72916666666666663</v>
      </c>
      <c r="K143" s="142"/>
      <c r="L143" s="143">
        <v>2700</v>
      </c>
      <c r="M143" s="126">
        <v>4</v>
      </c>
      <c r="N143" s="171">
        <v>43097</v>
      </c>
    </row>
    <row r="144" spans="1:14" s="144" customFormat="1" ht="56.25" customHeight="1" x14ac:dyDescent="0.2">
      <c r="A144" s="126">
        <v>139</v>
      </c>
      <c r="B144" s="21">
        <v>353</v>
      </c>
      <c r="C144" s="21" t="s">
        <v>2477</v>
      </c>
      <c r="D144" s="17" t="s">
        <v>2474</v>
      </c>
      <c r="E144" s="17" t="s">
        <v>658</v>
      </c>
      <c r="F144" s="21" t="s">
        <v>2475</v>
      </c>
      <c r="G144" s="21" t="s">
        <v>2476</v>
      </c>
      <c r="H144" s="21" t="s">
        <v>528</v>
      </c>
      <c r="I144" s="171">
        <v>43100</v>
      </c>
      <c r="J144" s="141">
        <v>0.66666666666666663</v>
      </c>
      <c r="K144" s="142"/>
      <c r="L144" s="143">
        <v>2800</v>
      </c>
      <c r="M144" s="126">
        <v>2</v>
      </c>
      <c r="N144" s="171">
        <v>43097</v>
      </c>
    </row>
    <row r="145" spans="1:14" s="144" customFormat="1" ht="56.25" customHeight="1" x14ac:dyDescent="0.2">
      <c r="A145" s="126">
        <v>140</v>
      </c>
      <c r="B145" s="21">
        <v>194</v>
      </c>
      <c r="C145" s="21" t="s">
        <v>813</v>
      </c>
      <c r="D145" s="17" t="s">
        <v>814</v>
      </c>
      <c r="E145" s="21" t="s">
        <v>200</v>
      </c>
      <c r="F145" s="21" t="s">
        <v>1782</v>
      </c>
      <c r="G145" s="21" t="s">
        <v>2021</v>
      </c>
      <c r="H145" s="21" t="s">
        <v>527</v>
      </c>
      <c r="I145" s="171">
        <v>43093</v>
      </c>
      <c r="J145" s="141">
        <v>0.8125</v>
      </c>
      <c r="K145" s="142"/>
      <c r="L145" s="143">
        <v>1900</v>
      </c>
      <c r="M145" s="126">
        <v>3</v>
      </c>
      <c r="N145" s="171">
        <v>43084</v>
      </c>
    </row>
    <row r="146" spans="1:14" ht="51.75" customHeight="1" x14ac:dyDescent="0.2">
      <c r="A146" s="21">
        <v>141</v>
      </c>
      <c r="B146" s="21">
        <v>327</v>
      </c>
      <c r="C146" s="21" t="s">
        <v>2028</v>
      </c>
      <c r="D146" s="17" t="s">
        <v>2029</v>
      </c>
      <c r="E146" s="21" t="s">
        <v>45</v>
      </c>
      <c r="F146" s="21" t="s">
        <v>2030</v>
      </c>
      <c r="G146" s="21" t="s">
        <v>2031</v>
      </c>
      <c r="H146" s="130" t="s">
        <v>528</v>
      </c>
      <c r="I146" s="171">
        <v>43092</v>
      </c>
      <c r="J146" s="141">
        <v>0.5</v>
      </c>
      <c r="K146" s="142"/>
      <c r="L146" s="143">
        <v>1700</v>
      </c>
      <c r="M146" s="126">
        <v>3</v>
      </c>
      <c r="N146" s="171">
        <v>43085</v>
      </c>
    </row>
    <row r="147" spans="1:14" ht="51.75" customHeight="1" x14ac:dyDescent="0.2">
      <c r="A147" s="21">
        <v>142</v>
      </c>
      <c r="B147" s="21">
        <v>328</v>
      </c>
      <c r="C147" s="21" t="s">
        <v>1556</v>
      </c>
      <c r="D147" s="17" t="s">
        <v>2032</v>
      </c>
      <c r="E147" s="21" t="s">
        <v>30</v>
      </c>
      <c r="F147" s="21" t="s">
        <v>2033</v>
      </c>
      <c r="G147" s="21" t="s">
        <v>2418</v>
      </c>
      <c r="H147" s="130" t="s">
        <v>528</v>
      </c>
      <c r="I147" s="22">
        <v>43098</v>
      </c>
      <c r="J147" s="18">
        <v>0.64583333333333337</v>
      </c>
      <c r="K147" s="17" t="s">
        <v>2039</v>
      </c>
      <c r="L147" s="37">
        <v>0</v>
      </c>
      <c r="M147" s="21">
        <v>1</v>
      </c>
      <c r="N147" s="22">
        <v>43085</v>
      </c>
    </row>
    <row r="148" spans="1:14" ht="58.5" customHeight="1" x14ac:dyDescent="0.2">
      <c r="A148" s="21">
        <v>143</v>
      </c>
      <c r="B148" s="21">
        <v>329</v>
      </c>
      <c r="C148" s="21" t="s">
        <v>2035</v>
      </c>
      <c r="D148" s="17" t="s">
        <v>2036</v>
      </c>
      <c r="E148" s="21" t="s">
        <v>134</v>
      </c>
      <c r="F148" s="21" t="s">
        <v>2037</v>
      </c>
      <c r="G148" s="21" t="s">
        <v>2038</v>
      </c>
      <c r="H148" s="130" t="s">
        <v>527</v>
      </c>
      <c r="I148" s="22">
        <v>43100</v>
      </c>
      <c r="J148" s="18">
        <v>0.83333333333333337</v>
      </c>
      <c r="K148" s="17" t="s">
        <v>2532</v>
      </c>
      <c r="L148" s="37">
        <v>3900</v>
      </c>
      <c r="M148" s="21">
        <v>2</v>
      </c>
      <c r="N148" s="22">
        <v>43086</v>
      </c>
    </row>
    <row r="149" spans="1:14" ht="53.25" customHeight="1" x14ac:dyDescent="0.2">
      <c r="A149" s="21">
        <v>144</v>
      </c>
      <c r="B149" s="127">
        <v>205</v>
      </c>
      <c r="C149" s="21" t="s">
        <v>861</v>
      </c>
      <c r="D149" s="17" t="s">
        <v>862</v>
      </c>
      <c r="E149" s="21" t="s">
        <v>134</v>
      </c>
      <c r="F149" s="21" t="s">
        <v>702</v>
      </c>
      <c r="G149" s="21" t="s">
        <v>2040</v>
      </c>
      <c r="H149" s="21" t="s">
        <v>527</v>
      </c>
      <c r="I149" s="22">
        <v>43100</v>
      </c>
      <c r="J149" s="18">
        <v>0.85416666666666663</v>
      </c>
      <c r="K149" s="21"/>
      <c r="L149" s="37">
        <v>3900</v>
      </c>
      <c r="M149" s="21">
        <v>2</v>
      </c>
      <c r="N149" s="22">
        <v>43086</v>
      </c>
    </row>
    <row r="150" spans="1:14" ht="76.5" customHeight="1" x14ac:dyDescent="0.2">
      <c r="A150" s="21">
        <v>145</v>
      </c>
      <c r="B150" s="21">
        <v>339</v>
      </c>
      <c r="C150" s="21" t="s">
        <v>2307</v>
      </c>
      <c r="D150" s="17" t="s">
        <v>2308</v>
      </c>
      <c r="E150" s="17" t="s">
        <v>30</v>
      </c>
      <c r="F150" s="21" t="s">
        <v>2309</v>
      </c>
      <c r="G150" s="21" t="s">
        <v>2310</v>
      </c>
      <c r="H150" s="21" t="s">
        <v>528</v>
      </c>
      <c r="I150" s="22">
        <v>43099</v>
      </c>
      <c r="J150" s="18">
        <v>0.52083333333333337</v>
      </c>
      <c r="K150" s="17" t="s">
        <v>2312</v>
      </c>
      <c r="L150" s="37">
        <v>2500</v>
      </c>
      <c r="M150" s="21">
        <v>1</v>
      </c>
      <c r="N150" s="22">
        <v>43095</v>
      </c>
    </row>
    <row r="151" spans="1:14" ht="56.25" customHeight="1" x14ac:dyDescent="0.2">
      <c r="A151" s="21">
        <v>146</v>
      </c>
      <c r="B151" s="21">
        <v>330</v>
      </c>
      <c r="C151" s="21" t="s">
        <v>2047</v>
      </c>
      <c r="D151" s="17" t="s">
        <v>2048</v>
      </c>
      <c r="E151" s="21" t="s">
        <v>658</v>
      </c>
      <c r="F151" s="7" t="s">
        <v>2535</v>
      </c>
      <c r="G151" s="21" t="s">
        <v>2049</v>
      </c>
      <c r="H151" s="130" t="s">
        <v>528</v>
      </c>
      <c r="I151" s="22">
        <v>43100</v>
      </c>
      <c r="J151" s="18">
        <v>0.875</v>
      </c>
      <c r="K151" s="17" t="s">
        <v>2050</v>
      </c>
      <c r="L151" s="37">
        <v>5700</v>
      </c>
      <c r="M151" s="21">
        <v>3</v>
      </c>
      <c r="N151" s="22">
        <v>43086</v>
      </c>
    </row>
    <row r="152" spans="1:14" ht="71.25" customHeight="1" x14ac:dyDescent="0.2">
      <c r="A152" s="21">
        <v>147</v>
      </c>
      <c r="B152" s="33">
        <v>56</v>
      </c>
      <c r="C152" s="21" t="s">
        <v>166</v>
      </c>
      <c r="D152" s="17" t="s">
        <v>167</v>
      </c>
      <c r="E152" s="21" t="s">
        <v>119</v>
      </c>
      <c r="F152" s="21" t="s">
        <v>168</v>
      </c>
      <c r="G152" s="21" t="s">
        <v>2071</v>
      </c>
      <c r="H152" s="21" t="s">
        <v>527</v>
      </c>
      <c r="I152" s="22">
        <v>43100</v>
      </c>
      <c r="J152" s="18">
        <v>0.89583333333333337</v>
      </c>
      <c r="K152" s="24" t="s">
        <v>1819</v>
      </c>
      <c r="L152" s="37">
        <v>4800</v>
      </c>
      <c r="M152" s="21">
        <v>1</v>
      </c>
      <c r="N152" s="22">
        <v>43087</v>
      </c>
    </row>
    <row r="153" spans="1:14" ht="51.75" customHeight="1" x14ac:dyDescent="0.2">
      <c r="A153" s="21">
        <v>148</v>
      </c>
      <c r="B153" s="21">
        <v>331</v>
      </c>
      <c r="C153" s="21" t="s">
        <v>2081</v>
      </c>
      <c r="D153" s="17" t="s">
        <v>2082</v>
      </c>
      <c r="E153" s="21" t="s">
        <v>30</v>
      </c>
      <c r="F153" s="21" t="s">
        <v>2083</v>
      </c>
      <c r="G153" s="21" t="s">
        <v>2518</v>
      </c>
      <c r="H153" s="130" t="s">
        <v>528</v>
      </c>
      <c r="I153" s="22">
        <v>43099</v>
      </c>
      <c r="J153" s="18">
        <v>0.70833333333333337</v>
      </c>
      <c r="K153" s="28"/>
      <c r="L153" s="37">
        <v>2000</v>
      </c>
      <c r="M153" s="21">
        <v>4</v>
      </c>
      <c r="N153" s="22">
        <v>43087</v>
      </c>
    </row>
    <row r="154" spans="1:14" ht="100.5" customHeight="1" x14ac:dyDescent="0.2">
      <c r="A154" s="21">
        <v>149</v>
      </c>
      <c r="B154" s="21">
        <v>332</v>
      </c>
      <c r="C154" s="21" t="s">
        <v>2085</v>
      </c>
      <c r="D154" s="17" t="s">
        <v>2086</v>
      </c>
      <c r="E154" s="21" t="s">
        <v>658</v>
      </c>
      <c r="F154" s="21" t="s">
        <v>2087</v>
      </c>
      <c r="G154" s="21" t="s">
        <v>2088</v>
      </c>
      <c r="H154" s="130" t="s">
        <v>528</v>
      </c>
      <c r="I154" s="22">
        <v>43092</v>
      </c>
      <c r="J154" s="18">
        <v>0.53125</v>
      </c>
      <c r="K154" s="21" t="s">
        <v>2090</v>
      </c>
      <c r="L154" s="37">
        <v>1700</v>
      </c>
      <c r="M154" s="21">
        <v>3</v>
      </c>
      <c r="N154" s="22">
        <v>43087</v>
      </c>
    </row>
    <row r="155" spans="1:14" ht="51.75" customHeight="1" x14ac:dyDescent="0.2">
      <c r="A155" s="21">
        <v>150</v>
      </c>
      <c r="B155" s="21">
        <v>333</v>
      </c>
      <c r="C155" s="21" t="s">
        <v>2097</v>
      </c>
      <c r="D155" s="17" t="s">
        <v>2098</v>
      </c>
      <c r="E155" s="21" t="s">
        <v>596</v>
      </c>
      <c r="F155" s="21" t="s">
        <v>2099</v>
      </c>
      <c r="G155" s="21" t="s">
        <v>2100</v>
      </c>
      <c r="H155" s="130" t="s">
        <v>528</v>
      </c>
      <c r="I155" s="22">
        <v>43100</v>
      </c>
      <c r="J155" s="18">
        <v>0.69791666666666663</v>
      </c>
      <c r="K155" s="32" t="s">
        <v>2529</v>
      </c>
      <c r="L155" s="37">
        <v>2200</v>
      </c>
      <c r="M155" s="21">
        <v>2</v>
      </c>
      <c r="N155" s="22">
        <v>43087</v>
      </c>
    </row>
    <row r="156" spans="1:14" ht="70.5" customHeight="1" x14ac:dyDescent="0.2">
      <c r="A156" s="21">
        <v>151</v>
      </c>
      <c r="B156" s="21">
        <v>334</v>
      </c>
      <c r="C156" s="21" t="s">
        <v>2102</v>
      </c>
      <c r="D156" s="17" t="s">
        <v>2103</v>
      </c>
      <c r="E156" s="21" t="s">
        <v>658</v>
      </c>
      <c r="F156" s="21" t="s">
        <v>2104</v>
      </c>
      <c r="G156" s="21" t="s">
        <v>2101</v>
      </c>
      <c r="H156" s="130" t="s">
        <v>528</v>
      </c>
      <c r="I156" s="22">
        <v>43100</v>
      </c>
      <c r="J156" s="18">
        <v>0.40625</v>
      </c>
      <c r="K156" s="17"/>
      <c r="L156" s="37">
        <v>2800</v>
      </c>
      <c r="M156" s="21">
        <v>3</v>
      </c>
      <c r="N156" s="22">
        <v>43088</v>
      </c>
    </row>
    <row r="157" spans="1:14" ht="93" customHeight="1" x14ac:dyDescent="0.2">
      <c r="A157" s="21">
        <v>152</v>
      </c>
      <c r="B157" s="21">
        <v>263</v>
      </c>
      <c r="C157" s="21" t="s">
        <v>1191</v>
      </c>
      <c r="D157" s="17" t="s">
        <v>1190</v>
      </c>
      <c r="E157" s="21" t="s">
        <v>461</v>
      </c>
      <c r="F157" s="21" t="s">
        <v>1192</v>
      </c>
      <c r="G157" s="21" t="s">
        <v>2512</v>
      </c>
      <c r="H157" s="130" t="s">
        <v>527</v>
      </c>
      <c r="I157" s="22">
        <v>43099</v>
      </c>
      <c r="J157" s="18">
        <v>0.79166666666666663</v>
      </c>
      <c r="K157" s="28"/>
      <c r="L157" s="37">
        <v>2600</v>
      </c>
      <c r="M157" s="21">
        <v>4</v>
      </c>
      <c r="N157" s="22">
        <v>43088</v>
      </c>
    </row>
    <row r="158" spans="1:14" ht="51.75" customHeight="1" x14ac:dyDescent="0.2">
      <c r="A158" s="21">
        <v>153</v>
      </c>
      <c r="B158" s="21">
        <v>335</v>
      </c>
      <c r="C158" s="21" t="s">
        <v>2109</v>
      </c>
      <c r="D158" s="17" t="s">
        <v>2110</v>
      </c>
      <c r="E158" s="21" t="s">
        <v>45</v>
      </c>
      <c r="F158" s="21" t="s">
        <v>2571</v>
      </c>
      <c r="G158" s="21" t="s">
        <v>207</v>
      </c>
      <c r="H158" s="130" t="s">
        <v>528</v>
      </c>
      <c r="I158" s="22">
        <v>43100</v>
      </c>
      <c r="J158" s="18">
        <v>0.91666666666666663</v>
      </c>
      <c r="K158" s="28"/>
      <c r="L158" s="37">
        <v>5700</v>
      </c>
      <c r="M158" s="21">
        <v>3</v>
      </c>
      <c r="N158" s="22">
        <v>43088</v>
      </c>
    </row>
    <row r="159" spans="1:14" ht="51.75" customHeight="1" x14ac:dyDescent="0.2">
      <c r="A159" s="21">
        <v>154</v>
      </c>
      <c r="B159" s="21">
        <v>336</v>
      </c>
      <c r="C159" s="21" t="s">
        <v>2117</v>
      </c>
      <c r="D159" s="17" t="s">
        <v>2114</v>
      </c>
      <c r="E159" s="21" t="s">
        <v>45</v>
      </c>
      <c r="F159" s="21" t="s">
        <v>2115</v>
      </c>
      <c r="G159" s="21" t="s">
        <v>2116</v>
      </c>
      <c r="H159" s="130" t="s">
        <v>528</v>
      </c>
      <c r="I159" s="22">
        <v>43100</v>
      </c>
      <c r="J159" s="18">
        <v>0.4375</v>
      </c>
      <c r="K159" s="17"/>
      <c r="L159" s="37">
        <v>2800</v>
      </c>
      <c r="M159" s="21">
        <v>3</v>
      </c>
      <c r="N159" s="22">
        <v>43089</v>
      </c>
    </row>
    <row r="160" spans="1:14" ht="74.25" customHeight="1" x14ac:dyDescent="0.2">
      <c r="A160" s="21">
        <v>155</v>
      </c>
      <c r="B160" s="21">
        <v>351</v>
      </c>
      <c r="C160" s="21" t="s">
        <v>2462</v>
      </c>
      <c r="D160" s="17" t="s">
        <v>2468</v>
      </c>
      <c r="E160" s="17" t="s">
        <v>658</v>
      </c>
      <c r="F160" s="17" t="s">
        <v>2463</v>
      </c>
      <c r="G160" s="21" t="s">
        <v>2464</v>
      </c>
      <c r="H160" s="21" t="s">
        <v>528</v>
      </c>
      <c r="I160" s="22">
        <v>43098</v>
      </c>
      <c r="J160" s="35">
        <v>0.84375</v>
      </c>
      <c r="K160" s="21"/>
      <c r="L160" s="37">
        <v>1900</v>
      </c>
      <c r="M160" s="21">
        <v>3</v>
      </c>
      <c r="N160" s="22">
        <v>43097</v>
      </c>
    </row>
    <row r="161" spans="1:14" ht="51.75" customHeight="1" x14ac:dyDescent="0.2">
      <c r="A161" s="21">
        <v>156</v>
      </c>
      <c r="B161" s="33">
        <v>88</v>
      </c>
      <c r="C161" s="21" t="s">
        <v>232</v>
      </c>
      <c r="D161" s="17" t="s">
        <v>2225</v>
      </c>
      <c r="E161" s="21" t="s">
        <v>30</v>
      </c>
      <c r="F161" s="21" t="s">
        <v>2126</v>
      </c>
      <c r="G161" s="21" t="s">
        <v>2127</v>
      </c>
      <c r="H161" s="21" t="s">
        <v>527</v>
      </c>
      <c r="I161" s="22">
        <v>43093</v>
      </c>
      <c r="J161" s="18">
        <v>0.60416666666666663</v>
      </c>
      <c r="K161" s="17" t="s">
        <v>2128</v>
      </c>
      <c r="L161" s="37">
        <v>1500</v>
      </c>
      <c r="M161" s="21">
        <v>2</v>
      </c>
      <c r="N161" s="22">
        <v>43089</v>
      </c>
    </row>
    <row r="162" spans="1:14" ht="39.75" customHeight="1" x14ac:dyDescent="0.2">
      <c r="A162" s="21">
        <v>157</v>
      </c>
      <c r="B162" s="21">
        <v>215</v>
      </c>
      <c r="C162" s="21" t="s">
        <v>2410</v>
      </c>
      <c r="D162" s="17" t="s">
        <v>2141</v>
      </c>
      <c r="E162" s="21" t="s">
        <v>30</v>
      </c>
      <c r="F162" s="21" t="s">
        <v>2411</v>
      </c>
      <c r="G162" s="21" t="s">
        <v>2412</v>
      </c>
      <c r="H162" s="130" t="s">
        <v>527</v>
      </c>
      <c r="I162" s="22">
        <v>43097</v>
      </c>
      <c r="J162" s="18">
        <v>0.875</v>
      </c>
      <c r="K162" s="17"/>
      <c r="L162" s="37">
        <v>1500</v>
      </c>
      <c r="M162" s="21">
        <v>1</v>
      </c>
      <c r="N162" s="22">
        <v>43089</v>
      </c>
    </row>
    <row r="163" spans="1:14" ht="75.75" customHeight="1" x14ac:dyDescent="0.2">
      <c r="A163" s="126">
        <v>158</v>
      </c>
      <c r="B163" s="21">
        <v>339</v>
      </c>
      <c r="C163" s="21" t="s">
        <v>2145</v>
      </c>
      <c r="D163" s="17" t="s">
        <v>2143</v>
      </c>
      <c r="E163" s="21" t="s">
        <v>134</v>
      </c>
      <c r="F163" s="21" t="s">
        <v>2037</v>
      </c>
      <c r="G163" s="21" t="s">
        <v>2144</v>
      </c>
      <c r="H163" s="130" t="s">
        <v>528</v>
      </c>
      <c r="I163" s="22">
        <v>43100</v>
      </c>
      <c r="J163" s="141">
        <v>0.875</v>
      </c>
      <c r="K163" s="126"/>
      <c r="L163" s="143">
        <v>4500</v>
      </c>
      <c r="M163" s="126">
        <v>2</v>
      </c>
      <c r="N163" s="22">
        <v>43089</v>
      </c>
    </row>
    <row r="164" spans="1:14" ht="65.25" customHeight="1" x14ac:dyDescent="0.2">
      <c r="A164" s="21">
        <v>159</v>
      </c>
      <c r="B164" s="21"/>
      <c r="C164" s="21"/>
      <c r="D164" s="17"/>
      <c r="E164" s="21"/>
      <c r="F164" s="21"/>
      <c r="G164" s="21"/>
      <c r="H164" s="130"/>
      <c r="I164" s="22"/>
      <c r="J164" s="18"/>
      <c r="K164" s="17"/>
      <c r="L164" s="37"/>
      <c r="M164" s="21"/>
      <c r="N164" s="22"/>
    </row>
    <row r="165" spans="1:14" ht="111" customHeight="1" x14ac:dyDescent="0.2">
      <c r="A165" s="126">
        <v>160</v>
      </c>
      <c r="B165" s="126">
        <v>267</v>
      </c>
      <c r="C165" s="126" t="s">
        <v>1224</v>
      </c>
      <c r="D165" s="142" t="s">
        <v>1223</v>
      </c>
      <c r="E165" s="126" t="s">
        <v>30</v>
      </c>
      <c r="F165" s="126" t="s">
        <v>2190</v>
      </c>
      <c r="G165" s="126" t="s">
        <v>2191</v>
      </c>
      <c r="H165" s="159" t="s">
        <v>527</v>
      </c>
      <c r="I165" s="171">
        <v>43100</v>
      </c>
      <c r="J165" s="141">
        <v>0.45833333333333331</v>
      </c>
      <c r="K165" s="144"/>
      <c r="L165" s="143">
        <v>2200</v>
      </c>
      <c r="M165" s="126">
        <v>2</v>
      </c>
      <c r="N165" s="171">
        <v>43092</v>
      </c>
    </row>
    <row r="166" spans="1:14" ht="132.75" customHeight="1" x14ac:dyDescent="0.2">
      <c r="A166" s="21">
        <v>161</v>
      </c>
      <c r="B166" s="21">
        <v>342</v>
      </c>
      <c r="C166" s="21" t="s">
        <v>2156</v>
      </c>
      <c r="D166" s="17" t="s">
        <v>2155</v>
      </c>
      <c r="E166" s="21" t="s">
        <v>348</v>
      </c>
      <c r="F166" s="21" t="s">
        <v>2483</v>
      </c>
      <c r="G166" s="21" t="s">
        <v>2158</v>
      </c>
      <c r="H166" s="130" t="s">
        <v>528</v>
      </c>
      <c r="I166" s="22">
        <v>43100</v>
      </c>
      <c r="J166" s="18">
        <v>0.89583333333333337</v>
      </c>
      <c r="K166" s="17"/>
      <c r="L166" s="37">
        <v>5700</v>
      </c>
      <c r="M166" s="21">
        <v>4</v>
      </c>
      <c r="N166" s="22">
        <v>43090</v>
      </c>
    </row>
    <row r="167" spans="1:14" ht="56.25" customHeight="1" x14ac:dyDescent="0.2">
      <c r="A167" s="21">
        <v>162</v>
      </c>
      <c r="B167" s="21">
        <v>343</v>
      </c>
      <c r="C167" s="21" t="s">
        <v>2162</v>
      </c>
      <c r="D167" s="17" t="s">
        <v>2163</v>
      </c>
      <c r="E167" s="21" t="s">
        <v>98</v>
      </c>
      <c r="F167" s="17" t="s">
        <v>2160</v>
      </c>
      <c r="G167" s="21" t="s">
        <v>2161</v>
      </c>
      <c r="H167" s="21" t="s">
        <v>528</v>
      </c>
      <c r="I167" s="22">
        <v>43099</v>
      </c>
      <c r="J167" s="18">
        <v>0.75</v>
      </c>
      <c r="K167" s="17"/>
      <c r="L167" s="37">
        <v>2000</v>
      </c>
      <c r="M167" s="21">
        <v>4</v>
      </c>
      <c r="N167" s="22">
        <v>43090</v>
      </c>
    </row>
    <row r="168" spans="1:14" ht="39.75" customHeight="1" x14ac:dyDescent="0.2">
      <c r="A168" s="21">
        <v>163</v>
      </c>
      <c r="B168" s="21">
        <v>344</v>
      </c>
      <c r="C168" s="21" t="s">
        <v>2169</v>
      </c>
      <c r="D168" s="17" t="s">
        <v>2166</v>
      </c>
      <c r="E168" s="21" t="s">
        <v>30</v>
      </c>
      <c r="F168" s="21" t="s">
        <v>2167</v>
      </c>
      <c r="G168" s="21" t="s">
        <v>2168</v>
      </c>
      <c r="H168" s="130" t="s">
        <v>527</v>
      </c>
      <c r="I168" s="22">
        <v>43100</v>
      </c>
      <c r="J168" s="18">
        <v>0.47916666666666669</v>
      </c>
      <c r="K168" s="17"/>
      <c r="L168" s="37">
        <v>2200</v>
      </c>
      <c r="M168" s="21">
        <v>2</v>
      </c>
      <c r="N168" s="22">
        <v>43091</v>
      </c>
    </row>
    <row r="169" spans="1:14" ht="54.75" customHeight="1" x14ac:dyDescent="0.2">
      <c r="A169" s="21">
        <v>164</v>
      </c>
      <c r="B169" s="21">
        <v>345</v>
      </c>
      <c r="C169" s="21" t="s">
        <v>2173</v>
      </c>
      <c r="D169" s="17" t="s">
        <v>2282</v>
      </c>
      <c r="E169" s="21" t="s">
        <v>200</v>
      </c>
      <c r="F169" s="17" t="s">
        <v>2174</v>
      </c>
      <c r="G169" s="21" t="s">
        <v>2175</v>
      </c>
      <c r="H169" s="21" t="s">
        <v>527</v>
      </c>
      <c r="I169" s="22">
        <v>43097</v>
      </c>
      <c r="J169" s="18">
        <v>0.82291666666666663</v>
      </c>
      <c r="K169" s="126"/>
      <c r="L169" s="147">
        <v>2200</v>
      </c>
      <c r="M169" s="21">
        <v>3</v>
      </c>
      <c r="N169" s="22">
        <v>43091</v>
      </c>
    </row>
    <row r="170" spans="1:14" ht="79.5" customHeight="1" x14ac:dyDescent="0.2">
      <c r="A170" s="21">
        <v>165</v>
      </c>
      <c r="B170" s="21">
        <v>346</v>
      </c>
      <c r="C170" s="21" t="s">
        <v>2185</v>
      </c>
      <c r="D170" s="17" t="s">
        <v>2186</v>
      </c>
      <c r="E170" s="17" t="s">
        <v>658</v>
      </c>
      <c r="F170" s="21" t="s">
        <v>2187</v>
      </c>
      <c r="G170" s="21" t="s">
        <v>1112</v>
      </c>
      <c r="H170" s="21" t="s">
        <v>528</v>
      </c>
      <c r="I170" s="22">
        <v>43100</v>
      </c>
      <c r="J170" s="146">
        <v>0.47916666666666669</v>
      </c>
      <c r="K170" s="21"/>
      <c r="L170" s="37">
        <v>2800</v>
      </c>
      <c r="M170" s="21">
        <v>4</v>
      </c>
      <c r="N170" s="22">
        <v>43092</v>
      </c>
    </row>
    <row r="171" spans="1:14" ht="39.75" customHeight="1" x14ac:dyDescent="0.2">
      <c r="A171" s="21">
        <v>166</v>
      </c>
      <c r="B171" s="21">
        <v>235</v>
      </c>
      <c r="C171" s="21" t="s">
        <v>2213</v>
      </c>
      <c r="D171" s="17" t="s">
        <v>1021</v>
      </c>
      <c r="E171" s="21" t="s">
        <v>30</v>
      </c>
      <c r="F171" s="21" t="s">
        <v>1022</v>
      </c>
      <c r="G171" s="21" t="s">
        <v>2192</v>
      </c>
      <c r="H171" s="21" t="s">
        <v>527</v>
      </c>
      <c r="I171" s="22">
        <v>43100</v>
      </c>
      <c r="J171" s="18">
        <v>0.6875</v>
      </c>
      <c r="K171" s="24" t="s">
        <v>2222</v>
      </c>
      <c r="L171" s="37">
        <v>2500</v>
      </c>
      <c r="M171" s="21">
        <v>1</v>
      </c>
      <c r="N171" s="22">
        <v>43092</v>
      </c>
    </row>
    <row r="172" spans="1:14" ht="52.5" customHeight="1" x14ac:dyDescent="0.2">
      <c r="A172" s="21">
        <v>167</v>
      </c>
      <c r="B172" s="21">
        <v>348</v>
      </c>
      <c r="C172" s="21" t="s">
        <v>2198</v>
      </c>
      <c r="D172" s="17" t="s">
        <v>2199</v>
      </c>
      <c r="E172" s="17" t="s">
        <v>348</v>
      </c>
      <c r="F172" s="21" t="s">
        <v>2203</v>
      </c>
      <c r="G172" s="21" t="s">
        <v>2200</v>
      </c>
      <c r="H172" s="21" t="s">
        <v>528</v>
      </c>
      <c r="I172" s="22">
        <v>43099</v>
      </c>
      <c r="J172" s="18">
        <v>0.875</v>
      </c>
      <c r="K172" s="17"/>
      <c r="L172" s="37">
        <v>2300</v>
      </c>
      <c r="M172" s="21">
        <v>1</v>
      </c>
      <c r="N172" s="22">
        <v>43092</v>
      </c>
    </row>
    <row r="173" spans="1:14" ht="39.75" customHeight="1" x14ac:dyDescent="0.2">
      <c r="A173" s="21">
        <v>168</v>
      </c>
      <c r="B173" s="21">
        <v>229</v>
      </c>
      <c r="C173" s="21" t="s">
        <v>1049</v>
      </c>
      <c r="D173" s="17" t="s">
        <v>1048</v>
      </c>
      <c r="E173" s="21" t="s">
        <v>73</v>
      </c>
      <c r="F173" s="21" t="s">
        <v>981</v>
      </c>
      <c r="G173" s="21" t="s">
        <v>2204</v>
      </c>
      <c r="H173" s="130" t="s">
        <v>527</v>
      </c>
      <c r="I173" s="22">
        <v>43093</v>
      </c>
      <c r="J173" s="18">
        <v>0.5625</v>
      </c>
      <c r="K173" s="17"/>
      <c r="L173" s="37">
        <v>1500</v>
      </c>
      <c r="M173" s="21">
        <v>2</v>
      </c>
      <c r="N173" s="22">
        <v>43092</v>
      </c>
    </row>
    <row r="174" spans="1:14" ht="39.75" customHeight="1" x14ac:dyDescent="0.2">
      <c r="A174" s="21">
        <v>169</v>
      </c>
      <c r="B174" s="21">
        <v>333</v>
      </c>
      <c r="C174" s="21" t="s">
        <v>2255</v>
      </c>
      <c r="D174" s="17" t="s">
        <v>2252</v>
      </c>
      <c r="E174" s="17" t="s">
        <v>461</v>
      </c>
      <c r="F174" s="21" t="s">
        <v>2253</v>
      </c>
      <c r="G174" s="21" t="s">
        <v>2254</v>
      </c>
      <c r="H174" s="21" t="s">
        <v>528</v>
      </c>
      <c r="I174" s="22">
        <v>43098</v>
      </c>
      <c r="J174" s="18">
        <v>0.375</v>
      </c>
      <c r="K174" s="17"/>
      <c r="L174" s="37">
        <v>3000</v>
      </c>
      <c r="M174" s="21">
        <v>2</v>
      </c>
      <c r="N174" s="22">
        <v>43094</v>
      </c>
    </row>
    <row r="175" spans="1:14" ht="39.75" customHeight="1" x14ac:dyDescent="0.2">
      <c r="A175" s="21">
        <v>170</v>
      </c>
      <c r="B175" s="21">
        <v>334</v>
      </c>
      <c r="C175" s="21" t="s">
        <v>2260</v>
      </c>
      <c r="D175" s="17" t="s">
        <v>2257</v>
      </c>
      <c r="E175" s="17" t="s">
        <v>233</v>
      </c>
      <c r="F175" s="21" t="s">
        <v>2258</v>
      </c>
      <c r="G175" s="21" t="s">
        <v>2259</v>
      </c>
      <c r="H175" s="21" t="s">
        <v>528</v>
      </c>
      <c r="I175" s="22">
        <v>43100</v>
      </c>
      <c r="J175" s="18">
        <v>0.5</v>
      </c>
      <c r="K175" s="28"/>
      <c r="L175" s="37">
        <v>2200</v>
      </c>
      <c r="M175" s="21">
        <v>2</v>
      </c>
      <c r="N175" s="22">
        <v>43094</v>
      </c>
    </row>
    <row r="176" spans="1:14" ht="66" customHeight="1" x14ac:dyDescent="0.2">
      <c r="A176" s="21">
        <v>171</v>
      </c>
      <c r="B176" s="21">
        <v>335</v>
      </c>
      <c r="C176" s="21" t="s">
        <v>2265</v>
      </c>
      <c r="D176" s="17" t="s">
        <v>2264</v>
      </c>
      <c r="E176" s="17" t="s">
        <v>658</v>
      </c>
      <c r="F176" s="21" t="s">
        <v>2262</v>
      </c>
      <c r="G176" s="21" t="s">
        <v>2263</v>
      </c>
      <c r="H176" s="21" t="s">
        <v>528</v>
      </c>
      <c r="I176" s="22">
        <v>43100</v>
      </c>
      <c r="J176" s="18">
        <v>0.58333333333333337</v>
      </c>
      <c r="K176" s="17" t="s">
        <v>2267</v>
      </c>
      <c r="L176" s="37">
        <v>1500</v>
      </c>
      <c r="M176" s="21">
        <v>3</v>
      </c>
      <c r="N176" s="22">
        <v>43094</v>
      </c>
    </row>
    <row r="177" spans="1:14" ht="61.5" customHeight="1" x14ac:dyDescent="0.2">
      <c r="A177" s="21">
        <v>172</v>
      </c>
      <c r="B177" s="21">
        <v>336</v>
      </c>
      <c r="C177" s="21" t="s">
        <v>2269</v>
      </c>
      <c r="D177" s="17" t="s">
        <v>2270</v>
      </c>
      <c r="E177" s="17" t="s">
        <v>169</v>
      </c>
      <c r="F177" s="21" t="s">
        <v>2271</v>
      </c>
      <c r="G177" s="21" t="s">
        <v>2272</v>
      </c>
      <c r="H177" s="21" t="s">
        <v>528</v>
      </c>
      <c r="I177" s="22">
        <v>43100</v>
      </c>
      <c r="J177" s="18">
        <v>0.39583333333333331</v>
      </c>
      <c r="K177" s="21" t="s">
        <v>2273</v>
      </c>
      <c r="L177" s="37">
        <v>2800</v>
      </c>
      <c r="M177" s="21">
        <v>4</v>
      </c>
      <c r="N177" s="22">
        <v>43094</v>
      </c>
    </row>
    <row r="178" spans="1:14" ht="78.75" customHeight="1" x14ac:dyDescent="0.2">
      <c r="A178" s="21">
        <v>173</v>
      </c>
      <c r="B178" s="21">
        <v>337</v>
      </c>
      <c r="C178" s="21" t="s">
        <v>2275</v>
      </c>
      <c r="D178" s="17" t="s">
        <v>2276</v>
      </c>
      <c r="E178" s="17" t="s">
        <v>2277</v>
      </c>
      <c r="F178" s="21" t="s">
        <v>2278</v>
      </c>
      <c r="G178" s="21" t="s">
        <v>2279</v>
      </c>
      <c r="H178" s="21" t="s">
        <v>528</v>
      </c>
      <c r="I178" s="22">
        <v>43100</v>
      </c>
      <c r="J178" s="18">
        <v>0.375</v>
      </c>
      <c r="K178" s="17"/>
      <c r="L178" s="37">
        <v>2800</v>
      </c>
      <c r="M178" s="21">
        <v>3</v>
      </c>
      <c r="N178" s="22">
        <v>43094</v>
      </c>
    </row>
    <row r="179" spans="1:14" ht="56.25" customHeight="1" x14ac:dyDescent="0.2">
      <c r="A179" s="21">
        <v>174</v>
      </c>
      <c r="B179" s="21">
        <v>338</v>
      </c>
      <c r="C179" s="21" t="s">
        <v>2303</v>
      </c>
      <c r="D179" s="17" t="s">
        <v>2299</v>
      </c>
      <c r="E179" s="17" t="s">
        <v>596</v>
      </c>
      <c r="F179" s="21" t="s">
        <v>2300</v>
      </c>
      <c r="G179" s="21" t="s">
        <v>2301</v>
      </c>
      <c r="H179" s="21" t="s">
        <v>528</v>
      </c>
      <c r="I179" s="22">
        <v>43098</v>
      </c>
      <c r="J179" s="18">
        <v>0.875</v>
      </c>
      <c r="K179" s="17"/>
      <c r="L179" s="37">
        <v>1800</v>
      </c>
      <c r="M179" s="21">
        <v>2</v>
      </c>
      <c r="N179" s="22">
        <v>43095</v>
      </c>
    </row>
    <row r="180" spans="1:14" ht="94.5" customHeight="1" x14ac:dyDescent="0.2">
      <c r="A180" s="21">
        <v>175</v>
      </c>
      <c r="B180" s="21">
        <v>340</v>
      </c>
      <c r="C180" s="21" t="s">
        <v>2314</v>
      </c>
      <c r="D180" s="17" t="s">
        <v>2315</v>
      </c>
      <c r="E180" s="17" t="s">
        <v>30</v>
      </c>
      <c r="F180" s="17" t="s">
        <v>2316</v>
      </c>
      <c r="G180" s="21" t="s">
        <v>2317</v>
      </c>
      <c r="H180" s="21" t="s">
        <v>528</v>
      </c>
      <c r="I180" s="22">
        <v>43097</v>
      </c>
      <c r="J180" s="18">
        <v>0.75</v>
      </c>
      <c r="K180" s="21" t="s">
        <v>2320</v>
      </c>
      <c r="L180" s="37">
        <v>1200</v>
      </c>
      <c r="M180" s="21">
        <v>2</v>
      </c>
      <c r="N180" s="22">
        <v>43095</v>
      </c>
    </row>
    <row r="181" spans="1:14" ht="39.75" customHeight="1" x14ac:dyDescent="0.2">
      <c r="A181" s="21">
        <v>176</v>
      </c>
      <c r="B181" s="21">
        <v>341</v>
      </c>
      <c r="C181" s="21" t="s">
        <v>2324</v>
      </c>
      <c r="D181" s="17" t="s">
        <v>2325</v>
      </c>
      <c r="E181" s="17" t="s">
        <v>658</v>
      </c>
      <c r="F181" s="21" t="s">
        <v>2326</v>
      </c>
      <c r="G181" s="21" t="s">
        <v>2327</v>
      </c>
      <c r="H181" s="21" t="s">
        <v>528</v>
      </c>
      <c r="I181" s="22">
        <v>43100</v>
      </c>
      <c r="J181" s="18">
        <v>0.6875</v>
      </c>
      <c r="K181" s="17"/>
      <c r="L181" s="37">
        <v>3600</v>
      </c>
      <c r="M181" s="21">
        <v>3</v>
      </c>
      <c r="N181" s="22">
        <v>43095</v>
      </c>
    </row>
    <row r="182" spans="1:14" ht="64.5" customHeight="1" x14ac:dyDescent="0.2">
      <c r="A182" s="21">
        <v>177</v>
      </c>
      <c r="B182" s="21">
        <v>343</v>
      </c>
      <c r="C182" s="21" t="s">
        <v>2332</v>
      </c>
      <c r="D182" s="17" t="s">
        <v>2333</v>
      </c>
      <c r="E182" s="17" t="s">
        <v>30</v>
      </c>
      <c r="F182" s="17" t="s">
        <v>2334</v>
      </c>
      <c r="G182" s="21" t="s">
        <v>2409</v>
      </c>
      <c r="H182" s="21" t="s">
        <v>528</v>
      </c>
      <c r="I182" s="22">
        <v>43100</v>
      </c>
      <c r="J182" s="18">
        <v>0.70833333333333337</v>
      </c>
      <c r="K182" s="167"/>
      <c r="L182" s="37">
        <v>2500</v>
      </c>
      <c r="M182" s="21">
        <v>1</v>
      </c>
      <c r="N182" s="22">
        <v>43096</v>
      </c>
    </row>
    <row r="183" spans="1:14" ht="105.75" customHeight="1" x14ac:dyDescent="0.2">
      <c r="A183" s="21">
        <v>178</v>
      </c>
      <c r="B183" s="21">
        <v>344</v>
      </c>
      <c r="C183" s="21" t="s">
        <v>2338</v>
      </c>
      <c r="D183" s="17" t="s">
        <v>2339</v>
      </c>
      <c r="E183" s="17" t="s">
        <v>658</v>
      </c>
      <c r="F183" s="17" t="s">
        <v>2340</v>
      </c>
      <c r="G183" s="21" t="s">
        <v>2341</v>
      </c>
      <c r="H183" s="21" t="s">
        <v>528</v>
      </c>
      <c r="I183" s="22">
        <v>43098</v>
      </c>
      <c r="J183" s="18">
        <v>0.75</v>
      </c>
      <c r="K183" s="126" t="s">
        <v>2427</v>
      </c>
      <c r="L183" s="37">
        <v>1900</v>
      </c>
      <c r="M183" s="21">
        <v>3</v>
      </c>
      <c r="N183" s="22">
        <v>43095</v>
      </c>
    </row>
    <row r="184" spans="1:14" ht="48" customHeight="1" x14ac:dyDescent="0.2">
      <c r="A184" s="126">
        <v>179</v>
      </c>
      <c r="B184" s="21">
        <v>345</v>
      </c>
      <c r="C184" s="21" t="s">
        <v>2344</v>
      </c>
      <c r="D184" s="17" t="s">
        <v>2345</v>
      </c>
      <c r="E184" s="17" t="s">
        <v>658</v>
      </c>
      <c r="F184" s="17" t="s">
        <v>2346</v>
      </c>
      <c r="G184" s="21" t="s">
        <v>2347</v>
      </c>
      <c r="H184" s="21" t="s">
        <v>528</v>
      </c>
      <c r="I184" s="22">
        <v>43098</v>
      </c>
      <c r="J184" s="141">
        <v>0.52083333333333337</v>
      </c>
      <c r="K184" s="21" t="s">
        <v>2508</v>
      </c>
      <c r="L184" s="143">
        <v>1900</v>
      </c>
      <c r="M184" s="126">
        <v>3</v>
      </c>
      <c r="N184" s="22">
        <v>43095</v>
      </c>
    </row>
    <row r="185" spans="1:14" ht="63.75" customHeight="1" x14ac:dyDescent="0.2">
      <c r="A185" s="21">
        <v>180</v>
      </c>
      <c r="B185" s="21">
        <v>346</v>
      </c>
      <c r="C185" s="21" t="s">
        <v>2432</v>
      </c>
      <c r="D185" s="17" t="s">
        <v>2429</v>
      </c>
      <c r="E185" s="17" t="s">
        <v>30</v>
      </c>
      <c r="F185" s="17" t="s">
        <v>2430</v>
      </c>
      <c r="G185" s="21" t="s">
        <v>2431</v>
      </c>
      <c r="H185" s="21" t="s">
        <v>528</v>
      </c>
      <c r="I185" s="22">
        <v>43100</v>
      </c>
      <c r="J185" s="18">
        <v>0.70833333333333337</v>
      </c>
      <c r="K185" s="17"/>
      <c r="L185" s="37">
        <v>2500</v>
      </c>
      <c r="M185" s="21">
        <v>1</v>
      </c>
      <c r="N185" s="22">
        <v>43096</v>
      </c>
    </row>
    <row r="186" spans="1:14" ht="65.25" customHeight="1" x14ac:dyDescent="0.2">
      <c r="A186" s="126">
        <v>181</v>
      </c>
      <c r="B186" s="21">
        <v>221</v>
      </c>
      <c r="C186" s="21" t="s">
        <v>955</v>
      </c>
      <c r="D186" s="17" t="s">
        <v>936</v>
      </c>
      <c r="E186" s="21" t="s">
        <v>30</v>
      </c>
      <c r="F186" s="21" t="s">
        <v>2442</v>
      </c>
      <c r="G186" s="21" t="s">
        <v>2443</v>
      </c>
      <c r="H186" s="130" t="s">
        <v>527</v>
      </c>
      <c r="I186" s="22">
        <v>43099</v>
      </c>
      <c r="J186" s="18">
        <v>0.70833333333333337</v>
      </c>
      <c r="K186" s="126"/>
      <c r="L186" s="143">
        <v>1900</v>
      </c>
      <c r="M186" s="126">
        <v>1</v>
      </c>
      <c r="N186" s="22">
        <v>43096</v>
      </c>
    </row>
    <row r="187" spans="1:14" ht="60.75" customHeight="1" x14ac:dyDescent="0.2">
      <c r="A187" s="21">
        <v>182</v>
      </c>
      <c r="B187" s="21">
        <v>348</v>
      </c>
      <c r="C187" s="21" t="s">
        <v>2450</v>
      </c>
      <c r="D187" s="17" t="s">
        <v>2448</v>
      </c>
      <c r="E187" s="17" t="s">
        <v>30</v>
      </c>
      <c r="F187" s="21" t="s">
        <v>2447</v>
      </c>
      <c r="G187" s="21" t="s">
        <v>2449</v>
      </c>
      <c r="H187" s="21" t="s">
        <v>528</v>
      </c>
      <c r="I187" s="22">
        <v>43097</v>
      </c>
      <c r="J187" s="18">
        <v>0.77083333333333337</v>
      </c>
      <c r="K187" s="17" t="s">
        <v>2451</v>
      </c>
      <c r="L187" s="37">
        <v>850</v>
      </c>
      <c r="M187" s="21">
        <v>2</v>
      </c>
      <c r="N187" s="22">
        <v>43096</v>
      </c>
    </row>
    <row r="188" spans="1:14" ht="65.25" customHeight="1" x14ac:dyDescent="0.2">
      <c r="A188" s="21">
        <v>183</v>
      </c>
      <c r="B188" s="21">
        <v>358</v>
      </c>
      <c r="C188" s="21" t="s">
        <v>2574</v>
      </c>
      <c r="D188" s="17" t="s">
        <v>2576</v>
      </c>
      <c r="E188" s="17" t="s">
        <v>169</v>
      </c>
      <c r="F188" s="21" t="s">
        <v>2575</v>
      </c>
      <c r="G188" s="21" t="s">
        <v>2605</v>
      </c>
      <c r="H188" s="21" t="s">
        <v>528</v>
      </c>
      <c r="I188" s="22">
        <v>43100</v>
      </c>
      <c r="J188" s="18">
        <v>0.78125</v>
      </c>
      <c r="K188" s="21"/>
      <c r="L188" s="37">
        <v>5000</v>
      </c>
      <c r="M188" s="21">
        <v>3</v>
      </c>
      <c r="N188" s="22">
        <v>43099</v>
      </c>
    </row>
    <row r="189" spans="1:14" ht="38.25" customHeight="1" x14ac:dyDescent="0.2">
      <c r="A189" s="21">
        <v>184</v>
      </c>
      <c r="B189" s="21">
        <v>350</v>
      </c>
      <c r="C189" s="21" t="s">
        <v>2460</v>
      </c>
      <c r="D189" s="17" t="s">
        <v>2457</v>
      </c>
      <c r="E189" s="17" t="s">
        <v>596</v>
      </c>
      <c r="F189" s="21" t="s">
        <v>2458</v>
      </c>
      <c r="G189" s="21" t="s">
        <v>2459</v>
      </c>
      <c r="H189" s="21" t="s">
        <v>528</v>
      </c>
      <c r="I189" s="22">
        <v>43100</v>
      </c>
      <c r="J189" s="18">
        <v>0.72916666666666663</v>
      </c>
      <c r="K189" s="17"/>
      <c r="L189" s="37">
        <v>2600</v>
      </c>
      <c r="M189" s="21">
        <v>2</v>
      </c>
      <c r="N189" s="22">
        <v>43096</v>
      </c>
    </row>
    <row r="190" spans="1:14" ht="38.25" customHeight="1" x14ac:dyDescent="0.2">
      <c r="A190" s="21">
        <v>185</v>
      </c>
      <c r="B190" s="21">
        <v>352</v>
      </c>
      <c r="C190" s="21" t="s">
        <v>2469</v>
      </c>
      <c r="D190" s="17" t="s">
        <v>2470</v>
      </c>
      <c r="E190" s="17" t="s">
        <v>658</v>
      </c>
      <c r="F190" s="17" t="s">
        <v>2471</v>
      </c>
      <c r="G190" s="21" t="s">
        <v>2472</v>
      </c>
      <c r="H190" s="21" t="s">
        <v>528</v>
      </c>
      <c r="I190" s="22">
        <v>43100</v>
      </c>
      <c r="J190" s="18">
        <v>0.625</v>
      </c>
      <c r="K190" s="17"/>
      <c r="L190" s="37">
        <v>2800</v>
      </c>
      <c r="M190" s="21">
        <v>2</v>
      </c>
      <c r="N190" s="22">
        <v>43097</v>
      </c>
    </row>
    <row r="191" spans="1:14" ht="70.5" customHeight="1" x14ac:dyDescent="0.2">
      <c r="A191" s="21">
        <v>186</v>
      </c>
      <c r="B191" s="21">
        <v>359</v>
      </c>
      <c r="C191" s="21" t="s">
        <v>2580</v>
      </c>
      <c r="D191" s="17" t="s">
        <v>2577</v>
      </c>
      <c r="E191" s="17" t="s">
        <v>60</v>
      </c>
      <c r="F191" s="21" t="s">
        <v>2578</v>
      </c>
      <c r="G191" s="21" t="s">
        <v>2579</v>
      </c>
      <c r="H191" s="21" t="s">
        <v>528</v>
      </c>
      <c r="I191" s="22">
        <v>43099</v>
      </c>
      <c r="J191" s="18">
        <v>0.83333333333333337</v>
      </c>
      <c r="K191" s="21"/>
      <c r="L191" s="37">
        <v>2500</v>
      </c>
      <c r="M191" s="21">
        <v>3</v>
      </c>
      <c r="N191" s="22">
        <v>43099</v>
      </c>
    </row>
    <row r="192" spans="1:14" ht="38.25" customHeight="1" x14ac:dyDescent="0.2">
      <c r="A192" s="21">
        <v>187</v>
      </c>
      <c r="B192" s="21">
        <v>356</v>
      </c>
      <c r="C192" s="21" t="s">
        <v>2513</v>
      </c>
      <c r="D192" s="17" t="s">
        <v>2514</v>
      </c>
      <c r="E192" s="17" t="s">
        <v>200</v>
      </c>
      <c r="F192" s="17" t="s">
        <v>2515</v>
      </c>
      <c r="G192" s="21" t="s">
        <v>2516</v>
      </c>
      <c r="H192" s="21" t="s">
        <v>528</v>
      </c>
      <c r="I192" s="22">
        <v>43098</v>
      </c>
      <c r="J192" s="18">
        <v>0.66666666666666663</v>
      </c>
      <c r="K192" s="17"/>
      <c r="L192" s="37">
        <v>6000</v>
      </c>
      <c r="M192" s="21">
        <v>4</v>
      </c>
      <c r="N192" s="22">
        <v>43098</v>
      </c>
    </row>
    <row r="193" spans="1:14" ht="38.25" customHeight="1" x14ac:dyDescent="0.2">
      <c r="A193" s="21">
        <v>188</v>
      </c>
      <c r="B193" s="21">
        <v>357</v>
      </c>
      <c r="C193" s="21" t="s">
        <v>2547</v>
      </c>
      <c r="D193" s="17" t="s">
        <v>2548</v>
      </c>
      <c r="E193" s="17" t="s">
        <v>45</v>
      </c>
      <c r="F193" s="21" t="s">
        <v>2573</v>
      </c>
      <c r="G193" s="21" t="s">
        <v>2550</v>
      </c>
      <c r="H193" s="21" t="s">
        <v>528</v>
      </c>
      <c r="I193" s="22">
        <v>43100</v>
      </c>
      <c r="J193" s="18">
        <v>0.45833333333333331</v>
      </c>
      <c r="K193" s="17"/>
      <c r="L193" s="37">
        <v>2800</v>
      </c>
      <c r="M193" s="21">
        <v>4</v>
      </c>
      <c r="N193" s="22">
        <v>43098</v>
      </c>
    </row>
    <row r="194" spans="1:14" ht="38.25" customHeight="1" x14ac:dyDescent="0.2">
      <c r="A194" s="21">
        <v>189</v>
      </c>
      <c r="B194" s="21">
        <v>360</v>
      </c>
      <c r="C194" s="21" t="s">
        <v>2589</v>
      </c>
      <c r="D194" s="17" t="s">
        <v>2590</v>
      </c>
      <c r="E194" s="17" t="s">
        <v>200</v>
      </c>
      <c r="F194" s="21" t="s">
        <v>2591</v>
      </c>
      <c r="G194" s="21"/>
      <c r="H194" s="21" t="s">
        <v>528</v>
      </c>
      <c r="I194" s="22">
        <v>43099</v>
      </c>
      <c r="J194" s="18">
        <v>0.91666666666666663</v>
      </c>
      <c r="K194" s="21"/>
      <c r="L194" s="37">
        <v>2700</v>
      </c>
      <c r="M194" s="21">
        <v>2</v>
      </c>
      <c r="N194" s="22">
        <v>43099</v>
      </c>
    </row>
    <row r="195" spans="1:14" ht="38.25" customHeight="1" x14ac:dyDescent="0.2">
      <c r="A195" s="21">
        <v>190</v>
      </c>
      <c r="B195" s="21">
        <v>361</v>
      </c>
      <c r="C195" s="21" t="s">
        <v>2596</v>
      </c>
      <c r="D195" s="17" t="s">
        <v>2597</v>
      </c>
      <c r="E195" s="17" t="s">
        <v>60</v>
      </c>
      <c r="F195" s="21" t="s">
        <v>2598</v>
      </c>
      <c r="G195" s="21" t="s">
        <v>2599</v>
      </c>
      <c r="H195" s="21" t="s">
        <v>528</v>
      </c>
      <c r="I195" s="22">
        <v>43100</v>
      </c>
      <c r="J195" s="31">
        <v>0.4236111111111111</v>
      </c>
      <c r="K195" s="17"/>
      <c r="L195" s="37">
        <v>2800</v>
      </c>
      <c r="M195" s="21">
        <v>4</v>
      </c>
      <c r="N195" s="22">
        <v>43100</v>
      </c>
    </row>
    <row r="196" spans="1:14" ht="38.25" customHeight="1" x14ac:dyDescent="0.2">
      <c r="A196" s="21">
        <v>191</v>
      </c>
      <c r="B196" s="21">
        <v>362</v>
      </c>
      <c r="C196" s="21" t="s">
        <v>2600</v>
      </c>
      <c r="D196" s="17" t="s">
        <v>2621</v>
      </c>
      <c r="E196" s="17" t="s">
        <v>30</v>
      </c>
      <c r="F196" s="21" t="s">
        <v>2602</v>
      </c>
      <c r="G196" s="21" t="s">
        <v>2603</v>
      </c>
      <c r="H196" s="21" t="s">
        <v>528</v>
      </c>
      <c r="I196" s="22">
        <v>43100</v>
      </c>
      <c r="J196" s="18">
        <v>0.9375</v>
      </c>
      <c r="K196" s="17"/>
      <c r="L196" s="37">
        <v>4500</v>
      </c>
      <c r="M196" s="21">
        <v>1</v>
      </c>
      <c r="N196" s="22">
        <v>43100</v>
      </c>
    </row>
    <row r="197" spans="1:14" ht="97.5" customHeight="1" x14ac:dyDescent="0.2">
      <c r="A197" s="21">
        <v>192</v>
      </c>
      <c r="B197" s="21">
        <v>363</v>
      </c>
      <c r="C197" s="21" t="s">
        <v>2619</v>
      </c>
      <c r="D197" s="17" t="s">
        <v>2620</v>
      </c>
      <c r="E197" s="17" t="s">
        <v>596</v>
      </c>
      <c r="F197" s="17" t="s">
        <v>2611</v>
      </c>
      <c r="G197" s="21" t="s">
        <v>2612</v>
      </c>
      <c r="H197" s="21" t="s">
        <v>528</v>
      </c>
      <c r="I197" s="22">
        <v>43100</v>
      </c>
      <c r="J197" s="18">
        <v>0.9375</v>
      </c>
      <c r="K197" s="21" t="s">
        <v>2614</v>
      </c>
      <c r="L197" s="37">
        <v>4800</v>
      </c>
      <c r="M197" s="21">
        <v>4</v>
      </c>
      <c r="N197" s="22">
        <v>43100</v>
      </c>
    </row>
    <row r="198" spans="1:14" ht="38.25" customHeight="1" x14ac:dyDescent="0.2">
      <c r="A198" s="21">
        <v>193</v>
      </c>
      <c r="B198" s="21"/>
      <c r="C198" s="21"/>
      <c r="D198" s="17"/>
      <c r="E198" s="21"/>
      <c r="F198" s="21"/>
      <c r="G198" s="21"/>
      <c r="H198" s="21"/>
      <c r="I198" s="22"/>
      <c r="J198" s="18"/>
      <c r="K198" s="17"/>
      <c r="L198" s="37"/>
      <c r="M198" s="21"/>
      <c r="N198" s="21"/>
    </row>
    <row r="199" spans="1:14" ht="60" customHeight="1" x14ac:dyDescent="0.2">
      <c r="A199" s="21">
        <v>194</v>
      </c>
      <c r="B199" s="21"/>
      <c r="C199" s="21"/>
      <c r="D199" s="17"/>
      <c r="E199" s="21"/>
      <c r="F199" s="21"/>
      <c r="G199" s="21"/>
      <c r="H199" s="130"/>
      <c r="I199" s="22"/>
      <c r="J199" s="18"/>
      <c r="K199" s="17"/>
      <c r="L199" s="37"/>
      <c r="M199" s="21"/>
      <c r="N199" s="21"/>
    </row>
    <row r="200" spans="1:14" ht="38.25" customHeight="1" x14ac:dyDescent="0.2">
      <c r="A200" s="21">
        <v>195</v>
      </c>
      <c r="B200" s="21"/>
      <c r="C200" s="21"/>
      <c r="D200" s="17"/>
      <c r="E200" s="21"/>
      <c r="F200" s="21"/>
      <c r="G200" s="21"/>
      <c r="H200" s="130"/>
      <c r="I200" s="22"/>
      <c r="J200" s="18"/>
      <c r="K200" s="17"/>
      <c r="L200" s="37"/>
      <c r="M200" s="21"/>
      <c r="N200" s="21"/>
    </row>
    <row r="201" spans="1:14" ht="38.25" customHeight="1" x14ac:dyDescent="0.2">
      <c r="A201" s="21">
        <v>196</v>
      </c>
      <c r="B201" s="21"/>
      <c r="C201" s="21"/>
      <c r="D201" s="17"/>
      <c r="E201" s="21"/>
      <c r="F201" s="21"/>
      <c r="G201" s="21"/>
      <c r="H201" s="130"/>
      <c r="I201" s="22"/>
      <c r="J201" s="18"/>
      <c r="K201" s="17"/>
      <c r="L201" s="37"/>
      <c r="M201" s="21"/>
      <c r="N201" s="21"/>
    </row>
    <row r="202" spans="1:14" ht="38.25" customHeight="1" x14ac:dyDescent="0.2">
      <c r="A202" s="21">
        <v>197</v>
      </c>
      <c r="B202" s="21"/>
      <c r="C202" s="21"/>
      <c r="D202" s="17"/>
      <c r="E202" s="21"/>
      <c r="F202" s="21"/>
      <c r="G202" s="21"/>
      <c r="H202" s="130"/>
      <c r="I202" s="22"/>
      <c r="J202" s="18"/>
      <c r="K202" s="17"/>
      <c r="L202" s="37"/>
      <c r="M202" s="21"/>
      <c r="N202" s="21"/>
    </row>
    <row r="203" spans="1:14" ht="38.25" customHeight="1" x14ac:dyDescent="0.2">
      <c r="A203" s="21">
        <v>198</v>
      </c>
      <c r="B203" s="127"/>
      <c r="C203" s="133"/>
      <c r="D203" s="128"/>
      <c r="E203" s="127"/>
      <c r="F203" s="133"/>
      <c r="G203" s="127"/>
      <c r="H203" s="130"/>
      <c r="I203" s="22"/>
      <c r="J203" s="18"/>
      <c r="K203" s="17"/>
      <c r="L203" s="37"/>
      <c r="M203" s="21"/>
      <c r="N203" s="21"/>
    </row>
    <row r="204" spans="1:14" ht="38.25" customHeight="1" x14ac:dyDescent="0.2">
      <c r="A204" s="21">
        <v>199</v>
      </c>
      <c r="B204" s="127"/>
      <c r="C204" s="133"/>
      <c r="D204" s="128"/>
      <c r="E204" s="127"/>
      <c r="F204" s="133"/>
      <c r="G204" s="127"/>
      <c r="H204" s="130"/>
      <c r="I204" s="22"/>
      <c r="J204" s="18"/>
      <c r="K204" s="17"/>
      <c r="L204" s="37"/>
      <c r="M204" s="21"/>
      <c r="N204" s="21"/>
    </row>
    <row r="205" spans="1:14" ht="38.25" customHeight="1" x14ac:dyDescent="0.2">
      <c r="A205" s="21">
        <v>200</v>
      </c>
      <c r="B205" s="127"/>
      <c r="C205" s="133"/>
      <c r="D205" s="128"/>
      <c r="E205" s="127"/>
      <c r="F205" s="133"/>
      <c r="G205" s="127"/>
      <c r="H205" s="130"/>
      <c r="I205" s="22"/>
      <c r="J205" s="18"/>
      <c r="K205" s="17"/>
      <c r="L205" s="37"/>
      <c r="M205" s="21"/>
      <c r="N205" s="21"/>
    </row>
    <row r="206" spans="1:14" ht="38.25" customHeight="1" x14ac:dyDescent="0.2">
      <c r="A206" s="21">
        <v>201</v>
      </c>
      <c r="B206" s="21"/>
      <c r="C206" s="21"/>
      <c r="D206" s="17"/>
      <c r="E206" s="21"/>
      <c r="F206" s="21"/>
      <c r="G206" s="21"/>
      <c r="H206" s="21"/>
      <c r="I206" s="22"/>
      <c r="J206" s="18"/>
      <c r="K206" s="17"/>
      <c r="L206" s="37"/>
      <c r="M206" s="21"/>
      <c r="N206" s="21"/>
    </row>
    <row r="207" spans="1:14" ht="61.5" customHeight="1" x14ac:dyDescent="0.2">
      <c r="A207" s="21">
        <v>202</v>
      </c>
      <c r="B207" s="21"/>
      <c r="C207" s="21"/>
      <c r="D207" s="17"/>
      <c r="E207" s="21"/>
      <c r="F207" s="21"/>
      <c r="G207" s="21"/>
      <c r="H207" s="130"/>
      <c r="I207" s="22"/>
      <c r="J207" s="18"/>
      <c r="K207" s="17"/>
      <c r="L207" s="37"/>
      <c r="M207" s="21"/>
      <c r="N207" s="21"/>
    </row>
    <row r="208" spans="1:14" ht="86.25" customHeight="1" x14ac:dyDescent="0.2">
      <c r="A208" s="21">
        <v>203</v>
      </c>
      <c r="B208" s="21"/>
      <c r="C208" s="21"/>
      <c r="D208" s="17"/>
      <c r="E208" s="21"/>
      <c r="F208" s="21"/>
      <c r="G208" s="21"/>
      <c r="H208" s="130"/>
      <c r="I208" s="22"/>
      <c r="J208" s="18"/>
      <c r="K208" s="17"/>
      <c r="L208" s="37"/>
      <c r="M208" s="21"/>
      <c r="N208" s="21"/>
    </row>
    <row r="209" spans="1:14" ht="38.25" customHeight="1" x14ac:dyDescent="0.2">
      <c r="A209" s="21">
        <v>204</v>
      </c>
      <c r="B209" s="127"/>
      <c r="C209" s="127"/>
      <c r="D209" s="128"/>
      <c r="E209" s="127"/>
      <c r="F209" s="127"/>
      <c r="G209" s="127"/>
      <c r="H209" s="130"/>
      <c r="I209" s="22"/>
      <c r="J209" s="18"/>
      <c r="K209" s="17"/>
      <c r="L209" s="37"/>
      <c r="M209" s="21"/>
      <c r="N209" s="21"/>
    </row>
    <row r="210" spans="1:14" ht="38.25" customHeight="1" x14ac:dyDescent="0.2">
      <c r="A210" s="21">
        <v>205</v>
      </c>
      <c r="B210" s="21"/>
      <c r="C210" s="21"/>
      <c r="D210" s="17"/>
      <c r="E210" s="21"/>
      <c r="F210" s="21"/>
      <c r="G210" s="21"/>
      <c r="H210" s="130"/>
      <c r="I210" s="22"/>
      <c r="J210" s="18"/>
      <c r="K210" s="17"/>
      <c r="L210" s="37"/>
      <c r="M210" s="21"/>
      <c r="N210" s="21"/>
    </row>
    <row r="211" spans="1:14" ht="38.25" customHeight="1" x14ac:dyDescent="0.2">
      <c r="A211" s="21">
        <v>206</v>
      </c>
      <c r="B211" s="21"/>
      <c r="C211" s="21"/>
      <c r="D211" s="17"/>
      <c r="E211" s="21"/>
      <c r="F211" s="21"/>
      <c r="G211" s="21"/>
      <c r="H211" s="21"/>
      <c r="I211" s="22"/>
      <c r="J211" s="18"/>
      <c r="K211" s="17"/>
      <c r="L211" s="37"/>
      <c r="M211" s="21"/>
      <c r="N211" s="21"/>
    </row>
    <row r="212" spans="1:14" ht="38.25" customHeight="1" x14ac:dyDescent="0.2">
      <c r="A212" s="21">
        <v>207</v>
      </c>
      <c r="B212" s="21"/>
      <c r="C212" s="21"/>
      <c r="D212" s="17"/>
      <c r="E212" s="21"/>
      <c r="F212" s="21"/>
      <c r="G212" s="21"/>
      <c r="H212" s="21"/>
      <c r="I212" s="22"/>
      <c r="J212" s="18"/>
      <c r="K212" s="17"/>
      <c r="L212" s="37"/>
      <c r="M212" s="21"/>
      <c r="N212" s="21"/>
    </row>
    <row r="213" spans="1:14" ht="57" customHeight="1" x14ac:dyDescent="0.2">
      <c r="A213" s="21">
        <v>208</v>
      </c>
      <c r="B213" s="21"/>
      <c r="C213" s="21"/>
      <c r="D213" s="17"/>
      <c r="E213" s="21"/>
      <c r="F213" s="21"/>
      <c r="G213" s="21"/>
      <c r="H213" s="130"/>
      <c r="I213" s="22"/>
      <c r="J213" s="18"/>
      <c r="K213" s="17"/>
      <c r="L213" s="37"/>
      <c r="M213" s="21"/>
      <c r="N213" s="21"/>
    </row>
    <row r="214" spans="1:14" ht="38.25" customHeight="1" x14ac:dyDescent="0.2">
      <c r="A214" s="21">
        <v>209</v>
      </c>
      <c r="B214" s="21"/>
      <c r="C214" s="21"/>
      <c r="D214" s="17"/>
      <c r="E214" s="21"/>
      <c r="F214" s="21"/>
      <c r="G214" s="21"/>
      <c r="H214" s="130"/>
      <c r="I214" s="22"/>
      <c r="J214" s="18"/>
      <c r="K214" s="17"/>
      <c r="L214" s="37"/>
      <c r="M214" s="21"/>
      <c r="N214" s="21"/>
    </row>
    <row r="215" spans="1:14" ht="63.75" customHeight="1" x14ac:dyDescent="0.2">
      <c r="A215" s="21">
        <v>210</v>
      </c>
      <c r="B215" s="21"/>
      <c r="C215" s="21"/>
      <c r="D215" s="17"/>
      <c r="E215" s="21"/>
      <c r="F215" s="21"/>
      <c r="G215" s="21"/>
      <c r="H215" s="130"/>
      <c r="I215" s="22"/>
      <c r="J215" s="18"/>
      <c r="K215" s="21"/>
      <c r="L215" s="37"/>
      <c r="M215" s="21"/>
      <c r="N215" s="21"/>
    </row>
    <row r="216" spans="1:14" ht="38.25" customHeight="1" x14ac:dyDescent="0.2">
      <c r="A216" s="21">
        <v>211</v>
      </c>
      <c r="B216" s="21"/>
      <c r="C216" s="21"/>
      <c r="D216" s="17"/>
      <c r="E216" s="21"/>
      <c r="F216" s="21"/>
      <c r="G216" s="21"/>
      <c r="H216" s="130"/>
      <c r="I216" s="22"/>
      <c r="J216" s="18"/>
      <c r="K216" s="17"/>
      <c r="L216" s="37"/>
      <c r="M216" s="21"/>
      <c r="N216" s="21"/>
    </row>
    <row r="217" spans="1:14" ht="38.25" customHeight="1" x14ac:dyDescent="0.2">
      <c r="A217" s="21">
        <v>212</v>
      </c>
      <c r="B217" s="21"/>
      <c r="C217" s="21"/>
      <c r="D217" s="17"/>
      <c r="E217" s="21"/>
      <c r="F217" s="21"/>
      <c r="G217" s="21"/>
      <c r="H217" s="130"/>
      <c r="I217" s="22"/>
      <c r="J217" s="18"/>
      <c r="K217" s="17"/>
      <c r="L217" s="37"/>
      <c r="M217" s="21"/>
      <c r="N217" s="21"/>
    </row>
    <row r="218" spans="1:14" ht="38.25" customHeight="1" x14ac:dyDescent="0.2">
      <c r="A218" s="21">
        <v>213</v>
      </c>
      <c r="B218" s="21"/>
      <c r="C218" s="21"/>
      <c r="D218" s="17"/>
      <c r="E218" s="21"/>
      <c r="F218" s="21"/>
      <c r="G218" s="21"/>
      <c r="H218" s="21"/>
      <c r="I218" s="22"/>
      <c r="J218" s="18"/>
      <c r="K218" s="17"/>
      <c r="L218" s="37"/>
      <c r="M218" s="21"/>
      <c r="N218" s="21"/>
    </row>
    <row r="219" spans="1:14" ht="38.25" customHeight="1" x14ac:dyDescent="0.2">
      <c r="A219" s="21">
        <v>214</v>
      </c>
      <c r="B219" s="21"/>
      <c r="C219" s="21"/>
      <c r="D219" s="17"/>
      <c r="E219" s="21"/>
      <c r="F219" s="21"/>
      <c r="G219" s="21"/>
      <c r="H219" s="21"/>
      <c r="I219" s="22"/>
      <c r="J219" s="18"/>
      <c r="K219" s="17"/>
      <c r="L219" s="37"/>
      <c r="M219" s="21"/>
      <c r="N219" s="21"/>
    </row>
    <row r="220" spans="1:14" ht="38.25" customHeight="1" x14ac:dyDescent="0.2">
      <c r="A220" s="21">
        <v>215</v>
      </c>
      <c r="B220" s="21"/>
      <c r="C220" s="21"/>
      <c r="D220" s="17"/>
      <c r="E220" s="21"/>
      <c r="F220" s="21"/>
      <c r="G220" s="21"/>
      <c r="H220" s="21"/>
      <c r="I220" s="22"/>
      <c r="J220" s="18"/>
      <c r="K220" s="17"/>
      <c r="L220" s="37"/>
      <c r="M220" s="21"/>
      <c r="N220" s="21"/>
    </row>
    <row r="221" spans="1:14" ht="38.25" customHeight="1" x14ac:dyDescent="0.2">
      <c r="A221" s="21">
        <v>216</v>
      </c>
      <c r="B221" s="21"/>
      <c r="C221" s="21"/>
      <c r="D221" s="17"/>
      <c r="E221" s="21"/>
      <c r="F221" s="21"/>
      <c r="G221" s="21"/>
      <c r="H221" s="21"/>
      <c r="I221" s="22"/>
      <c r="J221" s="18"/>
      <c r="K221" s="17"/>
      <c r="L221" s="37"/>
      <c r="M221" s="21"/>
      <c r="N221" s="21"/>
    </row>
    <row r="222" spans="1:14" ht="38.25" customHeight="1" x14ac:dyDescent="0.2">
      <c r="A222" s="21">
        <v>217</v>
      </c>
      <c r="B222" s="21"/>
      <c r="C222" s="21"/>
      <c r="D222" s="17"/>
      <c r="E222" s="21"/>
      <c r="F222" s="21"/>
      <c r="G222" s="21"/>
      <c r="H222" s="21"/>
      <c r="I222" s="22"/>
      <c r="J222" s="18"/>
      <c r="K222" s="17"/>
      <c r="L222" s="37"/>
      <c r="M222" s="21"/>
      <c r="N222" s="21"/>
    </row>
    <row r="223" spans="1:14" ht="38.25" customHeight="1" x14ac:dyDescent="0.2">
      <c r="A223" s="21">
        <v>218</v>
      </c>
      <c r="B223" s="21"/>
      <c r="C223" s="21"/>
      <c r="D223" s="17"/>
      <c r="E223" s="21"/>
      <c r="F223" s="21"/>
      <c r="G223" s="21"/>
      <c r="H223" s="21"/>
      <c r="I223" s="22"/>
      <c r="J223" s="18"/>
      <c r="K223" s="17"/>
      <c r="L223" s="37"/>
      <c r="M223" s="21"/>
      <c r="N223" s="21"/>
    </row>
    <row r="224" spans="1:14" ht="38.25" customHeight="1" x14ac:dyDescent="0.2">
      <c r="A224" s="21">
        <v>219</v>
      </c>
      <c r="B224" s="21"/>
      <c r="C224" s="21"/>
      <c r="D224" s="17"/>
      <c r="E224" s="21"/>
      <c r="F224" s="21"/>
      <c r="G224" s="21"/>
      <c r="H224" s="21"/>
      <c r="I224" s="22"/>
      <c r="J224" s="18"/>
      <c r="K224" s="17"/>
      <c r="L224" s="37"/>
      <c r="M224" s="21"/>
      <c r="N224" s="21"/>
    </row>
    <row r="225" spans="1:14" ht="38.25" customHeight="1" x14ac:dyDescent="0.2">
      <c r="A225" s="21">
        <v>220</v>
      </c>
      <c r="B225" s="21"/>
      <c r="C225" s="21"/>
      <c r="D225" s="17"/>
      <c r="E225" s="21"/>
      <c r="F225" s="21"/>
      <c r="G225" s="21"/>
      <c r="H225" s="21"/>
      <c r="I225" s="22"/>
      <c r="J225" s="18"/>
      <c r="K225" s="17"/>
      <c r="L225" s="37"/>
      <c r="M225" s="21"/>
      <c r="N225" s="21"/>
    </row>
    <row r="226" spans="1:14" ht="38.25" customHeight="1" x14ac:dyDescent="0.2">
      <c r="A226" s="21">
        <v>221</v>
      </c>
      <c r="B226" s="21"/>
      <c r="C226" s="21"/>
      <c r="D226" s="17"/>
      <c r="E226" s="21"/>
      <c r="F226" s="21"/>
      <c r="G226" s="21"/>
      <c r="H226" s="21"/>
      <c r="I226" s="22"/>
      <c r="J226" s="18"/>
      <c r="K226" s="17"/>
      <c r="L226" s="37"/>
      <c r="M226" s="21"/>
      <c r="N226" s="21"/>
    </row>
    <row r="227" spans="1:14" ht="38.25" customHeight="1" x14ac:dyDescent="0.2">
      <c r="A227" s="21">
        <v>222</v>
      </c>
      <c r="B227" s="21"/>
      <c r="C227" s="21"/>
      <c r="D227" s="17"/>
      <c r="E227" s="21"/>
      <c r="F227" s="21"/>
      <c r="G227" s="21"/>
      <c r="H227" s="21"/>
      <c r="I227" s="22"/>
      <c r="J227" s="18"/>
      <c r="K227" s="17"/>
      <c r="L227" s="37"/>
      <c r="M227" s="21"/>
      <c r="N227" s="21"/>
    </row>
    <row r="228" spans="1:14" ht="38.25" customHeight="1" x14ac:dyDescent="0.2">
      <c r="A228" s="21">
        <v>223</v>
      </c>
      <c r="B228" s="21"/>
      <c r="C228" s="21"/>
      <c r="D228" s="17"/>
      <c r="E228" s="21"/>
      <c r="F228" s="21"/>
      <c r="G228" s="21"/>
      <c r="H228" s="21"/>
      <c r="I228" s="22"/>
      <c r="J228" s="18"/>
      <c r="K228" s="17"/>
      <c r="L228" s="37"/>
      <c r="M228" s="21"/>
      <c r="N228" s="21"/>
    </row>
    <row r="229" spans="1:14" ht="38.25" customHeight="1" x14ac:dyDescent="0.2">
      <c r="A229" s="21">
        <v>224</v>
      </c>
      <c r="B229" s="21"/>
      <c r="C229" s="21"/>
      <c r="D229" s="17"/>
      <c r="E229" s="21"/>
      <c r="F229" s="21"/>
      <c r="G229" s="21"/>
      <c r="H229" s="21"/>
      <c r="I229" s="22"/>
      <c r="J229" s="18"/>
      <c r="K229" s="17"/>
      <c r="L229" s="37"/>
      <c r="M229" s="21"/>
      <c r="N229" s="21"/>
    </row>
    <row r="230" spans="1:14" ht="51.75" customHeight="1" x14ac:dyDescent="0.2">
      <c r="A230" s="21">
        <v>225</v>
      </c>
      <c r="B230" s="21"/>
      <c r="C230" s="21"/>
      <c r="D230" s="17"/>
      <c r="E230" s="21"/>
      <c r="F230" s="20"/>
      <c r="G230" s="21"/>
      <c r="H230" s="21"/>
      <c r="I230" s="22"/>
      <c r="J230" s="18"/>
      <c r="K230" s="28"/>
      <c r="L230" s="37"/>
      <c r="M230" s="21"/>
      <c r="N230" s="21"/>
    </row>
    <row r="231" spans="1:14" ht="54" customHeight="1" x14ac:dyDescent="0.2">
      <c r="A231" s="21">
        <v>226</v>
      </c>
      <c r="B231" s="21"/>
      <c r="C231" s="21"/>
      <c r="D231" s="17"/>
      <c r="E231" s="21"/>
      <c r="F231" s="21"/>
      <c r="G231" s="21"/>
      <c r="H231" s="21"/>
      <c r="I231" s="22"/>
      <c r="J231" s="18"/>
      <c r="K231" s="39"/>
      <c r="L231" s="37"/>
      <c r="M231" s="21"/>
      <c r="N231" s="21"/>
    </row>
    <row r="232" spans="1:14" ht="38.25" customHeight="1" x14ac:dyDescent="0.2">
      <c r="A232" s="21">
        <v>227</v>
      </c>
      <c r="B232" s="21"/>
      <c r="C232" s="21"/>
      <c r="D232" s="17"/>
      <c r="E232" s="21"/>
      <c r="F232" s="21"/>
      <c r="G232" s="21"/>
      <c r="H232" s="21"/>
      <c r="I232" s="22"/>
      <c r="J232" s="18"/>
      <c r="K232" s="28"/>
      <c r="L232" s="37"/>
      <c r="M232" s="21"/>
      <c r="N232" s="21"/>
    </row>
    <row r="233" spans="1:14" ht="38.25" customHeight="1" x14ac:dyDescent="0.2">
      <c r="A233" s="21">
        <v>228</v>
      </c>
      <c r="B233" s="21"/>
      <c r="C233" s="21"/>
      <c r="D233" s="17"/>
      <c r="E233" s="21"/>
      <c r="F233" s="21"/>
      <c r="G233" s="21"/>
      <c r="H233" s="21"/>
      <c r="I233" s="22"/>
      <c r="J233" s="18"/>
      <c r="K233" s="28"/>
      <c r="L233" s="37"/>
      <c r="M233" s="21"/>
      <c r="N233" s="21"/>
    </row>
    <row r="234" spans="1:14" ht="38.25" customHeight="1" x14ac:dyDescent="0.2">
      <c r="A234" s="21">
        <v>229</v>
      </c>
      <c r="B234" s="21"/>
      <c r="C234" s="23"/>
      <c r="D234" s="24"/>
      <c r="E234" s="23"/>
      <c r="F234" s="23"/>
      <c r="G234" s="23"/>
      <c r="H234" s="23"/>
      <c r="I234" s="25"/>
      <c r="J234" s="26"/>
      <c r="K234" s="32"/>
      <c r="L234" s="37"/>
      <c r="M234" s="21"/>
      <c r="N234" s="21"/>
    </row>
    <row r="235" spans="1:14" ht="38.25" customHeight="1" x14ac:dyDescent="0.2">
      <c r="A235" s="21">
        <v>230</v>
      </c>
      <c r="B235" s="21"/>
      <c r="C235" s="21"/>
      <c r="D235" s="17"/>
      <c r="E235" s="21"/>
      <c r="F235" s="21"/>
      <c r="G235" s="21"/>
      <c r="H235" s="21"/>
      <c r="I235" s="22"/>
      <c r="J235" s="18"/>
      <c r="K235" s="28"/>
      <c r="L235" s="37"/>
      <c r="M235" s="21"/>
      <c r="N235" s="21"/>
    </row>
    <row r="236" spans="1:14" ht="38.25" customHeight="1" x14ac:dyDescent="0.2">
      <c r="A236" s="21">
        <v>231</v>
      </c>
      <c r="B236" s="20"/>
      <c r="C236" s="20"/>
      <c r="D236" s="28"/>
      <c r="E236" s="20"/>
      <c r="F236" s="20"/>
      <c r="G236" s="20"/>
      <c r="H236" s="20"/>
      <c r="I236" s="29"/>
      <c r="J236" s="27"/>
      <c r="K236" s="28"/>
      <c r="L236" s="37"/>
      <c r="M236" s="21"/>
      <c r="N236" s="21"/>
    </row>
    <row r="237" spans="1:14" ht="38.25" customHeight="1" x14ac:dyDescent="0.2">
      <c r="A237" s="21">
        <v>232</v>
      </c>
      <c r="B237" s="21"/>
      <c r="C237" s="21"/>
      <c r="D237" s="17"/>
      <c r="E237" s="21"/>
      <c r="F237" s="21"/>
      <c r="G237" s="21"/>
      <c r="H237" s="21"/>
      <c r="I237" s="22"/>
      <c r="J237" s="18"/>
      <c r="K237" s="28"/>
      <c r="L237" s="37"/>
      <c r="M237" s="21"/>
      <c r="N237" s="21"/>
    </row>
    <row r="238" spans="1:14" x14ac:dyDescent="0.2">
      <c r="A238" s="21">
        <v>233</v>
      </c>
      <c r="B238" s="20"/>
      <c r="C238" s="20"/>
      <c r="D238" s="28"/>
      <c r="E238" s="20"/>
      <c r="F238" s="20"/>
      <c r="G238" s="20"/>
      <c r="H238" s="20"/>
      <c r="I238" s="29"/>
      <c r="J238" s="27"/>
      <c r="K238" s="28"/>
      <c r="L238" s="37"/>
      <c r="M238" s="21"/>
      <c r="N238" s="21"/>
    </row>
    <row r="239" spans="1:14" x14ac:dyDescent="0.2">
      <c r="A239" s="21">
        <v>234</v>
      </c>
      <c r="B239" s="21"/>
      <c r="C239" s="21"/>
      <c r="D239" s="17"/>
      <c r="E239" s="21"/>
      <c r="F239" s="21"/>
      <c r="G239" s="21"/>
      <c r="H239" s="21"/>
      <c r="I239" s="22"/>
      <c r="J239" s="18"/>
      <c r="K239" s="17"/>
      <c r="L239" s="19"/>
      <c r="M239" s="21"/>
      <c r="N239" s="21"/>
    </row>
    <row r="240" spans="1:14" x14ac:dyDescent="0.2">
      <c r="A240" s="21">
        <v>235</v>
      </c>
      <c r="B240" s="21"/>
      <c r="C240" s="21"/>
      <c r="D240" s="17"/>
      <c r="E240" s="21"/>
      <c r="F240" s="21"/>
      <c r="G240" s="21"/>
      <c r="H240" s="21"/>
      <c r="I240" s="22"/>
      <c r="J240" s="18"/>
      <c r="K240" s="17"/>
      <c r="L240" s="19"/>
      <c r="M240" s="21"/>
      <c r="N240" s="21"/>
    </row>
    <row r="241" spans="1:14" ht="23.25" customHeight="1" x14ac:dyDescent="0.2">
      <c r="A241" s="21">
        <v>236</v>
      </c>
      <c r="B241" s="21"/>
      <c r="C241" s="21"/>
      <c r="D241" s="17"/>
      <c r="E241" s="21"/>
      <c r="F241" s="21"/>
      <c r="G241" s="21"/>
      <c r="H241" s="21"/>
      <c r="I241" s="22"/>
      <c r="J241" s="18"/>
      <c r="K241" s="17"/>
      <c r="L241" s="37"/>
      <c r="M241" s="21"/>
      <c r="N241" s="21"/>
    </row>
    <row r="242" spans="1:14" x14ac:dyDescent="0.2">
      <c r="A242" s="21">
        <v>237</v>
      </c>
      <c r="B242" s="21"/>
      <c r="C242" s="21"/>
      <c r="D242" s="17"/>
      <c r="E242" s="21"/>
      <c r="F242" s="21"/>
      <c r="G242" s="21"/>
      <c r="H242" s="21"/>
      <c r="I242" s="22"/>
      <c r="J242" s="18"/>
      <c r="K242" s="19"/>
      <c r="L242" s="37"/>
      <c r="M242" s="21"/>
      <c r="N242" s="21"/>
    </row>
    <row r="243" spans="1:14" x14ac:dyDescent="0.2">
      <c r="A243" s="21">
        <v>238</v>
      </c>
      <c r="B243" s="21"/>
      <c r="C243" s="21"/>
      <c r="D243" s="17"/>
      <c r="E243" s="21"/>
      <c r="F243" s="21"/>
      <c r="G243" s="21"/>
      <c r="H243" s="21"/>
      <c r="I243" s="22"/>
      <c r="J243" s="18"/>
      <c r="K243" s="37"/>
      <c r="L243" s="37"/>
      <c r="M243" s="21"/>
      <c r="N243" s="21"/>
    </row>
    <row r="244" spans="1:14" x14ac:dyDescent="0.2">
      <c r="A244" s="21">
        <v>239</v>
      </c>
      <c r="B244" s="21"/>
      <c r="C244" s="20"/>
      <c r="D244" s="28"/>
      <c r="E244" s="20"/>
      <c r="F244" s="20"/>
      <c r="G244" s="21"/>
      <c r="H244" s="20"/>
      <c r="I244" s="22"/>
      <c r="J244" s="18"/>
      <c r="K244" s="37"/>
      <c r="L244" s="37"/>
      <c r="M244" s="21"/>
      <c r="N244" s="21"/>
    </row>
    <row r="245" spans="1:14" x14ac:dyDescent="0.2">
      <c r="A245" s="21">
        <v>240</v>
      </c>
      <c r="B245" s="21"/>
      <c r="C245" s="21"/>
      <c r="D245" s="17"/>
      <c r="E245" s="21"/>
      <c r="F245" s="21"/>
      <c r="G245" s="21"/>
      <c r="H245" s="21"/>
      <c r="I245" s="22"/>
      <c r="J245" s="18"/>
      <c r="K245" s="17"/>
      <c r="L245" s="37"/>
      <c r="M245" s="21"/>
      <c r="N245" s="21"/>
    </row>
    <row r="246" spans="1:14" x14ac:dyDescent="0.2">
      <c r="A246" s="21">
        <v>241</v>
      </c>
      <c r="B246" s="21"/>
      <c r="C246" s="21"/>
      <c r="D246" s="17"/>
      <c r="E246" s="21"/>
      <c r="F246" s="21"/>
      <c r="G246" s="21"/>
      <c r="H246" s="21"/>
      <c r="I246" s="22"/>
      <c r="J246" s="18"/>
      <c r="K246" s="28"/>
      <c r="L246" s="37"/>
      <c r="M246" s="21"/>
      <c r="N246" s="21"/>
    </row>
    <row r="247" spans="1:14" ht="62.25" customHeight="1" x14ac:dyDescent="0.2">
      <c r="A247" s="21">
        <v>242</v>
      </c>
      <c r="B247" s="21"/>
      <c r="C247" s="21"/>
      <c r="D247" s="17"/>
      <c r="E247" s="21"/>
      <c r="F247" s="21"/>
      <c r="G247" s="21"/>
      <c r="H247" s="21"/>
      <c r="I247" s="22"/>
      <c r="J247" s="18"/>
      <c r="K247" s="17"/>
      <c r="L247" s="19"/>
      <c r="M247" s="21"/>
      <c r="N247" s="21"/>
    </row>
    <row r="248" spans="1:14" x14ac:dyDescent="0.2">
      <c r="A248" s="21">
        <v>243</v>
      </c>
      <c r="B248" s="21"/>
      <c r="C248" s="21"/>
      <c r="D248" s="17"/>
      <c r="E248" s="21"/>
      <c r="F248" s="21"/>
      <c r="G248" s="21"/>
      <c r="H248" s="21"/>
      <c r="I248" s="22"/>
      <c r="J248" s="18"/>
      <c r="K248" s="17"/>
      <c r="L248" s="19"/>
      <c r="M248" s="21"/>
      <c r="N248" s="21"/>
    </row>
    <row r="249" spans="1:14" x14ac:dyDescent="0.2">
      <c r="A249" s="21">
        <v>244</v>
      </c>
      <c r="B249" s="21"/>
      <c r="C249" s="21"/>
      <c r="D249" s="17"/>
      <c r="E249" s="21"/>
      <c r="F249" s="21"/>
      <c r="G249" s="21"/>
      <c r="H249" s="21"/>
      <c r="I249" s="22"/>
      <c r="J249" s="18"/>
      <c r="K249" s="17"/>
      <c r="L249" s="19"/>
      <c r="M249" s="21"/>
      <c r="N249" s="21"/>
    </row>
    <row r="250" spans="1:14" x14ac:dyDescent="0.2">
      <c r="A250" s="21">
        <v>245</v>
      </c>
      <c r="B250" s="21"/>
      <c r="C250" s="21"/>
      <c r="D250" s="17"/>
      <c r="E250" s="21"/>
      <c r="F250" s="21"/>
      <c r="G250" s="21"/>
      <c r="H250" s="21"/>
      <c r="I250" s="22"/>
      <c r="J250" s="18"/>
      <c r="K250" s="17"/>
      <c r="L250" s="19"/>
      <c r="M250" s="21"/>
      <c r="N250" s="21"/>
    </row>
    <row r="251" spans="1:14" x14ac:dyDescent="0.2">
      <c r="A251" s="21">
        <v>246</v>
      </c>
      <c r="B251" s="21"/>
      <c r="C251" s="21"/>
      <c r="D251" s="17"/>
      <c r="E251" s="21"/>
      <c r="F251" s="21"/>
      <c r="G251" s="21"/>
      <c r="H251" s="21"/>
      <c r="I251" s="22"/>
      <c r="J251" s="18"/>
      <c r="K251" s="17"/>
      <c r="L251" s="19"/>
      <c r="M251" s="21"/>
      <c r="N251" s="21"/>
    </row>
    <row r="252" spans="1:14" x14ac:dyDescent="0.2">
      <c r="A252" s="21">
        <v>247</v>
      </c>
      <c r="B252" s="21"/>
      <c r="C252" s="21"/>
      <c r="D252" s="17"/>
      <c r="E252" s="21"/>
      <c r="F252" s="21"/>
      <c r="G252" s="21"/>
      <c r="H252" s="21"/>
      <c r="I252" s="22"/>
      <c r="J252" s="18"/>
      <c r="K252" s="17"/>
      <c r="L252" s="19"/>
      <c r="M252" s="21"/>
      <c r="N252" s="21"/>
    </row>
    <row r="253" spans="1:14" x14ac:dyDescent="0.2">
      <c r="A253" s="21">
        <v>248</v>
      </c>
      <c r="B253" s="21"/>
      <c r="C253" s="21"/>
      <c r="D253" s="17"/>
      <c r="E253" s="21"/>
      <c r="F253" s="21"/>
      <c r="G253" s="21"/>
      <c r="H253" s="21"/>
      <c r="I253" s="22"/>
      <c r="J253" s="18"/>
      <c r="K253" s="17"/>
      <c r="L253" s="19"/>
      <c r="M253" s="21"/>
      <c r="N253" s="21"/>
    </row>
    <row r="254" spans="1:14" x14ac:dyDescent="0.2">
      <c r="A254" s="21">
        <v>249</v>
      </c>
      <c r="B254" s="21"/>
      <c r="C254" s="21"/>
      <c r="D254" s="17"/>
      <c r="E254" s="21"/>
      <c r="F254" s="21"/>
      <c r="G254" s="21"/>
      <c r="H254" s="21"/>
      <c r="I254" s="22"/>
      <c r="J254" s="18"/>
      <c r="K254" s="17"/>
      <c r="L254" s="19"/>
      <c r="M254" s="21"/>
      <c r="N254" s="21"/>
    </row>
    <row r="255" spans="1:14" x14ac:dyDescent="0.2">
      <c r="A255" s="21">
        <v>250</v>
      </c>
      <c r="B255" s="21"/>
      <c r="C255" s="21"/>
      <c r="D255" s="17"/>
      <c r="E255" s="21"/>
      <c r="F255" s="21"/>
      <c r="G255" s="21"/>
      <c r="H255" s="21"/>
      <c r="I255" s="22"/>
      <c r="J255" s="18"/>
      <c r="K255" s="17"/>
      <c r="L255" s="19"/>
      <c r="M255" s="21"/>
      <c r="N255" s="21"/>
    </row>
    <row r="256" spans="1:14" x14ac:dyDescent="0.2">
      <c r="A256" s="21">
        <v>251</v>
      </c>
      <c r="B256" s="21"/>
      <c r="C256" s="21"/>
      <c r="D256" s="17"/>
      <c r="E256" s="21"/>
      <c r="F256" s="21"/>
      <c r="G256" s="21"/>
      <c r="H256" s="21"/>
      <c r="I256" s="22"/>
      <c r="J256" s="18"/>
      <c r="K256" s="17"/>
      <c r="L256" s="19"/>
      <c r="M256" s="21"/>
      <c r="N256" s="21"/>
    </row>
    <row r="257" spans="1:14" x14ac:dyDescent="0.2">
      <c r="A257" s="21">
        <v>252</v>
      </c>
      <c r="B257" s="21"/>
      <c r="C257" s="21"/>
      <c r="D257" s="17"/>
      <c r="E257" s="21"/>
      <c r="F257" s="21"/>
      <c r="G257" s="21"/>
      <c r="H257" s="21"/>
      <c r="I257" s="22"/>
      <c r="J257" s="18"/>
      <c r="K257" s="17"/>
      <c r="L257" s="19"/>
      <c r="M257" s="21"/>
      <c r="N257" s="21"/>
    </row>
    <row r="258" spans="1:14" x14ac:dyDescent="0.2">
      <c r="A258" s="21">
        <v>253</v>
      </c>
      <c r="B258" s="21"/>
      <c r="C258" s="21"/>
      <c r="D258" s="17"/>
      <c r="E258" s="21"/>
      <c r="F258" s="21"/>
      <c r="G258" s="21"/>
      <c r="H258" s="21"/>
      <c r="I258" s="22"/>
      <c r="J258" s="18"/>
      <c r="K258" s="17"/>
      <c r="L258" s="19"/>
      <c r="M258" s="21"/>
      <c r="N258" s="21"/>
    </row>
    <row r="259" spans="1:14" x14ac:dyDescent="0.2">
      <c r="A259" s="21">
        <v>254</v>
      </c>
      <c r="B259" s="21"/>
      <c r="C259" s="21"/>
      <c r="D259" s="17"/>
      <c r="E259" s="21"/>
      <c r="F259" s="21"/>
      <c r="G259" s="21"/>
      <c r="H259" s="21"/>
      <c r="I259" s="22"/>
      <c r="J259" s="18"/>
      <c r="K259" s="17"/>
      <c r="L259" s="19"/>
      <c r="M259" s="21"/>
      <c r="N259" s="21"/>
    </row>
    <row r="260" spans="1:14" x14ac:dyDescent="0.2">
      <c r="A260" s="21">
        <v>255</v>
      </c>
      <c r="B260" s="21"/>
      <c r="C260" s="21"/>
      <c r="D260" s="17"/>
      <c r="E260" s="21"/>
      <c r="F260" s="21"/>
      <c r="G260" s="21"/>
      <c r="H260" s="21"/>
      <c r="I260" s="22"/>
      <c r="J260" s="18"/>
      <c r="K260" s="17"/>
      <c r="L260" s="19"/>
      <c r="M260" s="21"/>
      <c r="N260" s="21"/>
    </row>
    <row r="261" spans="1:14" x14ac:dyDescent="0.2">
      <c r="A261" s="21">
        <v>256</v>
      </c>
      <c r="B261" s="21"/>
      <c r="C261" s="21"/>
      <c r="D261" s="17"/>
      <c r="E261" s="21"/>
      <c r="F261" s="21"/>
      <c r="G261" s="21"/>
      <c r="H261" s="21"/>
      <c r="I261" s="22"/>
      <c r="J261" s="18"/>
      <c r="K261" s="17"/>
      <c r="L261" s="19"/>
      <c r="M261" s="21"/>
      <c r="N261" s="21"/>
    </row>
    <row r="262" spans="1:14" x14ac:dyDescent="0.2">
      <c r="A262" s="21">
        <v>257</v>
      </c>
      <c r="B262" s="21"/>
      <c r="C262" s="21"/>
      <c r="D262" s="17"/>
      <c r="E262" s="21"/>
      <c r="F262" s="21"/>
      <c r="G262" s="21"/>
      <c r="H262" s="21"/>
      <c r="I262" s="22"/>
      <c r="J262" s="18"/>
      <c r="K262" s="17"/>
      <c r="L262" s="19"/>
      <c r="M262" s="21"/>
      <c r="N262" s="21"/>
    </row>
    <row r="263" spans="1:14" x14ac:dyDescent="0.2">
      <c r="A263" s="21">
        <v>258</v>
      </c>
      <c r="B263" s="21"/>
      <c r="C263" s="21"/>
      <c r="D263" s="17"/>
      <c r="E263" s="21"/>
      <c r="F263" s="21"/>
      <c r="G263" s="21"/>
      <c r="H263" s="21"/>
      <c r="I263" s="22"/>
      <c r="J263" s="18"/>
      <c r="K263" s="17"/>
      <c r="L263" s="19"/>
      <c r="M263" s="21"/>
      <c r="N263" s="21"/>
    </row>
    <row r="264" spans="1:14" x14ac:dyDescent="0.2">
      <c r="A264" s="21">
        <v>259</v>
      </c>
      <c r="B264" s="21"/>
      <c r="C264" s="21"/>
      <c r="D264" s="17"/>
      <c r="E264" s="21"/>
      <c r="F264" s="21"/>
      <c r="G264" s="21"/>
      <c r="H264" s="21"/>
      <c r="I264" s="22"/>
      <c r="J264" s="18"/>
      <c r="K264" s="17"/>
      <c r="L264" s="19"/>
      <c r="M264" s="21"/>
      <c r="N264" s="21"/>
    </row>
    <row r="265" spans="1:14" x14ac:dyDescent="0.2">
      <c r="A265" s="21">
        <v>260</v>
      </c>
      <c r="B265" s="21"/>
      <c r="C265" s="21"/>
      <c r="D265" s="17"/>
      <c r="E265" s="21"/>
      <c r="F265" s="21"/>
      <c r="G265" s="21"/>
      <c r="H265" s="21"/>
      <c r="I265" s="22"/>
      <c r="J265" s="18"/>
      <c r="K265" s="17"/>
      <c r="L265" s="19"/>
      <c r="M265" s="21"/>
      <c r="N265" s="21"/>
    </row>
    <row r="266" spans="1:14" x14ac:dyDescent="0.2">
      <c r="A266" s="21">
        <v>261</v>
      </c>
      <c r="B266" s="21"/>
      <c r="C266" s="21"/>
      <c r="D266" s="17"/>
      <c r="E266" s="21"/>
      <c r="F266" s="21"/>
      <c r="G266" s="21"/>
      <c r="H266" s="21"/>
      <c r="I266" s="22"/>
      <c r="J266" s="18"/>
      <c r="K266" s="17"/>
      <c r="L266" s="19"/>
      <c r="M266" s="21"/>
      <c r="N266" s="21"/>
    </row>
    <row r="267" spans="1:14" x14ac:dyDescent="0.2">
      <c r="A267" s="21">
        <v>262</v>
      </c>
      <c r="B267" s="21"/>
      <c r="C267" s="21"/>
      <c r="D267" s="17"/>
      <c r="E267" s="21"/>
      <c r="F267" s="21"/>
      <c r="G267" s="21"/>
      <c r="H267" s="21"/>
      <c r="I267" s="22"/>
      <c r="J267" s="18"/>
      <c r="K267" s="17"/>
      <c r="L267" s="19"/>
      <c r="M267" s="21"/>
      <c r="N267" s="21"/>
    </row>
    <row r="268" spans="1:14" x14ac:dyDescent="0.2">
      <c r="A268" s="21">
        <v>263</v>
      </c>
      <c r="B268" s="21"/>
      <c r="C268" s="21"/>
      <c r="D268" s="17"/>
      <c r="E268" s="21"/>
      <c r="F268" s="21"/>
      <c r="G268" s="21"/>
      <c r="H268" s="21"/>
      <c r="I268" s="22"/>
      <c r="J268" s="18"/>
      <c r="K268" s="17"/>
      <c r="L268" s="19"/>
      <c r="M268" s="21"/>
      <c r="N268" s="21"/>
    </row>
    <row r="269" spans="1:14" x14ac:dyDescent="0.2">
      <c r="A269" s="21">
        <v>264</v>
      </c>
      <c r="B269" s="21"/>
      <c r="C269" s="21"/>
      <c r="D269" s="17"/>
      <c r="E269" s="21"/>
      <c r="F269" s="21"/>
      <c r="G269" s="21"/>
      <c r="H269" s="21"/>
      <c r="I269" s="22"/>
      <c r="J269" s="18"/>
      <c r="K269" s="17"/>
      <c r="L269" s="19"/>
      <c r="M269" s="21"/>
      <c r="N269" s="21"/>
    </row>
    <row r="270" spans="1:14" x14ac:dyDescent="0.2">
      <c r="A270" s="21">
        <v>265</v>
      </c>
      <c r="B270" s="21"/>
      <c r="C270" s="21"/>
      <c r="D270" s="17"/>
      <c r="E270" s="21"/>
      <c r="F270" s="21"/>
      <c r="G270" s="21"/>
      <c r="H270" s="21"/>
      <c r="I270" s="22"/>
      <c r="J270" s="18"/>
      <c r="K270" s="17"/>
      <c r="L270" s="19"/>
      <c r="M270" s="21"/>
      <c r="N270" s="21"/>
    </row>
    <row r="271" spans="1:14" x14ac:dyDescent="0.2">
      <c r="A271" s="21">
        <v>266</v>
      </c>
      <c r="B271" s="21"/>
      <c r="C271" s="21"/>
      <c r="D271" s="17"/>
      <c r="E271" s="21"/>
      <c r="F271" s="21"/>
      <c r="G271" s="21"/>
      <c r="H271" s="21"/>
      <c r="I271" s="22"/>
      <c r="J271" s="18"/>
      <c r="K271" s="17"/>
      <c r="L271" s="19"/>
      <c r="M271" s="21"/>
      <c r="N271" s="21"/>
    </row>
    <row r="272" spans="1:14" x14ac:dyDescent="0.2">
      <c r="A272" s="21">
        <v>267</v>
      </c>
      <c r="B272" s="21"/>
      <c r="C272" s="21"/>
      <c r="D272" s="17"/>
      <c r="E272" s="21"/>
      <c r="F272" s="21"/>
      <c r="G272" s="21"/>
      <c r="H272" s="21"/>
      <c r="I272" s="22"/>
      <c r="J272" s="18"/>
      <c r="K272" s="17"/>
      <c r="L272" s="19"/>
      <c r="M272" s="21"/>
      <c r="N272" s="21"/>
    </row>
    <row r="273" spans="1:14" x14ac:dyDescent="0.2">
      <c r="A273" s="21">
        <v>268</v>
      </c>
      <c r="B273" s="21"/>
      <c r="C273" s="21"/>
      <c r="D273" s="17"/>
      <c r="E273" s="21"/>
      <c r="F273" s="21"/>
      <c r="G273" s="21"/>
      <c r="H273" s="21"/>
      <c r="I273" s="22"/>
      <c r="J273" s="18"/>
      <c r="K273" s="17"/>
      <c r="L273" s="19"/>
      <c r="M273" s="21"/>
      <c r="N273" s="21"/>
    </row>
    <row r="274" spans="1:14" x14ac:dyDescent="0.2">
      <c r="A274" s="21">
        <v>269</v>
      </c>
      <c r="B274" s="21"/>
      <c r="C274" s="21"/>
      <c r="D274" s="17"/>
      <c r="E274" s="21"/>
      <c r="F274" s="21"/>
      <c r="G274" s="21"/>
      <c r="H274" s="21"/>
      <c r="I274" s="22"/>
      <c r="J274" s="18"/>
      <c r="K274" s="17"/>
      <c r="L274" s="19"/>
      <c r="M274" s="21"/>
      <c r="N274" s="21"/>
    </row>
    <row r="275" spans="1:14" x14ac:dyDescent="0.2">
      <c r="A275" s="21">
        <v>270</v>
      </c>
      <c r="B275" s="21"/>
      <c r="C275" s="21"/>
      <c r="D275" s="17"/>
      <c r="E275" s="21"/>
      <c r="F275" s="21"/>
      <c r="G275" s="21"/>
      <c r="H275" s="21"/>
      <c r="I275" s="22"/>
      <c r="J275" s="18"/>
      <c r="K275" s="17"/>
      <c r="L275" s="19"/>
      <c r="M275" s="21"/>
      <c r="N275" s="21"/>
    </row>
    <row r="276" spans="1:14" x14ac:dyDescent="0.2">
      <c r="A276" s="21">
        <v>271</v>
      </c>
      <c r="B276" s="21"/>
      <c r="C276" s="21"/>
      <c r="D276" s="17"/>
      <c r="E276" s="21"/>
      <c r="F276" s="21"/>
      <c r="G276" s="21"/>
      <c r="H276" s="21"/>
      <c r="I276" s="22"/>
      <c r="J276" s="18"/>
      <c r="K276" s="17"/>
      <c r="L276" s="19"/>
      <c r="M276" s="21"/>
      <c r="N276" s="21"/>
    </row>
    <row r="277" spans="1:14" x14ac:dyDescent="0.2">
      <c r="A277" s="21">
        <v>272</v>
      </c>
      <c r="B277" s="21"/>
      <c r="C277" s="21"/>
      <c r="D277" s="17"/>
      <c r="E277" s="21"/>
      <c r="F277" s="21"/>
      <c r="G277" s="21"/>
      <c r="H277" s="21"/>
      <c r="I277" s="22"/>
      <c r="J277" s="18"/>
      <c r="K277" s="17"/>
      <c r="L277" s="19"/>
      <c r="M277" s="21"/>
      <c r="N277" s="21"/>
    </row>
    <row r="278" spans="1:14" x14ac:dyDescent="0.2">
      <c r="A278" s="21">
        <v>273</v>
      </c>
      <c r="B278" s="21"/>
      <c r="C278" s="21"/>
      <c r="D278" s="17"/>
      <c r="E278" s="21"/>
      <c r="F278" s="21"/>
      <c r="G278" s="21"/>
      <c r="H278" s="21"/>
      <c r="I278" s="22"/>
      <c r="J278" s="18"/>
      <c r="K278" s="17"/>
      <c r="L278" s="19"/>
      <c r="M278" s="21"/>
      <c r="N278" s="21"/>
    </row>
    <row r="279" spans="1:14" x14ac:dyDescent="0.2">
      <c r="A279" s="21">
        <v>274</v>
      </c>
      <c r="B279" s="21"/>
      <c r="C279" s="21"/>
      <c r="D279" s="17"/>
      <c r="E279" s="21"/>
      <c r="F279" s="21"/>
      <c r="G279" s="21"/>
      <c r="H279" s="21"/>
      <c r="I279" s="22"/>
      <c r="J279" s="18"/>
      <c r="K279" s="17"/>
      <c r="L279" s="19"/>
      <c r="M279" s="21"/>
      <c r="N279" s="21"/>
    </row>
    <row r="280" spans="1:14" x14ac:dyDescent="0.2">
      <c r="A280" s="21">
        <v>275</v>
      </c>
      <c r="B280" s="21"/>
      <c r="C280" s="21"/>
      <c r="D280" s="17"/>
      <c r="E280" s="21"/>
      <c r="F280" s="21"/>
      <c r="G280" s="21"/>
      <c r="H280" s="21"/>
      <c r="I280" s="22"/>
      <c r="J280" s="18"/>
      <c r="K280" s="17"/>
      <c r="L280" s="19"/>
      <c r="M280" s="21"/>
      <c r="N280" s="21"/>
    </row>
    <row r="281" spans="1:14" x14ac:dyDescent="0.2">
      <c r="A281" s="21">
        <v>276</v>
      </c>
      <c r="B281" s="21"/>
      <c r="C281" s="21"/>
      <c r="D281" s="17"/>
      <c r="E281" s="21"/>
      <c r="F281" s="21"/>
      <c r="G281" s="21"/>
      <c r="H281" s="21"/>
      <c r="I281" s="22"/>
      <c r="J281" s="18"/>
      <c r="K281" s="17"/>
      <c r="L281" s="19"/>
      <c r="M281" s="21"/>
      <c r="N281" s="21"/>
    </row>
    <row r="282" spans="1:14" x14ac:dyDescent="0.2">
      <c r="A282" s="21">
        <v>277</v>
      </c>
      <c r="B282" s="21"/>
      <c r="C282" s="21"/>
      <c r="D282" s="17"/>
      <c r="E282" s="21"/>
      <c r="F282" s="21"/>
      <c r="G282" s="21"/>
      <c r="H282" s="21"/>
      <c r="I282" s="22"/>
      <c r="J282" s="18"/>
      <c r="K282" s="17"/>
      <c r="L282" s="19"/>
      <c r="M282" s="21"/>
      <c r="N282" s="21"/>
    </row>
    <row r="283" spans="1:14" x14ac:dyDescent="0.2">
      <c r="A283" s="21">
        <v>278</v>
      </c>
      <c r="B283" s="21"/>
      <c r="C283" s="21"/>
      <c r="D283" s="17"/>
      <c r="E283" s="21"/>
      <c r="F283" s="21"/>
      <c r="G283" s="21"/>
      <c r="H283" s="21"/>
      <c r="I283" s="22"/>
      <c r="J283" s="18"/>
      <c r="K283" s="17"/>
      <c r="L283" s="19"/>
      <c r="M283" s="21"/>
      <c r="N283" s="21"/>
    </row>
    <row r="284" spans="1:14" x14ac:dyDescent="0.2">
      <c r="A284" s="21">
        <v>279</v>
      </c>
      <c r="B284" s="21"/>
      <c r="C284" s="21"/>
      <c r="D284" s="17"/>
      <c r="E284" s="21"/>
      <c r="F284" s="21"/>
      <c r="G284" s="21"/>
      <c r="H284" s="21"/>
      <c r="I284" s="22"/>
      <c r="J284" s="18"/>
      <c r="K284" s="17"/>
      <c r="L284" s="19"/>
      <c r="M284" s="21"/>
      <c r="N284" s="21"/>
    </row>
    <row r="285" spans="1:14" x14ac:dyDescent="0.2">
      <c r="A285" s="21">
        <v>280</v>
      </c>
      <c r="B285" s="21"/>
      <c r="C285" s="21"/>
      <c r="D285" s="17"/>
      <c r="E285" s="21"/>
      <c r="F285" s="21"/>
      <c r="G285" s="21"/>
      <c r="H285" s="21"/>
      <c r="I285" s="22"/>
      <c r="J285" s="18"/>
      <c r="K285" s="17"/>
      <c r="L285" s="19"/>
      <c r="M285" s="21"/>
      <c r="N285" s="21"/>
    </row>
    <row r="286" spans="1:14" x14ac:dyDescent="0.2">
      <c r="A286" s="21">
        <v>281</v>
      </c>
      <c r="B286" s="21"/>
      <c r="C286" s="21"/>
      <c r="D286" s="17"/>
      <c r="E286" s="21"/>
      <c r="F286" s="21"/>
      <c r="G286" s="21"/>
      <c r="H286" s="21"/>
      <c r="I286" s="22"/>
      <c r="J286" s="18"/>
      <c r="K286" s="17"/>
      <c r="L286" s="19"/>
      <c r="M286" s="21"/>
      <c r="N286" s="21"/>
    </row>
    <row r="287" spans="1:14" x14ac:dyDescent="0.2">
      <c r="A287" s="21">
        <v>282</v>
      </c>
      <c r="B287" s="21"/>
      <c r="C287" s="21"/>
      <c r="D287" s="17"/>
      <c r="E287" s="21"/>
      <c r="F287" s="21"/>
      <c r="G287" s="21"/>
      <c r="H287" s="21"/>
      <c r="I287" s="22"/>
      <c r="J287" s="18"/>
      <c r="K287" s="17"/>
      <c r="L287" s="19"/>
      <c r="M287" s="21"/>
      <c r="N287" s="21"/>
    </row>
    <row r="288" spans="1:14" x14ac:dyDescent="0.2">
      <c r="A288" s="21">
        <v>283</v>
      </c>
      <c r="B288" s="21"/>
      <c r="C288" s="21"/>
      <c r="D288" s="17"/>
      <c r="E288" s="21"/>
      <c r="F288" s="21"/>
      <c r="G288" s="21"/>
      <c r="H288" s="21"/>
      <c r="I288" s="22"/>
      <c r="J288" s="18"/>
      <c r="K288" s="17"/>
      <c r="L288" s="19"/>
      <c r="M288" s="21"/>
      <c r="N288" s="21"/>
    </row>
    <row r="289" spans="1:14" x14ac:dyDescent="0.2">
      <c r="A289" s="21">
        <v>284</v>
      </c>
      <c r="B289" s="21"/>
      <c r="C289" s="21"/>
      <c r="D289" s="17"/>
      <c r="E289" s="21"/>
      <c r="F289" s="21"/>
      <c r="G289" s="21"/>
      <c r="H289" s="21"/>
      <c r="I289" s="22"/>
      <c r="J289" s="18"/>
      <c r="K289" s="17"/>
      <c r="L289" s="19"/>
      <c r="M289" s="21"/>
      <c r="N289" s="21"/>
    </row>
    <row r="290" spans="1:14" x14ac:dyDescent="0.2">
      <c r="A290" s="21">
        <v>285</v>
      </c>
      <c r="B290" s="21"/>
      <c r="C290" s="21"/>
      <c r="D290" s="17"/>
      <c r="E290" s="21"/>
      <c r="F290" s="21"/>
      <c r="G290" s="21"/>
      <c r="H290" s="21"/>
      <c r="I290" s="22"/>
      <c r="J290" s="18"/>
      <c r="K290" s="17"/>
      <c r="L290" s="19"/>
      <c r="M290" s="21"/>
      <c r="N290" s="21"/>
    </row>
    <row r="291" spans="1:14" x14ac:dyDescent="0.2">
      <c r="A291" s="21">
        <v>286</v>
      </c>
      <c r="B291" s="21"/>
      <c r="C291" s="21"/>
      <c r="D291" s="17"/>
      <c r="E291" s="21"/>
      <c r="F291" s="21"/>
      <c r="G291" s="21"/>
      <c r="H291" s="21"/>
      <c r="I291" s="22"/>
      <c r="J291" s="18"/>
      <c r="K291" s="17"/>
      <c r="L291" s="19"/>
      <c r="M291" s="21"/>
      <c r="N291" s="21"/>
    </row>
    <row r="292" spans="1:14" x14ac:dyDescent="0.2">
      <c r="A292" s="21">
        <v>287</v>
      </c>
      <c r="B292" s="21"/>
      <c r="C292" s="21"/>
      <c r="D292" s="17"/>
      <c r="E292" s="21"/>
      <c r="F292" s="21"/>
      <c r="G292" s="21"/>
      <c r="H292" s="21"/>
      <c r="I292" s="22"/>
      <c r="J292" s="18"/>
      <c r="K292" s="17"/>
      <c r="L292" s="19"/>
      <c r="M292" s="21"/>
      <c r="N292" s="21"/>
    </row>
    <row r="293" spans="1:14" x14ac:dyDescent="0.2">
      <c r="A293" s="21">
        <v>288</v>
      </c>
      <c r="B293" s="21"/>
      <c r="C293" s="21"/>
      <c r="D293" s="17"/>
      <c r="E293" s="21"/>
      <c r="F293" s="21"/>
      <c r="G293" s="21"/>
      <c r="H293" s="21"/>
      <c r="I293" s="22"/>
      <c r="J293" s="18"/>
      <c r="K293" s="17"/>
      <c r="L293" s="19"/>
      <c r="M293" s="21"/>
      <c r="N293" s="21"/>
    </row>
    <row r="294" spans="1:14" x14ac:dyDescent="0.2">
      <c r="A294" s="21">
        <v>289</v>
      </c>
      <c r="B294" s="21"/>
      <c r="C294" s="21"/>
      <c r="D294" s="17"/>
      <c r="E294" s="21"/>
      <c r="F294" s="21"/>
      <c r="G294" s="21"/>
      <c r="H294" s="21"/>
      <c r="I294" s="22"/>
      <c r="J294" s="18"/>
      <c r="K294" s="17"/>
      <c r="L294" s="19"/>
      <c r="M294" s="21"/>
      <c r="N294" s="21"/>
    </row>
    <row r="295" spans="1:14" x14ac:dyDescent="0.2">
      <c r="A295" s="21">
        <v>290</v>
      </c>
      <c r="B295" s="21"/>
      <c r="C295" s="21"/>
      <c r="D295" s="17"/>
      <c r="E295" s="21"/>
      <c r="F295" s="21"/>
      <c r="G295" s="21"/>
      <c r="H295" s="21"/>
      <c r="I295" s="22"/>
      <c r="J295" s="18"/>
      <c r="K295" s="17"/>
      <c r="L295" s="19"/>
      <c r="M295" s="21"/>
      <c r="N295" s="21"/>
    </row>
    <row r="296" spans="1:14" x14ac:dyDescent="0.2">
      <c r="A296" s="21">
        <v>291</v>
      </c>
      <c r="B296" s="21"/>
      <c r="C296" s="21"/>
      <c r="D296" s="17"/>
      <c r="E296" s="21"/>
      <c r="F296" s="21"/>
      <c r="G296" s="21"/>
      <c r="H296" s="21"/>
      <c r="I296" s="22"/>
      <c r="J296" s="18"/>
      <c r="K296" s="17"/>
      <c r="L296" s="19"/>
      <c r="M296" s="21"/>
      <c r="N296" s="21"/>
    </row>
    <row r="297" spans="1:14" x14ac:dyDescent="0.2">
      <c r="A297" s="21">
        <v>292</v>
      </c>
      <c r="B297" s="21"/>
      <c r="C297" s="21"/>
      <c r="D297" s="17"/>
      <c r="E297" s="21"/>
      <c r="F297" s="21"/>
      <c r="G297" s="21"/>
      <c r="H297" s="21"/>
      <c r="I297" s="22"/>
      <c r="J297" s="18"/>
      <c r="K297" s="17"/>
      <c r="L297" s="19"/>
      <c r="M297" s="21"/>
      <c r="N297" s="21"/>
    </row>
    <row r="298" spans="1:14" x14ac:dyDescent="0.2">
      <c r="A298" s="21">
        <v>293</v>
      </c>
      <c r="B298" s="21"/>
      <c r="C298" s="21"/>
      <c r="D298" s="17"/>
      <c r="E298" s="21"/>
      <c r="F298" s="21"/>
      <c r="G298" s="21"/>
      <c r="H298" s="21"/>
      <c r="I298" s="22"/>
      <c r="J298" s="18"/>
      <c r="K298" s="17"/>
      <c r="L298" s="19"/>
      <c r="M298" s="21"/>
      <c r="N298" s="21"/>
    </row>
    <row r="299" spans="1:14" x14ac:dyDescent="0.2">
      <c r="A299" s="21">
        <v>294</v>
      </c>
      <c r="B299" s="21"/>
      <c r="C299" s="21"/>
      <c r="D299" s="17"/>
      <c r="E299" s="21"/>
      <c r="F299" s="21"/>
      <c r="G299" s="21"/>
      <c r="H299" s="21"/>
      <c r="I299" s="22"/>
      <c r="J299" s="18"/>
      <c r="K299" s="17"/>
      <c r="L299" s="19"/>
      <c r="M299" s="21"/>
      <c r="N299" s="21"/>
    </row>
    <row r="300" spans="1:14" x14ac:dyDescent="0.2">
      <c r="A300" s="21">
        <v>295</v>
      </c>
      <c r="B300" s="21"/>
      <c r="C300" s="21"/>
      <c r="D300" s="17"/>
      <c r="E300" s="21"/>
      <c r="F300" s="21"/>
      <c r="G300" s="21"/>
      <c r="H300" s="21"/>
      <c r="I300" s="22"/>
      <c r="J300" s="18"/>
      <c r="K300" s="17"/>
      <c r="L300" s="19"/>
      <c r="M300" s="21"/>
      <c r="N300" s="21"/>
    </row>
    <row r="301" spans="1:14" x14ac:dyDescent="0.2">
      <c r="A301" s="21">
        <v>296</v>
      </c>
      <c r="B301" s="21"/>
      <c r="C301" s="21"/>
      <c r="D301" s="17"/>
      <c r="E301" s="21"/>
      <c r="F301" s="21"/>
      <c r="G301" s="21"/>
      <c r="H301" s="21"/>
      <c r="I301" s="22"/>
      <c r="J301" s="18"/>
      <c r="K301" s="17"/>
      <c r="L301" s="19"/>
      <c r="M301" s="21"/>
      <c r="N301" s="21"/>
    </row>
    <row r="302" spans="1:14" x14ac:dyDescent="0.2">
      <c r="A302" s="21">
        <v>297</v>
      </c>
      <c r="B302" s="21"/>
      <c r="C302" s="21"/>
      <c r="D302" s="17"/>
      <c r="E302" s="21"/>
      <c r="F302" s="21"/>
      <c r="G302" s="21"/>
      <c r="H302" s="21"/>
      <c r="I302" s="22"/>
      <c r="J302" s="18"/>
      <c r="K302" s="17"/>
      <c r="L302" s="19"/>
      <c r="M302" s="21"/>
      <c r="N302" s="21"/>
    </row>
    <row r="303" spans="1:14" x14ac:dyDescent="0.2">
      <c r="A303" s="21">
        <v>298</v>
      </c>
      <c r="B303" s="21"/>
      <c r="C303" s="21"/>
      <c r="D303" s="17"/>
      <c r="E303" s="21"/>
      <c r="F303" s="21"/>
      <c r="G303" s="21"/>
      <c r="H303" s="21"/>
      <c r="I303" s="22"/>
      <c r="J303" s="18"/>
      <c r="K303" s="17"/>
      <c r="L303" s="19"/>
      <c r="M303" s="21"/>
      <c r="N303" s="21"/>
    </row>
    <row r="304" spans="1:14" x14ac:dyDescent="0.2">
      <c r="A304" s="21">
        <v>299</v>
      </c>
      <c r="B304" s="21"/>
      <c r="C304" s="21"/>
      <c r="D304" s="17"/>
      <c r="E304" s="21"/>
      <c r="F304" s="21"/>
      <c r="G304" s="21"/>
      <c r="H304" s="21"/>
      <c r="I304" s="22"/>
      <c r="J304" s="18"/>
      <c r="K304" s="17"/>
      <c r="L304" s="19"/>
      <c r="M304" s="21"/>
      <c r="N304" s="21"/>
    </row>
    <row r="305" spans="1:14" x14ac:dyDescent="0.2">
      <c r="A305" s="21">
        <v>300</v>
      </c>
      <c r="B305" s="21"/>
      <c r="C305" s="21"/>
      <c r="D305" s="17"/>
      <c r="E305" s="21"/>
      <c r="F305" s="21"/>
      <c r="G305" s="21"/>
      <c r="H305" s="21"/>
      <c r="I305" s="22"/>
      <c r="J305" s="18"/>
      <c r="K305" s="17"/>
      <c r="L305" s="19"/>
      <c r="M305" s="21"/>
      <c r="N305" s="21"/>
    </row>
    <row r="306" spans="1:14" x14ac:dyDescent="0.2">
      <c r="A306" s="21">
        <v>301</v>
      </c>
      <c r="B306" s="21"/>
      <c r="C306" s="21"/>
      <c r="D306" s="17"/>
      <c r="E306" s="21"/>
      <c r="F306" s="21"/>
      <c r="G306" s="21"/>
      <c r="H306" s="21"/>
      <c r="I306" s="22"/>
      <c r="J306" s="18"/>
      <c r="K306" s="17"/>
      <c r="L306" s="19"/>
      <c r="M306" s="21"/>
      <c r="N306" s="21"/>
    </row>
    <row r="307" spans="1:14" x14ac:dyDescent="0.2">
      <c r="A307" s="21">
        <v>302</v>
      </c>
      <c r="B307" s="21"/>
      <c r="C307" s="21"/>
      <c r="D307" s="17"/>
      <c r="E307" s="21"/>
      <c r="F307" s="21"/>
      <c r="G307" s="21"/>
      <c r="H307" s="21"/>
      <c r="I307" s="22"/>
      <c r="J307" s="18"/>
      <c r="K307" s="17"/>
      <c r="L307" s="19"/>
      <c r="M307" s="21"/>
      <c r="N307" s="21"/>
    </row>
    <row r="308" spans="1:14" x14ac:dyDescent="0.2">
      <c r="A308" s="21">
        <v>303</v>
      </c>
      <c r="B308" s="21"/>
      <c r="C308" s="21"/>
      <c r="D308" s="17"/>
      <c r="E308" s="21"/>
      <c r="F308" s="21"/>
      <c r="G308" s="21"/>
      <c r="H308" s="21"/>
      <c r="I308" s="22"/>
      <c r="J308" s="18"/>
      <c r="K308" s="17"/>
      <c r="L308" s="19"/>
      <c r="M308" s="21"/>
      <c r="N308" s="21"/>
    </row>
    <row r="309" spans="1:14" x14ac:dyDescent="0.2">
      <c r="A309" s="21">
        <v>304</v>
      </c>
      <c r="B309" s="21"/>
      <c r="C309" s="21"/>
      <c r="D309" s="17"/>
      <c r="E309" s="21"/>
      <c r="F309" s="21"/>
      <c r="G309" s="21"/>
      <c r="H309" s="21"/>
      <c r="I309" s="22"/>
      <c r="J309" s="18"/>
      <c r="K309" s="17"/>
      <c r="L309" s="19"/>
      <c r="M309" s="21"/>
      <c r="N309" s="21"/>
    </row>
    <row r="310" spans="1:14" x14ac:dyDescent="0.2">
      <c r="A310" s="21">
        <v>305</v>
      </c>
      <c r="B310" s="21"/>
      <c r="C310" s="21"/>
      <c r="D310" s="17"/>
      <c r="E310" s="21"/>
      <c r="F310" s="21"/>
      <c r="G310" s="21"/>
      <c r="H310" s="21"/>
      <c r="I310" s="22"/>
      <c r="J310" s="18"/>
      <c r="K310" s="17"/>
      <c r="L310" s="19"/>
      <c r="M310" s="21"/>
      <c r="N310" s="21"/>
    </row>
    <row r="311" spans="1:14" x14ac:dyDescent="0.2">
      <c r="A311" s="21">
        <v>306</v>
      </c>
      <c r="B311" s="21"/>
      <c r="C311" s="21"/>
      <c r="D311" s="17"/>
      <c r="E311" s="21"/>
      <c r="F311" s="21"/>
      <c r="G311" s="21"/>
      <c r="H311" s="21"/>
      <c r="I311" s="22"/>
      <c r="J311" s="18"/>
      <c r="K311" s="17"/>
      <c r="L311" s="19"/>
      <c r="M311" s="21"/>
      <c r="N311" s="21"/>
    </row>
    <row r="312" spans="1:14" x14ac:dyDescent="0.2">
      <c r="A312" s="21">
        <v>307</v>
      </c>
      <c r="B312" s="21"/>
      <c r="C312" s="21"/>
      <c r="D312" s="17"/>
      <c r="E312" s="21"/>
      <c r="F312" s="21"/>
      <c r="G312" s="21"/>
      <c r="H312" s="21"/>
      <c r="I312" s="22"/>
      <c r="J312" s="18"/>
      <c r="K312" s="17"/>
      <c r="L312" s="19"/>
      <c r="M312" s="21"/>
      <c r="N312" s="21"/>
    </row>
    <row r="313" spans="1:14" x14ac:dyDescent="0.2">
      <c r="A313" s="21">
        <v>308</v>
      </c>
      <c r="B313" s="21"/>
      <c r="C313" s="21"/>
      <c r="D313" s="17"/>
      <c r="E313" s="21"/>
      <c r="F313" s="21"/>
      <c r="G313" s="21"/>
      <c r="H313" s="21"/>
      <c r="I313" s="22"/>
      <c r="J313" s="18"/>
      <c r="K313" s="17"/>
      <c r="L313" s="19"/>
      <c r="M313" s="21"/>
      <c r="N313" s="21"/>
    </row>
    <row r="314" spans="1:14" x14ac:dyDescent="0.2">
      <c r="A314" s="21">
        <v>309</v>
      </c>
      <c r="B314" s="21"/>
      <c r="C314" s="21"/>
      <c r="D314" s="17"/>
      <c r="E314" s="21"/>
      <c r="F314" s="21"/>
      <c r="G314" s="21"/>
      <c r="H314" s="21"/>
      <c r="I314" s="22"/>
      <c r="J314" s="18"/>
      <c r="K314" s="17"/>
      <c r="L314" s="19"/>
      <c r="M314" s="21"/>
      <c r="N314" s="21"/>
    </row>
    <row r="315" spans="1:14" x14ac:dyDescent="0.2">
      <c r="A315" s="21">
        <v>310</v>
      </c>
      <c r="B315" s="21"/>
      <c r="C315" s="21"/>
      <c r="D315" s="17"/>
      <c r="E315" s="21"/>
      <c r="F315" s="21"/>
      <c r="G315" s="21"/>
      <c r="H315" s="21"/>
      <c r="I315" s="22"/>
      <c r="J315" s="18"/>
      <c r="K315" s="17"/>
      <c r="L315" s="19"/>
      <c r="M315" s="21"/>
      <c r="N315" s="21"/>
    </row>
  </sheetData>
  <mergeCells count="13">
    <mergeCell ref="N4:N5"/>
    <mergeCell ref="L4:L5"/>
    <mergeCell ref="M4:M5"/>
    <mergeCell ref="A1:M2"/>
    <mergeCell ref="A4:A5"/>
    <mergeCell ref="B4:B5"/>
    <mergeCell ref="C4:C5"/>
    <mergeCell ref="D4:D5"/>
    <mergeCell ref="E4:F4"/>
    <mergeCell ref="G4:G5"/>
    <mergeCell ref="H4:H5"/>
    <mergeCell ref="I4:J4"/>
    <mergeCell ref="K4:K5"/>
  </mergeCells>
  <pageMargins left="0.70866141732283472" right="0.70866141732283472" top="0.74803149606299213" bottom="0.74803149606299213" header="0.31496062992125984" footer="0.31496062992125984"/>
  <pageSetup paperSize="9" scale="79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Сервис!$B$11:$B$13</xm:f>
          </x14:formula1>
          <xm:sqref>H215:H216 H156:H159 H94:H96 H98 H100 H102 H169:H172 H154 H188 H108 H163:H167 H191 H6:H89 H144:H146 H208:H210 H213 H139:H142 H194:H196 H198:H199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AX792"/>
  <sheetViews>
    <sheetView zoomScale="85" zoomScaleNormal="85" workbookViewId="0">
      <pane ySplit="1" topLeftCell="A14" activePane="bottomLeft" state="frozen"/>
      <selection pane="bottomLeft" activeCell="F26" sqref="F26"/>
    </sheetView>
  </sheetViews>
  <sheetFormatPr baseColWidth="10" defaultColWidth="9.1640625" defaultRowHeight="14" x14ac:dyDescent="0.15"/>
  <cols>
    <col min="1" max="1" width="7" style="1" customWidth="1"/>
    <col min="2" max="4" width="17.1640625" style="1" customWidth="1"/>
    <col min="5" max="5" width="21.83203125" style="1" customWidth="1"/>
    <col min="6" max="6" width="21.5" style="1" customWidth="1"/>
    <col min="7" max="7" width="17.1640625" style="1" customWidth="1"/>
    <col min="8" max="8" width="12.6640625" style="1" customWidth="1"/>
    <col min="9" max="16384" width="9.1640625" style="2"/>
  </cols>
  <sheetData>
    <row r="1" spans="1:8" s="1" customFormat="1" ht="30" x14ac:dyDescent="0.15">
      <c r="A1" s="70" t="s">
        <v>15</v>
      </c>
      <c r="B1" s="108" t="s">
        <v>1383</v>
      </c>
      <c r="C1" s="108" t="s">
        <v>1384</v>
      </c>
      <c r="D1" s="108" t="s">
        <v>1385</v>
      </c>
      <c r="E1" s="104" t="s">
        <v>1432</v>
      </c>
      <c r="F1" s="108" t="s">
        <v>1382</v>
      </c>
      <c r="G1" s="97"/>
      <c r="H1" s="4"/>
    </row>
    <row r="2" spans="1:8" x14ac:dyDescent="0.15">
      <c r="A2" s="47">
        <v>0.375</v>
      </c>
      <c r="B2" s="102"/>
      <c r="C2" s="102"/>
      <c r="D2" s="102"/>
      <c r="E2" s="102"/>
      <c r="F2" s="102"/>
      <c r="G2" s="51"/>
      <c r="H2" s="51"/>
    </row>
    <row r="3" spans="1:8" ht="15" customHeight="1" x14ac:dyDescent="0.15">
      <c r="A3" s="47">
        <v>0.39583333333333331</v>
      </c>
      <c r="B3" s="102"/>
      <c r="C3" s="102"/>
      <c r="D3" s="102"/>
      <c r="E3" s="102"/>
      <c r="F3" s="102"/>
      <c r="G3" s="51"/>
      <c r="H3" s="51"/>
    </row>
    <row r="4" spans="1:8" ht="15" customHeight="1" x14ac:dyDescent="0.15">
      <c r="A4" s="47">
        <v>0.41666666666666669</v>
      </c>
      <c r="B4" s="102"/>
      <c r="C4" s="102"/>
      <c r="D4" s="102"/>
      <c r="E4" s="102"/>
      <c r="F4" s="102"/>
      <c r="G4" s="98"/>
      <c r="H4" s="51"/>
    </row>
    <row r="5" spans="1:8" x14ac:dyDescent="0.15">
      <c r="A5" s="47">
        <v>0.4375</v>
      </c>
      <c r="B5" s="102"/>
      <c r="C5" s="102"/>
      <c r="D5" s="102"/>
      <c r="E5" s="145"/>
      <c r="F5" s="102"/>
      <c r="G5" s="98"/>
      <c r="H5" s="51"/>
    </row>
    <row r="6" spans="1:8" x14ac:dyDescent="0.15">
      <c r="A6" s="47">
        <v>0.45833333333333331</v>
      </c>
      <c r="B6" s="102"/>
      <c r="C6" s="102"/>
      <c r="D6" s="102"/>
      <c r="E6" s="155"/>
      <c r="F6" s="102"/>
      <c r="G6" s="98"/>
      <c r="H6" s="51"/>
    </row>
    <row r="7" spans="1:8" x14ac:dyDescent="0.15">
      <c r="A7" s="47">
        <v>0.47916666666666669</v>
      </c>
      <c r="B7" s="102"/>
      <c r="C7" s="102"/>
      <c r="D7" s="102"/>
      <c r="E7" s="145"/>
      <c r="F7" s="102"/>
      <c r="G7" s="98"/>
      <c r="H7" s="51"/>
    </row>
    <row r="8" spans="1:8" ht="15" x14ac:dyDescent="0.2">
      <c r="A8" s="47">
        <v>0.5</v>
      </c>
      <c r="B8" s="102"/>
      <c r="C8" s="102"/>
      <c r="D8" s="102"/>
      <c r="E8" s="102"/>
      <c r="F8" s="109"/>
      <c r="G8" s="98"/>
      <c r="H8"/>
    </row>
    <row r="9" spans="1:8" x14ac:dyDescent="0.15">
      <c r="A9" s="47">
        <v>0.52083333333333337</v>
      </c>
      <c r="B9" s="102"/>
      <c r="C9" s="102"/>
      <c r="D9" s="102"/>
      <c r="E9" s="102"/>
      <c r="F9" s="150" t="s">
        <v>2313</v>
      </c>
      <c r="G9" s="99"/>
      <c r="H9" s="51"/>
    </row>
    <row r="10" spans="1:8" x14ac:dyDescent="0.15">
      <c r="A10" s="47">
        <v>0.54166666666666663</v>
      </c>
      <c r="B10" s="102"/>
      <c r="C10" s="2"/>
      <c r="D10" s="102"/>
      <c r="E10" s="102"/>
      <c r="F10" s="102"/>
      <c r="G10" s="99"/>
      <c r="H10" s="51"/>
    </row>
    <row r="11" spans="1:8" ht="15" customHeight="1" x14ac:dyDescent="0.15">
      <c r="A11" s="47">
        <v>0.5625</v>
      </c>
      <c r="B11" s="102"/>
      <c r="C11" s="102"/>
      <c r="D11" s="102"/>
      <c r="E11" s="145"/>
      <c r="F11" s="145" t="s">
        <v>1811</v>
      </c>
      <c r="G11" s="51"/>
      <c r="H11" s="51"/>
    </row>
    <row r="12" spans="1:8" x14ac:dyDescent="0.15">
      <c r="A12" s="47">
        <v>0.58333333333333337</v>
      </c>
      <c r="B12" s="102"/>
      <c r="C12" s="102"/>
      <c r="D12" s="102"/>
      <c r="E12" s="145"/>
      <c r="F12" s="102"/>
      <c r="G12" s="51"/>
      <c r="H12" s="51"/>
    </row>
    <row r="13" spans="1:8" x14ac:dyDescent="0.15">
      <c r="A13" s="47">
        <v>0.60416666666666663</v>
      </c>
      <c r="B13" s="102"/>
      <c r="C13" s="106"/>
      <c r="D13" s="102"/>
      <c r="E13" s="102"/>
      <c r="F13" s="145" t="s">
        <v>1632</v>
      </c>
      <c r="G13" s="51"/>
      <c r="H13" s="51"/>
    </row>
    <row r="14" spans="1:8" x14ac:dyDescent="0.15">
      <c r="A14" s="47">
        <v>0.625</v>
      </c>
      <c r="B14" s="102"/>
      <c r="C14" s="102"/>
      <c r="D14" s="102"/>
      <c r="E14" s="145"/>
      <c r="F14" s="145">
        <v>127</v>
      </c>
      <c r="G14" s="51"/>
      <c r="H14" s="56"/>
    </row>
    <row r="15" spans="1:8" x14ac:dyDescent="0.15">
      <c r="A15" s="47">
        <v>0.64583333333333337</v>
      </c>
      <c r="B15" s="102"/>
      <c r="C15" s="145"/>
      <c r="D15" s="102"/>
      <c r="E15" s="145">
        <v>142</v>
      </c>
      <c r="F15" s="102"/>
      <c r="G15" s="51"/>
      <c r="H15" s="51"/>
    </row>
    <row r="16" spans="1:8" x14ac:dyDescent="0.15">
      <c r="A16" s="47">
        <v>0.66666666666666663</v>
      </c>
      <c r="B16" s="102"/>
      <c r="C16" s="102"/>
      <c r="D16" s="102"/>
      <c r="E16" s="145" t="s">
        <v>1824</v>
      </c>
      <c r="F16" s="145">
        <v>5</v>
      </c>
      <c r="G16" s="56"/>
      <c r="H16" s="51"/>
    </row>
    <row r="17" spans="1:8" x14ac:dyDescent="0.15">
      <c r="A17" s="47">
        <v>0.6875</v>
      </c>
      <c r="B17" s="102"/>
      <c r="C17" s="145"/>
      <c r="D17" s="145" t="s">
        <v>1900</v>
      </c>
      <c r="E17" s="145"/>
      <c r="F17" s="145">
        <v>50</v>
      </c>
      <c r="G17" s="99"/>
      <c r="H17" s="2"/>
    </row>
    <row r="18" spans="1:8" x14ac:dyDescent="0.15">
      <c r="A18" s="47">
        <v>0.70833333333333337</v>
      </c>
      <c r="B18" s="102"/>
      <c r="C18" s="145"/>
      <c r="D18" s="134"/>
      <c r="E18" s="145">
        <v>77</v>
      </c>
      <c r="F18" s="145">
        <v>181</v>
      </c>
      <c r="G18" s="99"/>
      <c r="H18" s="2"/>
    </row>
    <row r="19" spans="1:8" x14ac:dyDescent="0.15">
      <c r="A19" s="47">
        <v>0.72916666666666663</v>
      </c>
      <c r="B19" s="102"/>
      <c r="C19" s="145"/>
      <c r="D19" s="145" t="s">
        <v>1655</v>
      </c>
      <c r="E19" s="145">
        <v>135</v>
      </c>
      <c r="F19" s="145">
        <v>21</v>
      </c>
      <c r="G19" s="99"/>
      <c r="H19" s="2"/>
    </row>
    <row r="20" spans="1:8" x14ac:dyDescent="0.15">
      <c r="A20" s="47">
        <v>0.75</v>
      </c>
      <c r="B20" s="102"/>
      <c r="C20" s="102"/>
      <c r="D20" s="145">
        <v>64</v>
      </c>
      <c r="E20" s="145">
        <v>27</v>
      </c>
      <c r="F20" s="150">
        <v>67</v>
      </c>
      <c r="G20" s="99"/>
      <c r="H20" s="2"/>
    </row>
    <row r="21" spans="1:8" x14ac:dyDescent="0.15">
      <c r="A21" s="47">
        <v>0.77083333333333337</v>
      </c>
      <c r="B21" s="102"/>
      <c r="C21" s="145"/>
      <c r="D21" s="145">
        <v>53</v>
      </c>
      <c r="E21" s="145" t="s">
        <v>1499</v>
      </c>
      <c r="F21" s="150">
        <v>74</v>
      </c>
      <c r="G21" s="99"/>
      <c r="H21" s="2"/>
    </row>
    <row r="22" spans="1:8" x14ac:dyDescent="0.15">
      <c r="A22" s="47">
        <v>0.79166666666666663</v>
      </c>
      <c r="B22" s="102"/>
      <c r="C22" s="106"/>
      <c r="D22" s="145"/>
      <c r="E22" s="102"/>
      <c r="F22" s="145">
        <v>90</v>
      </c>
      <c r="G22" s="99"/>
      <c r="H22" s="2"/>
    </row>
    <row r="23" spans="1:8" ht="16.5" customHeight="1" x14ac:dyDescent="0.15">
      <c r="A23" s="47">
        <v>0.8125</v>
      </c>
      <c r="B23" s="102"/>
      <c r="C23" s="145"/>
      <c r="D23" s="150">
        <v>39</v>
      </c>
      <c r="E23" s="145" t="s">
        <v>1873</v>
      </c>
      <c r="F23" s="145"/>
      <c r="G23" s="99"/>
      <c r="H23" s="2"/>
    </row>
    <row r="24" spans="1:8" ht="15.75" customHeight="1" x14ac:dyDescent="0.15">
      <c r="A24" s="47">
        <v>0.83333333333333337</v>
      </c>
      <c r="B24" s="102"/>
      <c r="C24" s="102"/>
      <c r="D24" s="145">
        <v>36</v>
      </c>
      <c r="E24" s="102"/>
      <c r="F24" s="145" t="s">
        <v>2111</v>
      </c>
      <c r="G24" s="99"/>
      <c r="H24" s="2"/>
    </row>
    <row r="25" spans="1:8" ht="15" customHeight="1" x14ac:dyDescent="0.15">
      <c r="A25" s="47">
        <v>0.85416666666666663</v>
      </c>
      <c r="B25" s="102"/>
      <c r="C25" s="145"/>
      <c r="D25" s="262"/>
      <c r="E25" s="145">
        <v>51</v>
      </c>
      <c r="F25" s="145" t="s">
        <v>2001</v>
      </c>
      <c r="G25" s="99"/>
      <c r="H25" s="2"/>
    </row>
    <row r="26" spans="1:8" x14ac:dyDescent="0.15">
      <c r="A26" s="47">
        <v>0.875</v>
      </c>
      <c r="B26" s="102"/>
      <c r="C26" s="102"/>
      <c r="D26" s="145">
        <v>157</v>
      </c>
      <c r="E26" s="145">
        <v>62</v>
      </c>
      <c r="F26" s="145" t="s">
        <v>2193</v>
      </c>
      <c r="G26" s="99"/>
      <c r="H26" s="2"/>
    </row>
    <row r="27" spans="1:8" ht="15" x14ac:dyDescent="0.15">
      <c r="A27" s="47">
        <v>0.89583333333333337</v>
      </c>
      <c r="B27" s="102"/>
      <c r="C27" s="145"/>
      <c r="D27" s="102"/>
      <c r="E27" s="145"/>
      <c r="F27" s="202"/>
      <c r="G27" s="51"/>
      <c r="H27" s="2"/>
    </row>
    <row r="28" spans="1:8" ht="15" x14ac:dyDescent="0.15">
      <c r="A28" s="47">
        <v>0.91666666666666663</v>
      </c>
      <c r="B28" s="102"/>
      <c r="C28" s="102"/>
      <c r="D28" s="102"/>
      <c r="E28" s="102"/>
      <c r="F28" s="202"/>
      <c r="G28" s="51"/>
      <c r="H28" s="2"/>
    </row>
    <row r="29" spans="1:8" x14ac:dyDescent="0.15">
      <c r="A29" s="48"/>
      <c r="B29" s="48"/>
      <c r="C29" s="51"/>
      <c r="D29" s="51"/>
      <c r="E29" s="51"/>
      <c r="F29" s="51"/>
      <c r="G29" s="51"/>
      <c r="H29" s="2"/>
    </row>
    <row r="30" spans="1:8" x14ac:dyDescent="0.15">
      <c r="A30" s="48"/>
      <c r="B30" s="48"/>
      <c r="C30" s="51"/>
      <c r="D30" s="51"/>
      <c r="E30" s="51"/>
      <c r="F30" s="51"/>
      <c r="G30" s="51"/>
      <c r="H30" s="55"/>
    </row>
    <row r="31" spans="1:8" x14ac:dyDescent="0.15">
      <c r="A31" s="48"/>
      <c r="B31" s="48"/>
      <c r="C31" s="51"/>
      <c r="D31" s="51"/>
      <c r="E31" s="51"/>
      <c r="F31" s="51"/>
      <c r="G31" s="51"/>
      <c r="H31" s="55"/>
    </row>
    <row r="32" spans="1:8" ht="15" x14ac:dyDescent="0.2">
      <c r="A32" s="48"/>
      <c r="B32" s="48"/>
      <c r="C32"/>
      <c r="D32"/>
      <c r="E32"/>
      <c r="F32"/>
      <c r="G32"/>
      <c r="H32"/>
    </row>
    <row r="33" spans="1:50" ht="16" x14ac:dyDescent="0.2">
      <c r="A33" s="50"/>
      <c r="B33" s="50"/>
      <c r="C33" s="52"/>
      <c r="D33" s="52"/>
      <c r="E33" s="53"/>
      <c r="F33" s="54"/>
      <c r="G33" s="54"/>
      <c r="H33" s="50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</row>
    <row r="34" spans="1:50" ht="16" x14ac:dyDescent="0.2">
      <c r="A34" s="50"/>
      <c r="B34" s="50"/>
      <c r="C34" s="52"/>
      <c r="D34" s="52"/>
      <c r="E34" s="50"/>
      <c r="F34" s="50"/>
      <c r="G34" s="50"/>
      <c r="H34" s="5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</row>
    <row r="35" spans="1:50" ht="16" x14ac:dyDescent="0.2">
      <c r="A35" s="50"/>
      <c r="B35" s="50"/>
      <c r="C35" s="52"/>
      <c r="D35" s="52"/>
      <c r="E35" s="50"/>
      <c r="F35" s="50"/>
      <c r="G35" s="50"/>
      <c r="H35" s="50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</row>
    <row r="36" spans="1:50" ht="16" x14ac:dyDescent="0.2">
      <c r="A36" s="50"/>
      <c r="B36" s="50"/>
      <c r="C36" s="52"/>
      <c r="D36" s="52"/>
      <c r="E36" s="50"/>
      <c r="F36" s="50"/>
      <c r="G36" s="50"/>
      <c r="H36" s="50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</row>
    <row r="37" spans="1:50" ht="16" x14ac:dyDescent="0.2">
      <c r="A37" s="50"/>
      <c r="B37" s="50"/>
      <c r="C37" s="52"/>
      <c r="D37" s="52"/>
      <c r="E37" s="50"/>
      <c r="F37" s="50"/>
      <c r="G37" s="50"/>
      <c r="H37" s="50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</row>
    <row r="38" spans="1:50" ht="16" x14ac:dyDescent="0.2">
      <c r="A38" s="50"/>
      <c r="B38" s="50"/>
      <c r="C38" s="50"/>
      <c r="D38" s="50"/>
      <c r="E38" s="50"/>
      <c r="F38" s="50"/>
      <c r="G38" s="50"/>
      <c r="H38" s="50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</row>
    <row r="39" spans="1:50" ht="16" x14ac:dyDescent="0.2">
      <c r="A39" s="58"/>
      <c r="B39" s="58"/>
      <c r="C39" s="49"/>
      <c r="D39" s="68"/>
      <c r="E39" s="68"/>
      <c r="F39" s="68"/>
      <c r="G39" s="68"/>
      <c r="H39" s="68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</row>
    <row r="40" spans="1:50" ht="16" x14ac:dyDescent="0.2">
      <c r="A40" s="58"/>
      <c r="B40" s="58"/>
      <c r="C40" s="49"/>
      <c r="D40" s="50"/>
      <c r="E40" s="50"/>
      <c r="F40" s="50"/>
      <c r="G40" s="50"/>
      <c r="H40" s="50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</row>
    <row r="41" spans="1:50" ht="16" x14ac:dyDescent="0.2">
      <c r="A41" s="58"/>
      <c r="B41" s="58"/>
      <c r="C41" s="69"/>
      <c r="D41" s="50"/>
      <c r="E41" s="50"/>
      <c r="F41" s="50"/>
      <c r="G41" s="50"/>
      <c r="H41" s="50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</row>
    <row r="42" spans="1:50" ht="16" x14ac:dyDescent="0.2">
      <c r="A42" s="58"/>
      <c r="B42" s="58"/>
      <c r="C42" s="69"/>
      <c r="D42" s="50"/>
      <c r="E42" s="50"/>
      <c r="F42" s="50"/>
      <c r="G42" s="50"/>
      <c r="H42" s="50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</row>
    <row r="43" spans="1:50" ht="16" x14ac:dyDescent="0.2">
      <c r="A43" s="58"/>
      <c r="B43" s="58"/>
      <c r="C43" s="57"/>
      <c r="D43" s="58"/>
      <c r="E43" s="58"/>
      <c r="F43" s="58"/>
      <c r="G43" s="58"/>
      <c r="H43" s="58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</row>
    <row r="44" spans="1:50" ht="16" x14ac:dyDescent="0.2">
      <c r="A44" s="58"/>
      <c r="B44" s="58"/>
      <c r="C44" s="57"/>
      <c r="D44" s="58"/>
      <c r="E44" s="58"/>
      <c r="F44" s="58"/>
      <c r="G44" s="58"/>
      <c r="H44" s="58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</row>
    <row r="45" spans="1:50" ht="16" x14ac:dyDescent="0.2">
      <c r="A45" s="58"/>
      <c r="B45" s="58"/>
      <c r="C45" s="57"/>
      <c r="D45" s="58"/>
      <c r="E45" s="58"/>
      <c r="F45" s="58"/>
      <c r="G45" s="58"/>
      <c r="H45" s="58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</row>
    <row r="46" spans="1:50" x14ac:dyDescent="0.15">
      <c r="A46" s="58"/>
      <c r="B46" s="58"/>
      <c r="C46" s="61"/>
      <c r="D46" s="58"/>
      <c r="E46" s="58"/>
      <c r="F46" s="58"/>
      <c r="G46" s="58"/>
      <c r="H46" s="58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</row>
    <row r="47" spans="1:50" ht="16" x14ac:dyDescent="0.2">
      <c r="A47" s="58"/>
      <c r="B47" s="58"/>
      <c r="C47" s="57"/>
      <c r="D47" s="58"/>
      <c r="E47" s="58"/>
      <c r="F47" s="58"/>
      <c r="G47" s="58"/>
      <c r="H47" s="58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</row>
    <row r="48" spans="1:50" ht="16" x14ac:dyDescent="0.2">
      <c r="A48" s="58"/>
      <c r="B48" s="58"/>
      <c r="C48" s="57"/>
      <c r="D48" s="58"/>
      <c r="E48" s="58"/>
      <c r="F48" s="58"/>
      <c r="G48" s="58"/>
      <c r="H48" s="58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</row>
    <row r="49" spans="1:50" ht="16" x14ac:dyDescent="0.2">
      <c r="A49" s="58"/>
      <c r="B49" s="58"/>
      <c r="C49" s="57"/>
      <c r="D49" s="58"/>
      <c r="E49" s="58"/>
      <c r="F49" s="58"/>
      <c r="G49" s="58"/>
      <c r="H49" s="58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</row>
    <row r="50" spans="1:50" ht="16" x14ac:dyDescent="0.2">
      <c r="A50" s="58"/>
      <c r="B50" s="58"/>
      <c r="C50" s="57"/>
      <c r="D50" s="58"/>
      <c r="E50" s="58"/>
      <c r="F50" s="58"/>
      <c r="G50" s="58"/>
      <c r="H50" s="58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</row>
    <row r="51" spans="1:50" x14ac:dyDescent="0.15">
      <c r="A51" s="58"/>
      <c r="B51" s="58"/>
      <c r="C51" s="61"/>
      <c r="D51" s="58"/>
      <c r="E51" s="58"/>
      <c r="F51" s="58"/>
      <c r="G51" s="58"/>
      <c r="H51" s="58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</row>
    <row r="52" spans="1:50" ht="16" x14ac:dyDescent="0.2">
      <c r="A52" s="58"/>
      <c r="B52" s="58"/>
      <c r="C52" s="57"/>
      <c r="D52" s="58"/>
      <c r="E52" s="58"/>
      <c r="F52" s="58"/>
      <c r="G52" s="58"/>
      <c r="H52" s="58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</row>
    <row r="53" spans="1:50" ht="16" x14ac:dyDescent="0.2">
      <c r="A53" s="58"/>
      <c r="B53" s="58"/>
      <c r="C53" s="57"/>
      <c r="D53" s="58"/>
      <c r="E53" s="58"/>
      <c r="F53" s="58"/>
      <c r="G53" s="58"/>
      <c r="H53" s="58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</row>
    <row r="54" spans="1:50" ht="16" x14ac:dyDescent="0.2">
      <c r="A54" s="58"/>
      <c r="B54" s="58"/>
      <c r="C54" s="57"/>
      <c r="D54" s="58"/>
      <c r="E54" s="58"/>
      <c r="F54" s="58"/>
      <c r="G54" s="58"/>
      <c r="H54" s="58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</row>
    <row r="55" spans="1:50" ht="16" x14ac:dyDescent="0.2">
      <c r="A55" s="58"/>
      <c r="B55" s="58"/>
      <c r="C55" s="57"/>
      <c r="D55" s="58"/>
      <c r="E55" s="58"/>
      <c r="F55" s="58"/>
      <c r="G55" s="58"/>
      <c r="H55" s="58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</row>
    <row r="56" spans="1:50" x14ac:dyDescent="0.15">
      <c r="A56" s="58"/>
      <c r="B56" s="58"/>
      <c r="C56" s="61"/>
      <c r="D56" s="58"/>
      <c r="E56" s="58"/>
      <c r="F56" s="58"/>
      <c r="G56" s="58"/>
      <c r="H56" s="58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</row>
    <row r="57" spans="1:50" ht="16" x14ac:dyDescent="0.2">
      <c r="A57" s="58"/>
      <c r="B57" s="58"/>
      <c r="C57" s="57"/>
      <c r="D57" s="58"/>
      <c r="E57" s="58"/>
      <c r="F57" s="58"/>
      <c r="G57" s="58"/>
      <c r="H57" s="58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</row>
    <row r="58" spans="1:50" ht="16" x14ac:dyDescent="0.2">
      <c r="A58" s="58"/>
      <c r="B58" s="58"/>
      <c r="C58" s="57"/>
      <c r="D58" s="58"/>
      <c r="E58" s="58"/>
      <c r="F58" s="58"/>
      <c r="G58" s="58"/>
      <c r="H58" s="58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</row>
    <row r="59" spans="1:50" ht="16" x14ac:dyDescent="0.2">
      <c r="A59" s="58"/>
      <c r="B59" s="58"/>
      <c r="C59" s="57"/>
      <c r="G59" s="58"/>
      <c r="H59" s="58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</row>
    <row r="60" spans="1:50" ht="16" x14ac:dyDescent="0.2">
      <c r="A60" s="58"/>
      <c r="B60" s="58"/>
      <c r="C60" s="49"/>
      <c r="G60" s="58"/>
      <c r="H60" s="58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</row>
    <row r="61" spans="1:50" ht="16" x14ac:dyDescent="0.2">
      <c r="A61" s="58"/>
      <c r="B61" s="58"/>
      <c r="C61" s="69"/>
      <c r="G61" s="58"/>
      <c r="H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</row>
    <row r="62" spans="1:50" ht="16" x14ac:dyDescent="0.2">
      <c r="A62" s="58"/>
      <c r="B62" s="58"/>
      <c r="C62" s="69"/>
      <c r="G62" s="58"/>
      <c r="H62" s="58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</row>
    <row r="63" spans="1:50" ht="16" x14ac:dyDescent="0.2">
      <c r="A63" s="58"/>
      <c r="B63" s="58"/>
      <c r="C63" s="57"/>
      <c r="D63" s="58"/>
      <c r="E63" s="58"/>
      <c r="F63" s="58"/>
      <c r="G63" s="58"/>
      <c r="H63" s="58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</row>
    <row r="64" spans="1:50" ht="16" x14ac:dyDescent="0.2">
      <c r="A64" s="58"/>
      <c r="B64" s="58"/>
      <c r="C64" s="57"/>
      <c r="F64" s="58"/>
      <c r="G64" s="58"/>
      <c r="H64" s="58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</row>
    <row r="65" spans="1:50" ht="16" x14ac:dyDescent="0.2">
      <c r="A65" s="58"/>
      <c r="B65" s="58"/>
      <c r="C65" s="49"/>
      <c r="F65" s="58"/>
      <c r="G65" s="58"/>
      <c r="H65" s="58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</row>
    <row r="66" spans="1:50" ht="16" x14ac:dyDescent="0.2">
      <c r="A66" s="58"/>
      <c r="B66" s="58"/>
      <c r="C66" s="69"/>
      <c r="F66" s="58"/>
      <c r="G66" s="58"/>
      <c r="H66" s="58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</row>
    <row r="67" spans="1:50" ht="16" x14ac:dyDescent="0.2">
      <c r="A67" s="58"/>
      <c r="B67" s="58"/>
      <c r="C67" s="69"/>
      <c r="F67" s="58"/>
      <c r="G67" s="58"/>
      <c r="H67" s="58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</row>
    <row r="68" spans="1:50" ht="16" x14ac:dyDescent="0.2">
      <c r="A68" s="58"/>
      <c r="B68" s="58"/>
      <c r="C68" s="59"/>
      <c r="D68" s="58"/>
      <c r="E68" s="58"/>
      <c r="F68" s="58"/>
      <c r="G68" s="58"/>
      <c r="H68" s="58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</row>
    <row r="69" spans="1:50" ht="16" x14ac:dyDescent="0.2">
      <c r="A69" s="58"/>
      <c r="B69" s="58"/>
      <c r="C69" s="57"/>
      <c r="D69" s="58"/>
      <c r="E69" s="58"/>
      <c r="F69" s="58"/>
      <c r="G69" s="58"/>
      <c r="H69" s="58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</row>
    <row r="70" spans="1:50" ht="16" x14ac:dyDescent="0.2">
      <c r="A70" s="58"/>
      <c r="B70" s="58"/>
      <c r="C70" s="57"/>
      <c r="D70" s="58"/>
      <c r="E70" s="58"/>
      <c r="F70" s="58"/>
      <c r="G70" s="58"/>
      <c r="H70" s="58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</row>
    <row r="71" spans="1:50" x14ac:dyDescent="0.15">
      <c r="A71" s="58"/>
      <c r="B71" s="58"/>
      <c r="C71" s="61"/>
      <c r="D71" s="58"/>
      <c r="E71" s="58"/>
      <c r="F71" s="58"/>
      <c r="G71" s="58"/>
      <c r="H71" s="58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</row>
    <row r="72" spans="1:50" ht="16" x14ac:dyDescent="0.2">
      <c r="A72" s="58"/>
      <c r="B72" s="58"/>
      <c r="C72" s="57"/>
      <c r="D72" s="58"/>
      <c r="E72" s="58"/>
      <c r="F72" s="58"/>
      <c r="G72" s="58"/>
      <c r="H72" s="58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</row>
    <row r="73" spans="1:50" ht="16" x14ac:dyDescent="0.2">
      <c r="A73" s="58"/>
      <c r="B73" s="58"/>
      <c r="C73" s="57"/>
      <c r="D73" s="58"/>
      <c r="E73" s="58"/>
      <c r="F73" s="58"/>
      <c r="G73" s="58"/>
      <c r="H73" s="58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</row>
    <row r="74" spans="1:50" ht="16" x14ac:dyDescent="0.2">
      <c r="A74" s="58"/>
      <c r="B74" s="58"/>
      <c r="C74" s="57"/>
      <c r="D74" s="58"/>
      <c r="E74" s="58"/>
      <c r="F74" s="58"/>
      <c r="G74" s="58"/>
      <c r="H74" s="58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</row>
    <row r="75" spans="1:50" ht="16" x14ac:dyDescent="0.2">
      <c r="A75" s="58"/>
      <c r="B75" s="58"/>
      <c r="C75" s="57"/>
      <c r="D75" s="58"/>
      <c r="E75" s="58"/>
      <c r="F75" s="58"/>
      <c r="G75" s="58"/>
      <c r="H75" s="58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X75" s="61"/>
    </row>
    <row r="76" spans="1:50" x14ac:dyDescent="0.15">
      <c r="A76" s="58"/>
      <c r="B76" s="58"/>
      <c r="C76" s="61"/>
      <c r="D76" s="58"/>
      <c r="E76" s="58"/>
      <c r="F76" s="58"/>
      <c r="G76" s="58"/>
      <c r="H76" s="58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</row>
    <row r="77" spans="1:50" ht="16" x14ac:dyDescent="0.2">
      <c r="A77" s="58"/>
      <c r="B77" s="58"/>
      <c r="C77" s="57"/>
      <c r="D77" s="58"/>
      <c r="E77" s="58"/>
      <c r="F77" s="58"/>
      <c r="G77" s="58"/>
      <c r="H77" s="58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61"/>
    </row>
    <row r="78" spans="1:50" ht="16" x14ac:dyDescent="0.2">
      <c r="A78" s="58"/>
      <c r="B78" s="58"/>
      <c r="C78" s="57"/>
      <c r="D78" s="58"/>
      <c r="E78" s="58"/>
      <c r="F78" s="58"/>
      <c r="G78" s="58"/>
      <c r="H78" s="58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  <c r="AN78" s="61"/>
      <c r="AO78" s="61"/>
      <c r="AP78" s="61"/>
      <c r="AQ78" s="61"/>
      <c r="AR78" s="61"/>
      <c r="AS78" s="61"/>
      <c r="AT78" s="61"/>
      <c r="AU78" s="61"/>
      <c r="AV78" s="61"/>
      <c r="AW78" s="61"/>
      <c r="AX78" s="61"/>
    </row>
    <row r="79" spans="1:50" ht="16" x14ac:dyDescent="0.2">
      <c r="A79" s="58"/>
      <c r="B79" s="58"/>
      <c r="C79" s="52"/>
      <c r="D79" s="52"/>
      <c r="E79" s="53"/>
      <c r="F79" s="54"/>
      <c r="G79" s="54"/>
      <c r="H79" s="50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1"/>
      <c r="AU79" s="61"/>
      <c r="AV79" s="61"/>
      <c r="AW79" s="61"/>
      <c r="AX79" s="61"/>
    </row>
    <row r="80" spans="1:50" ht="16" x14ac:dyDescent="0.2">
      <c r="A80" s="58"/>
      <c r="B80" s="58"/>
      <c r="C80" s="52"/>
      <c r="D80" s="52"/>
      <c r="E80" s="50"/>
      <c r="F80" s="50"/>
      <c r="G80" s="50"/>
      <c r="H80" s="50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</row>
    <row r="81" spans="1:50" ht="16" x14ac:dyDescent="0.2">
      <c r="A81" s="58"/>
      <c r="B81" s="58"/>
      <c r="C81" s="52"/>
      <c r="D81" s="52"/>
      <c r="E81" s="50"/>
      <c r="F81" s="50"/>
      <c r="G81" s="50"/>
      <c r="H81" s="50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61"/>
      <c r="AU81" s="61"/>
      <c r="AV81" s="61"/>
      <c r="AW81" s="61"/>
      <c r="AX81" s="61"/>
    </row>
    <row r="82" spans="1:50" ht="16" x14ac:dyDescent="0.2">
      <c r="A82" s="58"/>
      <c r="B82" s="58"/>
      <c r="C82" s="52"/>
      <c r="D82" s="52"/>
      <c r="E82" s="50"/>
      <c r="F82" s="50"/>
      <c r="G82" s="50"/>
      <c r="H82" s="50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</row>
    <row r="83" spans="1:50" ht="16" x14ac:dyDescent="0.2">
      <c r="A83" s="58"/>
      <c r="B83" s="58"/>
      <c r="C83" s="57"/>
      <c r="D83" s="58"/>
      <c r="E83" s="58"/>
      <c r="F83" s="58"/>
      <c r="G83" s="58"/>
      <c r="H83" s="58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61"/>
    </row>
    <row r="84" spans="1:50" ht="16" x14ac:dyDescent="0.2">
      <c r="A84" s="58"/>
      <c r="B84" s="58"/>
      <c r="C84" s="57"/>
      <c r="D84" s="5"/>
      <c r="E84" s="5"/>
      <c r="F84" s="5"/>
      <c r="G84" s="5"/>
      <c r="H84" s="5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61"/>
      <c r="AR84" s="61"/>
      <c r="AS84" s="61"/>
      <c r="AT84" s="61"/>
      <c r="AU84" s="61"/>
      <c r="AV84" s="61"/>
      <c r="AW84" s="61"/>
      <c r="AX84" s="61"/>
    </row>
    <row r="85" spans="1:50" ht="16" x14ac:dyDescent="0.2">
      <c r="A85" s="58"/>
      <c r="B85" s="58"/>
      <c r="C85" s="49"/>
      <c r="D85" s="5"/>
      <c r="E85" s="5"/>
      <c r="F85" s="5"/>
      <c r="G85" s="5"/>
      <c r="H85" s="5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/>
      <c r="AQ85" s="61"/>
      <c r="AR85" s="61"/>
      <c r="AS85" s="61"/>
      <c r="AT85" s="61"/>
      <c r="AU85" s="61"/>
      <c r="AV85" s="61"/>
      <c r="AW85" s="61"/>
      <c r="AX85" s="61"/>
    </row>
    <row r="86" spans="1:50" ht="16" x14ac:dyDescent="0.2">
      <c r="A86" s="58"/>
      <c r="B86" s="58"/>
      <c r="C86" s="49"/>
      <c r="D86" s="5"/>
      <c r="E86" s="5"/>
      <c r="F86" s="5"/>
      <c r="G86" s="5"/>
      <c r="H86" s="5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1"/>
      <c r="AV86" s="61"/>
      <c r="AW86" s="61"/>
      <c r="AX86" s="61"/>
    </row>
    <row r="87" spans="1:50" ht="16" x14ac:dyDescent="0.2">
      <c r="A87" s="58"/>
      <c r="B87" s="58"/>
      <c r="C87" s="69"/>
      <c r="D87" s="5"/>
      <c r="E87" s="5"/>
      <c r="F87" s="5"/>
      <c r="G87" s="5"/>
      <c r="H87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</row>
    <row r="88" spans="1:50" ht="16" x14ac:dyDescent="0.2">
      <c r="A88" s="58"/>
      <c r="B88" s="58"/>
      <c r="C88" s="69"/>
      <c r="D88" s="5"/>
      <c r="E88" s="5"/>
      <c r="F88" s="5"/>
      <c r="G88" s="5"/>
      <c r="H88" s="5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  <c r="AV88" s="61"/>
      <c r="AW88" s="61"/>
      <c r="AX88" s="61"/>
    </row>
    <row r="89" spans="1:50" x14ac:dyDescent="0.15">
      <c r="A89" s="58"/>
      <c r="B89" s="58"/>
      <c r="C89" s="5"/>
      <c r="D89" s="5"/>
      <c r="E89" s="5"/>
      <c r="F89" s="5"/>
      <c r="G89" s="5"/>
      <c r="H89" s="5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X89" s="61"/>
    </row>
    <row r="90" spans="1:50" ht="16" x14ac:dyDescent="0.2">
      <c r="A90" s="58"/>
      <c r="B90" s="58"/>
      <c r="C90" s="57"/>
      <c r="D90" s="58"/>
      <c r="E90" s="58"/>
      <c r="F90" s="58"/>
      <c r="G90" s="58"/>
      <c r="H90" s="58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</row>
    <row r="91" spans="1:50" ht="16" x14ac:dyDescent="0.2">
      <c r="A91" s="58"/>
      <c r="B91" s="58"/>
      <c r="C91" s="69"/>
      <c r="D91" s="5"/>
      <c r="E91" s="5"/>
      <c r="F91" s="58"/>
      <c r="G91" s="58"/>
      <c r="H91" s="58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  <c r="AV91" s="61"/>
      <c r="AW91" s="61"/>
      <c r="AX91" s="61"/>
    </row>
    <row r="92" spans="1:50" ht="16" x14ac:dyDescent="0.2">
      <c r="A92" s="58"/>
      <c r="B92" s="58"/>
      <c r="C92" s="49"/>
      <c r="D92" s="5"/>
      <c r="E92" s="5"/>
      <c r="F92" s="58"/>
      <c r="G92" s="58"/>
      <c r="H92" s="58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61"/>
      <c r="AU92" s="61"/>
      <c r="AV92" s="61"/>
      <c r="AW92" s="61"/>
      <c r="AX92" s="61"/>
    </row>
    <row r="93" spans="1:50" ht="16" x14ac:dyDescent="0.2">
      <c r="A93" s="58"/>
      <c r="B93" s="58"/>
      <c r="C93" s="69"/>
      <c r="D93" s="5"/>
      <c r="E93" s="5"/>
      <c r="F93" s="58"/>
      <c r="G93" s="58"/>
      <c r="H93" s="58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61"/>
      <c r="AS93" s="61"/>
      <c r="AT93" s="61"/>
      <c r="AU93" s="61"/>
      <c r="AV93" s="61"/>
      <c r="AW93" s="61"/>
      <c r="AX93" s="61"/>
    </row>
    <row r="94" spans="1:50" x14ac:dyDescent="0.15">
      <c r="A94" s="58"/>
      <c r="B94" s="58"/>
      <c r="C94" s="61"/>
      <c r="D94" s="58"/>
      <c r="E94" s="58"/>
      <c r="F94" s="58"/>
      <c r="G94" s="58"/>
      <c r="H94" s="58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  <c r="AU94" s="61"/>
      <c r="AV94" s="61"/>
      <c r="AW94" s="61"/>
      <c r="AX94" s="61"/>
    </row>
    <row r="95" spans="1:50" ht="16" x14ac:dyDescent="0.2">
      <c r="A95" s="58"/>
      <c r="B95" s="58"/>
      <c r="C95" s="52"/>
      <c r="D95" s="52"/>
      <c r="E95" s="53"/>
      <c r="F95" s="54"/>
      <c r="G95" s="54"/>
      <c r="H95" s="50"/>
      <c r="I95" s="62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</row>
    <row r="96" spans="1:50" ht="16" x14ac:dyDescent="0.2">
      <c r="A96" s="58"/>
      <c r="B96" s="58"/>
      <c r="C96" s="52"/>
      <c r="D96" s="52"/>
      <c r="E96" s="50"/>
      <c r="F96" s="50"/>
      <c r="G96" s="50"/>
      <c r="H96" s="50"/>
      <c r="I96" s="62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</row>
    <row r="97" spans="1:50" ht="16" x14ac:dyDescent="0.2">
      <c r="A97" s="58"/>
      <c r="B97" s="58"/>
      <c r="C97" s="52"/>
      <c r="D97" s="52"/>
      <c r="E97" s="50"/>
      <c r="F97" s="50"/>
      <c r="G97" s="50"/>
      <c r="H97" s="50"/>
      <c r="I97" s="62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</row>
    <row r="98" spans="1:50" ht="16" x14ac:dyDescent="0.2">
      <c r="A98" s="58"/>
      <c r="B98" s="58"/>
      <c r="C98" s="52"/>
      <c r="D98" s="52"/>
      <c r="E98" s="50"/>
      <c r="F98" s="50"/>
      <c r="G98" s="50"/>
      <c r="H98" s="50"/>
      <c r="I98" s="62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  <c r="AV98" s="61"/>
      <c r="AW98" s="61"/>
      <c r="AX98" s="61"/>
    </row>
    <row r="99" spans="1:50" x14ac:dyDescent="0.15">
      <c r="A99" s="58"/>
      <c r="B99" s="58"/>
      <c r="C99" s="61"/>
      <c r="D99" s="58"/>
      <c r="E99" s="58"/>
      <c r="F99" s="58"/>
      <c r="G99" s="58"/>
      <c r="H99" s="58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  <c r="AV99" s="61"/>
      <c r="AW99" s="61"/>
      <c r="AX99" s="61"/>
    </row>
    <row r="100" spans="1:50" ht="16" x14ac:dyDescent="0.2">
      <c r="A100" s="58"/>
      <c r="B100" s="58"/>
      <c r="C100" s="49"/>
      <c r="D100" s="68"/>
      <c r="E100" s="68"/>
      <c r="F100" s="68"/>
      <c r="G100" s="68"/>
      <c r="H100" s="68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</row>
    <row r="101" spans="1:50" ht="16" x14ac:dyDescent="0.2">
      <c r="A101" s="58"/>
      <c r="B101" s="58"/>
      <c r="C101" s="49"/>
      <c r="D101" s="50"/>
      <c r="E101" s="50"/>
      <c r="F101" s="50"/>
      <c r="G101" s="50"/>
      <c r="H101" s="50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  <c r="AV101" s="61"/>
      <c r="AW101" s="61"/>
      <c r="AX101" s="61"/>
    </row>
    <row r="102" spans="1:50" ht="16" x14ac:dyDescent="0.2">
      <c r="A102" s="58"/>
      <c r="B102" s="58"/>
      <c r="C102" s="69"/>
      <c r="D102" s="50"/>
      <c r="E102" s="50"/>
      <c r="F102" s="50"/>
      <c r="G102" s="50"/>
      <c r="H102" s="50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</row>
    <row r="103" spans="1:50" ht="16" x14ac:dyDescent="0.2">
      <c r="A103" s="58"/>
      <c r="B103" s="58"/>
      <c r="C103" s="69"/>
      <c r="D103" s="50"/>
      <c r="E103" s="50"/>
      <c r="F103" s="50"/>
      <c r="G103" s="50"/>
      <c r="H103" s="50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</row>
    <row r="104" spans="1:50" x14ac:dyDescent="0.15">
      <c r="A104" s="58"/>
      <c r="B104" s="58"/>
      <c r="C104" s="61"/>
      <c r="D104" s="58"/>
      <c r="E104" s="58"/>
      <c r="F104" s="58"/>
      <c r="G104" s="58"/>
      <c r="H104" s="58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</row>
    <row r="105" spans="1:50" ht="16" x14ac:dyDescent="0.2">
      <c r="A105" s="58"/>
      <c r="B105" s="58"/>
      <c r="C105" s="57"/>
      <c r="D105" s="5"/>
      <c r="E105" s="5"/>
      <c r="F105" s="5"/>
      <c r="G105" s="5"/>
      <c r="H105" s="5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61"/>
      <c r="AW105" s="61"/>
      <c r="AX105" s="61"/>
    </row>
    <row r="106" spans="1:50" ht="16" x14ac:dyDescent="0.2">
      <c r="A106" s="58"/>
      <c r="B106" s="58"/>
      <c r="C106" s="49"/>
      <c r="D106" s="5"/>
      <c r="E106" s="5"/>
      <c r="F106" s="5"/>
      <c r="G106" s="5"/>
      <c r="H106" s="5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</row>
    <row r="107" spans="1:50" ht="16" x14ac:dyDescent="0.2">
      <c r="A107" s="58"/>
      <c r="B107" s="58"/>
      <c r="C107" s="69"/>
      <c r="D107" s="5"/>
      <c r="E107" s="5"/>
      <c r="F107" s="5"/>
      <c r="G107" s="5"/>
      <c r="H107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1"/>
      <c r="AN107" s="61"/>
      <c r="AO107" s="61"/>
      <c r="AP107" s="61"/>
      <c r="AQ107" s="61"/>
      <c r="AR107" s="61"/>
      <c r="AS107" s="61"/>
      <c r="AT107" s="61"/>
      <c r="AU107" s="61"/>
      <c r="AV107" s="61"/>
      <c r="AW107" s="61"/>
      <c r="AX107" s="61"/>
    </row>
    <row r="108" spans="1:50" ht="16" x14ac:dyDescent="0.2">
      <c r="A108" s="58"/>
      <c r="B108" s="58"/>
      <c r="C108" s="69"/>
      <c r="D108" s="5"/>
      <c r="E108" s="5"/>
      <c r="F108" s="5"/>
      <c r="G108" s="5"/>
      <c r="H108" s="5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61"/>
      <c r="AU108" s="61"/>
      <c r="AV108" s="61"/>
      <c r="AW108" s="61"/>
      <c r="AX108" s="61"/>
    </row>
    <row r="109" spans="1:50" x14ac:dyDescent="0.15">
      <c r="A109" s="58"/>
      <c r="B109" s="58"/>
      <c r="C109" s="61"/>
      <c r="D109" s="58"/>
      <c r="E109" s="58"/>
      <c r="F109" s="58"/>
      <c r="G109" s="58"/>
      <c r="H109" s="58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</row>
    <row r="110" spans="1:50" ht="16" x14ac:dyDescent="0.2">
      <c r="A110" s="58"/>
      <c r="B110" s="58"/>
      <c r="C110" s="49"/>
      <c r="D110" s="50"/>
      <c r="E110" s="50"/>
      <c r="F110" s="50"/>
      <c r="G110" s="50"/>
      <c r="H110" s="50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</row>
    <row r="111" spans="1:50" ht="16" x14ac:dyDescent="0.2">
      <c r="A111" s="58"/>
      <c r="B111" s="58"/>
      <c r="C111" s="49"/>
      <c r="D111" s="50"/>
      <c r="E111" s="50"/>
      <c r="F111" s="50"/>
      <c r="G111" s="50"/>
      <c r="H111" s="50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</row>
    <row r="112" spans="1:50" ht="16" x14ac:dyDescent="0.2">
      <c r="A112" s="58"/>
      <c r="B112" s="58"/>
      <c r="C112" s="69"/>
      <c r="D112" s="50"/>
      <c r="E112" s="50"/>
      <c r="F112" s="50"/>
      <c r="G112" s="50"/>
      <c r="H112" s="50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</row>
    <row r="113" spans="1:50" ht="16" x14ac:dyDescent="0.2">
      <c r="A113" s="58"/>
      <c r="B113" s="58"/>
      <c r="C113" s="69"/>
      <c r="D113" s="50"/>
      <c r="E113" s="50"/>
      <c r="F113" s="50"/>
      <c r="G113" s="50"/>
      <c r="H113" s="50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</row>
    <row r="114" spans="1:50" x14ac:dyDescent="0.15">
      <c r="A114" s="58"/>
      <c r="B114" s="58"/>
      <c r="C114" s="61"/>
      <c r="D114" s="58"/>
      <c r="E114" s="58"/>
      <c r="F114" s="58"/>
      <c r="G114" s="58"/>
      <c r="H114" s="58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</row>
    <row r="115" spans="1:50" ht="16" x14ac:dyDescent="0.2">
      <c r="A115" s="58"/>
      <c r="B115" s="58"/>
      <c r="C115" s="71"/>
      <c r="D115" s="85"/>
      <c r="E115" s="85"/>
      <c r="F115" s="85"/>
      <c r="G115" s="85"/>
      <c r="H115" s="85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</row>
    <row r="116" spans="1:50" ht="16" x14ac:dyDescent="0.2">
      <c r="A116" s="58"/>
      <c r="B116" s="58"/>
      <c r="C116" s="71"/>
      <c r="D116" s="86"/>
      <c r="E116" s="86"/>
      <c r="F116" s="86"/>
      <c r="G116" s="86"/>
      <c r="H116" s="8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</row>
    <row r="117" spans="1:50" ht="16" x14ac:dyDescent="0.2">
      <c r="A117" s="58"/>
      <c r="B117" s="58"/>
      <c r="C117" s="73"/>
      <c r="D117" s="86"/>
      <c r="E117" s="86"/>
      <c r="F117" s="86"/>
      <c r="G117" s="86"/>
      <c r="H117" s="8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</row>
    <row r="118" spans="1:50" ht="16" x14ac:dyDescent="0.2">
      <c r="A118" s="58"/>
      <c r="B118" s="58"/>
      <c r="C118" s="73"/>
      <c r="D118" s="86"/>
      <c r="E118" s="86"/>
      <c r="F118" s="86"/>
      <c r="G118" s="86"/>
      <c r="H118" s="8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</row>
    <row r="119" spans="1:50" x14ac:dyDescent="0.15">
      <c r="A119" s="58"/>
      <c r="B119" s="58"/>
      <c r="C119" s="61"/>
      <c r="D119" s="58"/>
      <c r="E119" s="58"/>
      <c r="F119" s="58"/>
      <c r="G119" s="58"/>
      <c r="H119" s="58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</row>
    <row r="120" spans="1:50" ht="16" x14ac:dyDescent="0.2">
      <c r="A120" s="58"/>
      <c r="B120"/>
      <c r="C120" s="71"/>
      <c r="D120" s="85"/>
      <c r="E120" s="85"/>
      <c r="F120" s="85"/>
      <c r="G120" s="85"/>
      <c r="H120" s="85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  <c r="AP120" s="61"/>
      <c r="AQ120" s="61"/>
      <c r="AR120" s="61"/>
      <c r="AS120" s="61"/>
      <c r="AT120" s="61"/>
      <c r="AU120" s="61"/>
      <c r="AV120" s="61"/>
      <c r="AW120" s="61"/>
      <c r="AX120" s="61"/>
    </row>
    <row r="121" spans="1:50" ht="16" x14ac:dyDescent="0.2">
      <c r="A121" s="58"/>
      <c r="B121"/>
      <c r="C121" s="71"/>
      <c r="D121" s="86"/>
      <c r="E121" s="86"/>
      <c r="F121" s="86"/>
      <c r="G121" s="86"/>
      <c r="H121" s="8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1"/>
      <c r="AN121" s="61"/>
      <c r="AO121" s="61"/>
      <c r="AP121" s="61"/>
      <c r="AQ121" s="61"/>
      <c r="AR121" s="61"/>
      <c r="AS121" s="61"/>
      <c r="AT121" s="61"/>
      <c r="AU121" s="61"/>
      <c r="AV121" s="61"/>
      <c r="AW121" s="61"/>
      <c r="AX121" s="61"/>
    </row>
    <row r="122" spans="1:50" ht="16" x14ac:dyDescent="0.2">
      <c r="A122" s="58"/>
      <c r="B122"/>
      <c r="C122" s="73"/>
      <c r="D122" s="86"/>
      <c r="E122" s="86"/>
      <c r="F122" s="86"/>
      <c r="G122" s="86"/>
      <c r="H122" s="8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</row>
    <row r="123" spans="1:50" ht="16" x14ac:dyDescent="0.2">
      <c r="A123" s="58"/>
      <c r="B123"/>
      <c r="C123" s="73"/>
      <c r="D123" s="86"/>
      <c r="E123" s="86"/>
      <c r="F123" s="86"/>
      <c r="G123" s="86"/>
      <c r="H123" s="8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1"/>
      <c r="AN123" s="61"/>
      <c r="AO123" s="61"/>
      <c r="AP123" s="61"/>
      <c r="AQ123" s="61"/>
      <c r="AR123" s="61"/>
      <c r="AS123" s="61"/>
      <c r="AT123" s="61"/>
      <c r="AU123" s="61"/>
      <c r="AV123" s="61"/>
      <c r="AW123" s="61"/>
      <c r="AX123" s="61"/>
    </row>
    <row r="124" spans="1:50" x14ac:dyDescent="0.15">
      <c r="A124" s="58"/>
      <c r="B124" s="58"/>
      <c r="C124" s="61"/>
      <c r="D124" s="58"/>
      <c r="E124" s="58"/>
      <c r="F124" s="58"/>
      <c r="G124" s="58"/>
      <c r="H124" s="58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1"/>
      <c r="AN124" s="61"/>
      <c r="AO124" s="61"/>
      <c r="AP124" s="61"/>
      <c r="AQ124" s="61"/>
      <c r="AR124" s="61"/>
      <c r="AS124" s="61"/>
      <c r="AT124" s="61"/>
      <c r="AU124" s="61"/>
      <c r="AV124" s="61"/>
      <c r="AW124" s="61"/>
      <c r="AX124" s="61"/>
    </row>
    <row r="125" spans="1:50" ht="16" x14ac:dyDescent="0.2">
      <c r="A125" s="58"/>
      <c r="B125" s="58"/>
      <c r="C125" s="49"/>
      <c r="D125" s="68"/>
      <c r="E125" s="68"/>
      <c r="F125" s="68"/>
      <c r="G125" s="68"/>
      <c r="H125" s="68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1"/>
      <c r="AN125" s="61"/>
      <c r="AO125" s="61"/>
      <c r="AP125" s="61"/>
      <c r="AQ125" s="61"/>
      <c r="AR125" s="61"/>
      <c r="AS125" s="61"/>
      <c r="AT125" s="61"/>
      <c r="AU125" s="61"/>
      <c r="AV125" s="61"/>
      <c r="AW125" s="61"/>
      <c r="AX125" s="61"/>
    </row>
    <row r="126" spans="1:50" ht="16" x14ac:dyDescent="0.2">
      <c r="A126" s="58"/>
      <c r="B126" s="58"/>
      <c r="C126" s="49"/>
      <c r="D126" s="50"/>
      <c r="E126" s="50"/>
      <c r="F126" s="50"/>
      <c r="G126" s="50"/>
      <c r="H126" s="50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61"/>
      <c r="AW126" s="61"/>
      <c r="AX126" s="61"/>
    </row>
    <row r="127" spans="1:50" ht="16" x14ac:dyDescent="0.2">
      <c r="A127" s="58"/>
      <c r="B127" s="58"/>
      <c r="C127" s="69"/>
      <c r="D127" s="50"/>
      <c r="E127" s="50"/>
      <c r="F127" s="50"/>
      <c r="G127" s="50"/>
      <c r="H127" s="50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1"/>
      <c r="AN127" s="61"/>
      <c r="AO127" s="61"/>
      <c r="AP127" s="61"/>
      <c r="AQ127" s="61"/>
      <c r="AR127" s="61"/>
      <c r="AS127" s="61"/>
      <c r="AT127" s="61"/>
      <c r="AU127" s="61"/>
      <c r="AV127" s="61"/>
      <c r="AW127" s="61"/>
      <c r="AX127" s="61"/>
    </row>
    <row r="128" spans="1:50" ht="16" x14ac:dyDescent="0.2">
      <c r="A128" s="58"/>
      <c r="B128" s="58"/>
      <c r="C128" s="69"/>
      <c r="D128" s="50"/>
      <c r="E128" s="50"/>
      <c r="F128" s="50"/>
      <c r="G128" s="50"/>
      <c r="H128" s="50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61"/>
      <c r="AX128" s="61"/>
    </row>
    <row r="129" spans="1:50" x14ac:dyDescent="0.15">
      <c r="A129" s="58"/>
      <c r="B129" s="58"/>
      <c r="C129" s="61"/>
      <c r="D129" s="58"/>
      <c r="E129" s="58"/>
      <c r="F129" s="58"/>
      <c r="G129" s="58"/>
      <c r="H129" s="58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1"/>
      <c r="AN129" s="61"/>
      <c r="AO129" s="61"/>
      <c r="AP129" s="61"/>
      <c r="AQ129" s="61"/>
      <c r="AR129" s="61"/>
      <c r="AS129" s="61"/>
      <c r="AT129" s="61"/>
      <c r="AU129" s="61"/>
      <c r="AV129" s="61"/>
      <c r="AW129" s="61"/>
      <c r="AX129" s="61"/>
    </row>
    <row r="130" spans="1:50" ht="16" x14ac:dyDescent="0.2">
      <c r="A130" s="58"/>
      <c r="B130" s="58"/>
      <c r="C130" s="49"/>
      <c r="D130" s="68"/>
      <c r="E130" s="68"/>
      <c r="F130" s="68"/>
      <c r="G130" s="68"/>
      <c r="H130" s="68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1"/>
      <c r="AN130" s="61"/>
      <c r="AO130" s="61"/>
      <c r="AP130" s="61"/>
      <c r="AQ130" s="61"/>
      <c r="AR130" s="61"/>
      <c r="AS130" s="61"/>
      <c r="AT130" s="61"/>
      <c r="AU130" s="61"/>
      <c r="AV130" s="61"/>
      <c r="AW130" s="61"/>
      <c r="AX130" s="61"/>
    </row>
    <row r="131" spans="1:50" ht="16" x14ac:dyDescent="0.2">
      <c r="A131" s="58"/>
      <c r="B131" s="58"/>
      <c r="C131" s="49"/>
      <c r="D131" s="50"/>
      <c r="E131" s="50"/>
      <c r="F131" s="50"/>
      <c r="G131" s="50"/>
      <c r="H131" s="50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1"/>
      <c r="AN131" s="61"/>
      <c r="AO131" s="61"/>
      <c r="AP131" s="61"/>
      <c r="AQ131" s="61"/>
      <c r="AR131" s="61"/>
      <c r="AS131" s="61"/>
      <c r="AT131" s="61"/>
      <c r="AU131" s="61"/>
      <c r="AV131" s="61"/>
      <c r="AW131" s="61"/>
      <c r="AX131" s="61"/>
    </row>
    <row r="132" spans="1:50" ht="16" x14ac:dyDescent="0.2">
      <c r="A132" s="58"/>
      <c r="B132" s="58"/>
      <c r="C132" s="69"/>
      <c r="D132" s="50"/>
      <c r="E132" s="50"/>
      <c r="F132" s="50"/>
      <c r="G132" s="50"/>
      <c r="H132" s="50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1"/>
      <c r="AN132" s="61"/>
      <c r="AO132" s="61"/>
      <c r="AP132" s="61"/>
      <c r="AQ132" s="61"/>
      <c r="AR132" s="61"/>
      <c r="AS132" s="61"/>
      <c r="AT132" s="61"/>
      <c r="AU132" s="61"/>
      <c r="AV132" s="61"/>
      <c r="AW132" s="61"/>
      <c r="AX132" s="61"/>
    </row>
    <row r="133" spans="1:50" ht="16" x14ac:dyDescent="0.2">
      <c r="A133" s="58"/>
      <c r="B133" s="58"/>
      <c r="C133" s="49"/>
      <c r="D133" s="50"/>
      <c r="E133" s="50"/>
      <c r="F133" s="50"/>
      <c r="G133" s="50"/>
      <c r="H133" s="50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61"/>
      <c r="AX133" s="61"/>
    </row>
    <row r="134" spans="1:50" ht="16" x14ac:dyDescent="0.2">
      <c r="A134" s="58"/>
      <c r="B134" s="58"/>
      <c r="C134" s="69"/>
      <c r="D134" s="50"/>
      <c r="E134" s="50"/>
      <c r="F134" s="50"/>
      <c r="G134" s="50"/>
      <c r="H134" s="50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61"/>
      <c r="AW134" s="61"/>
      <c r="AX134" s="61"/>
    </row>
    <row r="135" spans="1:50" x14ac:dyDescent="0.15">
      <c r="A135" s="58"/>
      <c r="B135" s="58"/>
      <c r="C135" s="61"/>
      <c r="D135" s="58"/>
      <c r="E135" s="58"/>
      <c r="F135" s="58"/>
      <c r="G135" s="58"/>
      <c r="H135" s="58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1"/>
      <c r="AN135" s="61"/>
      <c r="AO135" s="61"/>
      <c r="AP135" s="61"/>
      <c r="AQ135" s="61"/>
      <c r="AR135" s="61"/>
      <c r="AS135" s="61"/>
      <c r="AT135" s="61"/>
      <c r="AU135" s="61"/>
      <c r="AV135" s="61"/>
      <c r="AW135" s="61"/>
      <c r="AX135" s="61"/>
    </row>
    <row r="136" spans="1:50" ht="16" x14ac:dyDescent="0.2">
      <c r="A136" s="58"/>
      <c r="B136" s="58"/>
      <c r="C136" s="49"/>
      <c r="D136" s="68"/>
      <c r="E136" s="68"/>
      <c r="F136" s="68"/>
      <c r="G136" s="68"/>
      <c r="H136" s="68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1"/>
      <c r="AN136" s="61"/>
      <c r="AO136" s="61"/>
      <c r="AP136" s="61"/>
      <c r="AQ136" s="61"/>
      <c r="AR136" s="61"/>
      <c r="AS136" s="61"/>
      <c r="AT136" s="61"/>
      <c r="AU136" s="61"/>
      <c r="AV136" s="61"/>
      <c r="AW136" s="61"/>
      <c r="AX136" s="61"/>
    </row>
    <row r="137" spans="1:50" ht="16" x14ac:dyDescent="0.2">
      <c r="A137" s="58"/>
      <c r="B137" s="58"/>
      <c r="C137" s="49"/>
      <c r="D137" s="50"/>
      <c r="E137" s="50"/>
      <c r="F137" s="50"/>
      <c r="G137" s="50"/>
      <c r="H137" s="50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  <c r="AL137" s="61"/>
      <c r="AM137" s="61"/>
      <c r="AN137" s="61"/>
      <c r="AO137" s="61"/>
      <c r="AP137" s="61"/>
      <c r="AQ137" s="61"/>
      <c r="AR137" s="61"/>
      <c r="AS137" s="61"/>
      <c r="AT137" s="61"/>
      <c r="AU137" s="61"/>
      <c r="AV137" s="61"/>
      <c r="AW137" s="61"/>
      <c r="AX137" s="61"/>
    </row>
    <row r="138" spans="1:50" ht="16" x14ac:dyDescent="0.2">
      <c r="A138" s="58"/>
      <c r="B138" s="58"/>
      <c r="C138" s="69"/>
      <c r="D138" s="50"/>
      <c r="E138" s="50"/>
      <c r="F138" s="50"/>
      <c r="G138" s="50"/>
      <c r="H138" s="50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  <c r="AM138" s="61"/>
      <c r="AN138" s="61"/>
      <c r="AO138" s="61"/>
      <c r="AP138" s="61"/>
      <c r="AQ138" s="61"/>
      <c r="AR138" s="61"/>
      <c r="AS138" s="61"/>
      <c r="AT138" s="61"/>
      <c r="AU138" s="61"/>
      <c r="AV138" s="61"/>
      <c r="AW138" s="61"/>
      <c r="AX138" s="61"/>
    </row>
    <row r="139" spans="1:50" ht="16" x14ac:dyDescent="0.2">
      <c r="A139" s="58"/>
      <c r="B139" s="58"/>
      <c r="C139" s="69"/>
      <c r="D139" s="50"/>
      <c r="E139" s="50"/>
      <c r="F139" s="50"/>
      <c r="G139" s="50"/>
      <c r="H139" s="50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61"/>
      <c r="AW139" s="61"/>
      <c r="AX139" s="61"/>
    </row>
    <row r="140" spans="1:50" x14ac:dyDescent="0.15">
      <c r="A140" s="58"/>
      <c r="B140" s="58"/>
      <c r="C140" s="61"/>
      <c r="D140" s="58"/>
      <c r="E140" s="58"/>
      <c r="F140" s="58"/>
      <c r="G140" s="58"/>
      <c r="H140" s="58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61"/>
      <c r="AX140" s="61"/>
    </row>
    <row r="141" spans="1:50" ht="16" x14ac:dyDescent="0.2">
      <c r="A141" s="58"/>
      <c r="B141" s="58"/>
      <c r="C141" s="49"/>
      <c r="D141" s="68"/>
      <c r="E141" s="68"/>
      <c r="F141" s="68"/>
      <c r="G141" s="68"/>
      <c r="H141" s="68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</row>
    <row r="142" spans="1:50" ht="16" x14ac:dyDescent="0.2">
      <c r="A142" s="58"/>
      <c r="B142" s="58"/>
      <c r="C142" s="49"/>
      <c r="D142" s="50"/>
      <c r="E142" s="50"/>
      <c r="F142" s="50"/>
      <c r="G142" s="50"/>
      <c r="H142" s="50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61"/>
      <c r="AW142" s="61"/>
      <c r="AX142" s="61"/>
    </row>
    <row r="143" spans="1:50" ht="16" x14ac:dyDescent="0.2">
      <c r="A143" s="58"/>
      <c r="B143" s="58"/>
      <c r="C143" s="69"/>
      <c r="D143" s="50"/>
      <c r="E143" s="50"/>
      <c r="F143" s="50"/>
      <c r="G143" s="50"/>
      <c r="H143" s="50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61"/>
      <c r="AR143" s="61"/>
      <c r="AS143" s="61"/>
      <c r="AT143" s="61"/>
      <c r="AU143" s="61"/>
      <c r="AV143" s="61"/>
      <c r="AW143" s="61"/>
      <c r="AX143" s="61"/>
    </row>
    <row r="144" spans="1:50" ht="16" x14ac:dyDescent="0.2">
      <c r="A144" s="58"/>
      <c r="B144" s="58"/>
      <c r="C144" s="69"/>
      <c r="D144" s="50"/>
      <c r="E144" s="50"/>
      <c r="F144" s="50"/>
      <c r="G144" s="50"/>
      <c r="H144" s="50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  <c r="AP144" s="61"/>
      <c r="AQ144" s="61"/>
      <c r="AR144" s="61"/>
      <c r="AS144" s="61"/>
      <c r="AT144" s="61"/>
      <c r="AU144" s="61"/>
      <c r="AV144" s="61"/>
      <c r="AW144" s="61"/>
      <c r="AX144" s="61"/>
    </row>
    <row r="145" spans="1:50" ht="16" x14ac:dyDescent="0.2">
      <c r="A145" s="58"/>
      <c r="B145" s="58"/>
      <c r="C145" s="59"/>
      <c r="D145" s="58"/>
      <c r="E145" s="58"/>
      <c r="F145" s="58"/>
      <c r="G145" s="58"/>
      <c r="H145" s="58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  <c r="AM145" s="61"/>
      <c r="AN145" s="61"/>
      <c r="AO145" s="61"/>
      <c r="AP145" s="61"/>
      <c r="AQ145" s="61"/>
      <c r="AR145" s="61"/>
      <c r="AS145" s="61"/>
      <c r="AT145" s="61"/>
      <c r="AU145" s="61"/>
      <c r="AV145" s="61"/>
      <c r="AW145" s="61"/>
      <c r="AX145" s="61"/>
    </row>
    <row r="146" spans="1:50" ht="16" x14ac:dyDescent="0.2">
      <c r="A146" s="58"/>
      <c r="B146"/>
      <c r="C146" s="49"/>
      <c r="D146" s="68"/>
      <c r="E146" s="68"/>
      <c r="F146" s="68"/>
      <c r="G146" s="68"/>
      <c r="H146" s="68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  <c r="AP146" s="61"/>
      <c r="AQ146" s="61"/>
      <c r="AR146" s="61"/>
      <c r="AS146" s="61"/>
      <c r="AT146" s="61"/>
      <c r="AU146" s="61"/>
      <c r="AV146" s="61"/>
      <c r="AW146" s="61"/>
      <c r="AX146" s="61"/>
    </row>
    <row r="147" spans="1:50" ht="16" x14ac:dyDescent="0.2">
      <c r="A147" s="58"/>
      <c r="B147"/>
      <c r="C147" s="49"/>
      <c r="D147" s="50"/>
      <c r="E147" s="50"/>
      <c r="F147" s="50"/>
      <c r="G147" s="50"/>
      <c r="H147" s="50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61"/>
      <c r="AW147" s="61"/>
      <c r="AX147" s="61"/>
    </row>
    <row r="148" spans="1:50" ht="16" x14ac:dyDescent="0.2">
      <c r="A148" s="58"/>
      <c r="B148"/>
      <c r="C148" s="69"/>
      <c r="D148" s="50"/>
      <c r="E148" s="50"/>
      <c r="F148" s="50"/>
      <c r="G148" s="50"/>
      <c r="H148" s="50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</row>
    <row r="149" spans="1:50" ht="16" x14ac:dyDescent="0.2">
      <c r="A149" s="58"/>
      <c r="B149"/>
      <c r="C149" s="69"/>
      <c r="D149" s="50"/>
      <c r="E149" s="50"/>
      <c r="F149" s="50"/>
      <c r="G149" s="50"/>
      <c r="H149" s="50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1"/>
      <c r="AW149" s="61"/>
      <c r="AX149" s="61"/>
    </row>
    <row r="150" spans="1:50" ht="16" x14ac:dyDescent="0.2">
      <c r="A150" s="58"/>
      <c r="B150" s="58"/>
      <c r="C150" s="59"/>
      <c r="D150" s="58"/>
      <c r="E150" s="58"/>
      <c r="F150" s="58"/>
      <c r="G150" s="58"/>
      <c r="H150" s="58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1"/>
      <c r="AW150" s="61"/>
      <c r="AX150" s="61"/>
    </row>
    <row r="151" spans="1:50" ht="16" x14ac:dyDescent="0.2">
      <c r="A151" s="58"/>
      <c r="B151" s="58"/>
      <c r="C151" s="49"/>
      <c r="D151" s="68"/>
      <c r="E151" s="68"/>
      <c r="F151" s="68"/>
      <c r="G151" s="68"/>
      <c r="H151" s="68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1"/>
      <c r="AW151" s="61"/>
      <c r="AX151" s="61"/>
    </row>
    <row r="152" spans="1:50" ht="16" x14ac:dyDescent="0.2">
      <c r="A152" s="58"/>
      <c r="B152" s="58"/>
      <c r="C152" s="49"/>
      <c r="D152" s="50"/>
      <c r="E152" s="50"/>
      <c r="F152" s="50"/>
      <c r="G152" s="50"/>
      <c r="H152" s="50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1"/>
      <c r="AW152" s="61"/>
      <c r="AX152" s="61"/>
    </row>
    <row r="153" spans="1:50" ht="16" x14ac:dyDescent="0.2">
      <c r="A153" s="58"/>
      <c r="B153" s="58"/>
      <c r="C153" s="69"/>
      <c r="D153" s="50"/>
      <c r="E153" s="50"/>
      <c r="F153" s="50"/>
      <c r="G153" s="50"/>
      <c r="H153" s="50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1"/>
      <c r="AW153" s="61"/>
      <c r="AX153" s="61"/>
    </row>
    <row r="154" spans="1:50" ht="16" x14ac:dyDescent="0.2">
      <c r="A154" s="58"/>
      <c r="B154" s="58"/>
      <c r="C154" s="69"/>
      <c r="D154" s="50"/>
      <c r="E154" s="50"/>
      <c r="F154" s="50"/>
      <c r="G154" s="50"/>
      <c r="H154" s="50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1"/>
      <c r="AW154" s="61"/>
      <c r="AX154" s="61"/>
    </row>
    <row r="155" spans="1:50" ht="16" x14ac:dyDescent="0.2">
      <c r="A155" s="58"/>
      <c r="B155" s="58"/>
      <c r="C155" s="59"/>
      <c r="D155" s="58"/>
      <c r="E155" s="58"/>
      <c r="F155" s="58"/>
      <c r="G155" s="58"/>
      <c r="H155" s="58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1"/>
      <c r="AW155" s="61"/>
      <c r="AX155" s="61"/>
    </row>
    <row r="156" spans="1:50" ht="16" x14ac:dyDescent="0.2">
      <c r="A156" s="58"/>
      <c r="B156" s="58"/>
      <c r="C156" s="71"/>
      <c r="D156" s="85"/>
      <c r="E156" s="85"/>
      <c r="F156" s="85"/>
      <c r="G156" s="85"/>
      <c r="H156" s="85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  <c r="AP156" s="61"/>
      <c r="AQ156" s="61"/>
      <c r="AR156" s="61"/>
      <c r="AS156" s="61"/>
      <c r="AT156" s="61"/>
      <c r="AU156" s="61"/>
      <c r="AV156" s="61"/>
      <c r="AW156" s="61"/>
      <c r="AX156" s="61"/>
    </row>
    <row r="157" spans="1:50" ht="16" x14ac:dyDescent="0.2">
      <c r="A157" s="58"/>
      <c r="B157" s="58"/>
      <c r="C157" s="71"/>
      <c r="D157" s="86"/>
      <c r="E157" s="86"/>
      <c r="F157" s="86"/>
      <c r="G157" s="86"/>
      <c r="H157" s="8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AM157" s="61"/>
      <c r="AN157" s="61"/>
      <c r="AO157" s="61"/>
      <c r="AP157" s="61"/>
      <c r="AQ157" s="61"/>
      <c r="AR157" s="61"/>
      <c r="AS157" s="61"/>
      <c r="AT157" s="61"/>
      <c r="AU157" s="61"/>
      <c r="AV157" s="61"/>
      <c r="AW157" s="61"/>
      <c r="AX157" s="61"/>
    </row>
    <row r="158" spans="1:50" ht="16" x14ac:dyDescent="0.2">
      <c r="A158" s="58"/>
      <c r="B158" s="58"/>
      <c r="C158" s="73"/>
      <c r="D158" s="86"/>
      <c r="E158" s="86"/>
      <c r="F158" s="86"/>
      <c r="G158" s="86"/>
      <c r="H158" s="8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  <c r="AP158" s="61"/>
      <c r="AQ158" s="61"/>
      <c r="AR158" s="61"/>
      <c r="AS158" s="61"/>
      <c r="AT158" s="61"/>
      <c r="AU158" s="61"/>
      <c r="AV158" s="61"/>
      <c r="AW158" s="61"/>
      <c r="AX158" s="61"/>
    </row>
    <row r="159" spans="1:50" ht="16" x14ac:dyDescent="0.2">
      <c r="A159" s="58"/>
      <c r="B159" s="58"/>
      <c r="C159" s="73"/>
      <c r="D159" s="86"/>
      <c r="E159" s="86"/>
      <c r="F159" s="86"/>
      <c r="G159" s="86"/>
      <c r="H159" s="8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AM159" s="61"/>
      <c r="AN159" s="61"/>
      <c r="AO159" s="61"/>
      <c r="AP159" s="61"/>
      <c r="AQ159" s="61"/>
      <c r="AR159" s="61"/>
      <c r="AS159" s="61"/>
      <c r="AT159" s="61"/>
      <c r="AU159" s="61"/>
      <c r="AV159" s="61"/>
      <c r="AW159" s="61"/>
      <c r="AX159" s="61"/>
    </row>
    <row r="160" spans="1:50" ht="16" x14ac:dyDescent="0.2">
      <c r="A160" s="58"/>
      <c r="B160" s="58"/>
      <c r="C160" s="59"/>
      <c r="D160" s="58"/>
      <c r="E160" s="58"/>
      <c r="F160" s="58"/>
      <c r="G160" s="58"/>
      <c r="H160" s="58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  <c r="AV160" s="61"/>
      <c r="AW160" s="61"/>
      <c r="AX160" s="61"/>
    </row>
    <row r="161" spans="1:50" ht="16" x14ac:dyDescent="0.2">
      <c r="A161" s="58"/>
      <c r="B161" s="58"/>
      <c r="C161" s="49"/>
      <c r="D161" s="68"/>
      <c r="E161" s="68"/>
      <c r="F161" s="68"/>
      <c r="G161" s="68"/>
      <c r="H161" s="68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  <c r="AV161" s="61"/>
      <c r="AW161" s="61"/>
      <c r="AX161" s="61"/>
    </row>
    <row r="162" spans="1:50" ht="16" x14ac:dyDescent="0.2">
      <c r="A162" s="58"/>
      <c r="B162" s="58"/>
      <c r="C162" s="49"/>
      <c r="D162" s="50"/>
      <c r="E162" s="50"/>
      <c r="F162" s="50"/>
      <c r="G162" s="50"/>
      <c r="H162" s="50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AM162" s="61"/>
      <c r="AN162" s="61"/>
      <c r="AO162" s="61"/>
      <c r="AP162" s="61"/>
      <c r="AQ162" s="61"/>
      <c r="AR162" s="61"/>
      <c r="AS162" s="61"/>
      <c r="AT162" s="61"/>
      <c r="AU162" s="61"/>
      <c r="AV162" s="61"/>
      <c r="AW162" s="61"/>
      <c r="AX162" s="61"/>
    </row>
    <row r="163" spans="1:50" ht="16" x14ac:dyDescent="0.2">
      <c r="A163" s="58"/>
      <c r="B163" s="58"/>
      <c r="C163" s="69"/>
      <c r="D163" s="50"/>
      <c r="E163" s="50"/>
      <c r="F163" s="50"/>
      <c r="G163" s="50"/>
      <c r="H163" s="50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  <c r="AL163" s="61"/>
      <c r="AM163" s="61"/>
      <c r="AN163" s="61"/>
      <c r="AO163" s="61"/>
      <c r="AP163" s="61"/>
      <c r="AQ163" s="61"/>
      <c r="AR163" s="61"/>
      <c r="AS163" s="61"/>
      <c r="AT163" s="61"/>
      <c r="AU163" s="61"/>
      <c r="AV163" s="61"/>
      <c r="AW163" s="61"/>
      <c r="AX163" s="61"/>
    </row>
    <row r="164" spans="1:50" ht="16" x14ac:dyDescent="0.2">
      <c r="A164" s="58"/>
      <c r="B164" s="58"/>
      <c r="C164" s="69"/>
      <c r="D164" s="50"/>
      <c r="E164" s="50"/>
      <c r="F164" s="50"/>
      <c r="G164" s="50"/>
      <c r="H164" s="50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AM164" s="61"/>
      <c r="AN164" s="61"/>
      <c r="AO164" s="61"/>
      <c r="AP164" s="61"/>
      <c r="AQ164" s="61"/>
      <c r="AR164" s="61"/>
      <c r="AS164" s="61"/>
      <c r="AT164" s="61"/>
      <c r="AU164" s="61"/>
      <c r="AV164" s="61"/>
      <c r="AW164" s="61"/>
      <c r="AX164" s="61"/>
    </row>
    <row r="165" spans="1:50" ht="16" x14ac:dyDescent="0.2">
      <c r="A165" s="58"/>
      <c r="B165" s="58"/>
      <c r="C165" s="59"/>
      <c r="D165" s="58"/>
      <c r="E165" s="58"/>
      <c r="F165" s="58"/>
      <c r="G165" s="58"/>
      <c r="H165" s="58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  <c r="AL165" s="61"/>
      <c r="AM165" s="61"/>
      <c r="AN165" s="61"/>
      <c r="AO165" s="61"/>
      <c r="AP165" s="61"/>
      <c r="AQ165" s="61"/>
      <c r="AR165" s="61"/>
      <c r="AS165" s="61"/>
      <c r="AT165" s="61"/>
      <c r="AU165" s="61"/>
      <c r="AV165" s="61"/>
      <c r="AW165" s="61"/>
      <c r="AX165" s="61"/>
    </row>
    <row r="166" spans="1:50" ht="16" x14ac:dyDescent="0.2">
      <c r="A166" s="58"/>
      <c r="B166" s="66"/>
      <c r="C166" s="52"/>
      <c r="D166" s="50"/>
      <c r="E166" s="50"/>
      <c r="F166" s="50"/>
      <c r="G166" s="50"/>
      <c r="H166" s="50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AM166" s="61"/>
      <c r="AN166" s="61"/>
      <c r="AO166" s="61"/>
      <c r="AP166" s="61"/>
      <c r="AQ166" s="61"/>
      <c r="AR166" s="61"/>
      <c r="AS166" s="61"/>
      <c r="AT166" s="61"/>
      <c r="AU166" s="61"/>
      <c r="AV166" s="61"/>
      <c r="AW166" s="61"/>
      <c r="AX166" s="61"/>
    </row>
    <row r="167" spans="1:50" ht="16" x14ac:dyDescent="0.2">
      <c r="A167" s="66"/>
      <c r="B167" s="67"/>
      <c r="C167" s="49"/>
      <c r="D167" s="50"/>
      <c r="E167" s="50"/>
      <c r="F167" s="50"/>
      <c r="G167" s="50"/>
      <c r="H167" s="50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61"/>
      <c r="AW167" s="61"/>
      <c r="AX167" s="61"/>
    </row>
    <row r="168" spans="1:50" ht="16" x14ac:dyDescent="0.2">
      <c r="A168" s="66"/>
      <c r="B168" s="66"/>
      <c r="C168" s="69"/>
      <c r="D168" s="50"/>
      <c r="E168" s="50"/>
      <c r="F168" s="50"/>
      <c r="G168" s="50"/>
      <c r="H168" s="50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  <c r="AL168" s="61"/>
      <c r="AM168" s="61"/>
      <c r="AN168" s="61"/>
      <c r="AO168" s="61"/>
      <c r="AP168" s="61"/>
      <c r="AQ168" s="61"/>
      <c r="AR168" s="61"/>
      <c r="AS168" s="61"/>
      <c r="AT168" s="61"/>
      <c r="AU168" s="61"/>
      <c r="AV168" s="61"/>
      <c r="AW168" s="61"/>
      <c r="AX168" s="61"/>
    </row>
    <row r="169" spans="1:50" ht="16" x14ac:dyDescent="0.2">
      <c r="A169" s="66"/>
      <c r="B169" s="66"/>
      <c r="C169" s="59"/>
      <c r="D169" s="50"/>
      <c r="E169" s="50"/>
      <c r="F169" s="50"/>
      <c r="G169" s="50"/>
      <c r="H169" s="50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  <c r="AL169" s="61"/>
      <c r="AM169" s="61"/>
      <c r="AN169" s="61"/>
      <c r="AO169" s="61"/>
      <c r="AP169" s="61"/>
      <c r="AQ169" s="61"/>
      <c r="AR169" s="61"/>
      <c r="AS169" s="61"/>
      <c r="AT169" s="61"/>
      <c r="AU169" s="61"/>
      <c r="AV169" s="61"/>
      <c r="AW169" s="61"/>
      <c r="AX169" s="61"/>
    </row>
    <row r="170" spans="1:50" x14ac:dyDescent="0.15">
      <c r="A170" s="66"/>
      <c r="B170" s="58"/>
      <c r="C170" s="61"/>
      <c r="D170" s="58"/>
      <c r="E170" s="58"/>
      <c r="F170" s="58"/>
      <c r="G170" s="58"/>
      <c r="H170" s="58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  <c r="AL170" s="61"/>
      <c r="AM170" s="61"/>
      <c r="AN170" s="61"/>
      <c r="AO170" s="61"/>
      <c r="AP170" s="61"/>
      <c r="AQ170" s="61"/>
      <c r="AR170" s="61"/>
      <c r="AS170" s="61"/>
      <c r="AT170" s="61"/>
      <c r="AU170" s="61"/>
      <c r="AV170" s="61"/>
      <c r="AW170" s="61"/>
      <c r="AX170" s="61"/>
    </row>
    <row r="171" spans="1:50" ht="16" x14ac:dyDescent="0.2">
      <c r="A171" s="58"/>
      <c r="B171" s="66"/>
      <c r="C171" s="52"/>
      <c r="D171" s="50"/>
      <c r="E171" s="50"/>
      <c r="F171" s="50"/>
      <c r="G171" s="50"/>
      <c r="H171" s="50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  <c r="AL171" s="61"/>
      <c r="AM171" s="61"/>
      <c r="AN171" s="61"/>
      <c r="AO171" s="61"/>
      <c r="AP171" s="61"/>
      <c r="AQ171" s="61"/>
      <c r="AR171" s="61"/>
      <c r="AS171" s="61"/>
      <c r="AT171" s="61"/>
      <c r="AU171" s="61"/>
      <c r="AV171" s="61"/>
      <c r="AW171" s="61"/>
      <c r="AX171" s="61"/>
    </row>
    <row r="172" spans="1:50" ht="16" x14ac:dyDescent="0.2">
      <c r="A172" s="66"/>
      <c r="B172" s="67"/>
      <c r="C172" s="49"/>
      <c r="D172" s="50"/>
      <c r="E172" s="50"/>
      <c r="F172" s="50"/>
      <c r="G172" s="50"/>
      <c r="H172" s="50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  <c r="AL172" s="61"/>
      <c r="AM172" s="61"/>
      <c r="AN172" s="61"/>
      <c r="AO172" s="61"/>
      <c r="AP172" s="61"/>
      <c r="AQ172" s="61"/>
      <c r="AR172" s="61"/>
      <c r="AS172" s="61"/>
      <c r="AT172" s="61"/>
      <c r="AU172" s="61"/>
      <c r="AV172" s="61"/>
      <c r="AW172" s="61"/>
      <c r="AX172" s="61"/>
    </row>
    <row r="173" spans="1:50" ht="16" x14ac:dyDescent="0.2">
      <c r="A173" s="66"/>
      <c r="B173" s="66"/>
      <c r="C173" s="69"/>
      <c r="D173" s="50"/>
      <c r="E173" s="50"/>
      <c r="F173" s="50"/>
      <c r="G173" s="50"/>
      <c r="H173" s="50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  <c r="AL173" s="61"/>
      <c r="AM173" s="61"/>
      <c r="AN173" s="61"/>
      <c r="AO173" s="61"/>
      <c r="AP173" s="61"/>
      <c r="AQ173" s="61"/>
      <c r="AR173" s="61"/>
      <c r="AS173" s="61"/>
      <c r="AT173" s="61"/>
      <c r="AU173" s="61"/>
      <c r="AV173" s="61"/>
      <c r="AW173" s="61"/>
      <c r="AX173" s="61"/>
    </row>
    <row r="174" spans="1:50" ht="16" x14ac:dyDescent="0.2">
      <c r="A174" s="66"/>
      <c r="B174" s="66"/>
      <c r="C174" s="59"/>
      <c r="D174" s="50"/>
      <c r="E174" s="50"/>
      <c r="F174" s="50"/>
      <c r="G174" s="50"/>
      <c r="H174" s="50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  <c r="AR174" s="61"/>
      <c r="AS174" s="61"/>
      <c r="AT174" s="61"/>
      <c r="AU174" s="61"/>
      <c r="AV174" s="61"/>
      <c r="AW174" s="61"/>
      <c r="AX174" s="61"/>
    </row>
    <row r="175" spans="1:50" x14ac:dyDescent="0.15">
      <c r="A175" s="66"/>
      <c r="B175" s="58"/>
      <c r="C175" s="64"/>
      <c r="D175" s="58"/>
      <c r="E175" s="58"/>
      <c r="F175" s="58"/>
      <c r="G175" s="58"/>
      <c r="H175" s="58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  <c r="AL175" s="61"/>
      <c r="AM175" s="61"/>
      <c r="AN175" s="61"/>
      <c r="AO175" s="61"/>
      <c r="AP175" s="61"/>
      <c r="AQ175" s="61"/>
      <c r="AR175" s="61"/>
      <c r="AS175" s="61"/>
      <c r="AT175" s="61"/>
      <c r="AU175" s="61"/>
      <c r="AV175" s="61"/>
      <c r="AW175" s="61"/>
      <c r="AX175" s="61"/>
    </row>
    <row r="176" spans="1:50" ht="16" x14ac:dyDescent="0.2">
      <c r="A176" s="58"/>
      <c r="B176" s="66"/>
      <c r="C176" s="49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  <c r="AL176" s="61"/>
      <c r="AM176" s="61"/>
      <c r="AN176" s="61"/>
      <c r="AO176" s="61"/>
      <c r="AP176" s="61"/>
      <c r="AQ176" s="61"/>
      <c r="AR176" s="61"/>
      <c r="AS176" s="61"/>
      <c r="AT176" s="61"/>
      <c r="AU176" s="61"/>
      <c r="AV176" s="61"/>
      <c r="AW176" s="61"/>
      <c r="AX176" s="61"/>
    </row>
    <row r="177" spans="1:50" ht="16" x14ac:dyDescent="0.2">
      <c r="A177" s="66"/>
      <c r="B177" s="67"/>
      <c r="C177" s="49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  <c r="AL177" s="61"/>
      <c r="AM177" s="61"/>
      <c r="AN177" s="61"/>
      <c r="AO177" s="61"/>
      <c r="AP177" s="61"/>
      <c r="AQ177" s="61"/>
      <c r="AR177" s="61"/>
      <c r="AS177" s="61"/>
      <c r="AT177" s="61"/>
      <c r="AU177" s="61"/>
      <c r="AV177" s="61"/>
      <c r="AW177" s="61"/>
      <c r="AX177" s="61"/>
    </row>
    <row r="178" spans="1:50" ht="16" x14ac:dyDescent="0.2">
      <c r="A178" s="66"/>
      <c r="B178" s="66"/>
      <c r="C178" s="69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  <c r="AL178" s="61"/>
      <c r="AM178" s="61"/>
      <c r="AN178" s="61"/>
      <c r="AO178" s="61"/>
      <c r="AP178" s="61"/>
      <c r="AQ178" s="61"/>
      <c r="AR178" s="61"/>
      <c r="AS178" s="61"/>
      <c r="AT178" s="61"/>
      <c r="AU178" s="61"/>
      <c r="AV178" s="61"/>
      <c r="AW178" s="61"/>
      <c r="AX178" s="61"/>
    </row>
    <row r="179" spans="1:50" ht="16" x14ac:dyDescent="0.2">
      <c r="A179" s="66"/>
      <c r="B179" s="66"/>
      <c r="C179" s="69"/>
      <c r="H179" s="74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  <c r="AP179" s="61"/>
      <c r="AQ179" s="61"/>
      <c r="AR179" s="61"/>
      <c r="AS179" s="61"/>
      <c r="AT179" s="61"/>
      <c r="AU179" s="61"/>
      <c r="AV179" s="61"/>
      <c r="AW179" s="61"/>
      <c r="AX179" s="61"/>
    </row>
    <row r="180" spans="1:50" x14ac:dyDescent="0.15">
      <c r="A180" s="66"/>
      <c r="B180" s="58"/>
      <c r="C180" s="64"/>
      <c r="D180" s="58"/>
      <c r="E180" s="58"/>
      <c r="F180" s="58"/>
      <c r="G180" s="58"/>
      <c r="H180" s="58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1"/>
      <c r="AN180" s="61"/>
      <c r="AO180" s="61"/>
      <c r="AP180" s="61"/>
      <c r="AQ180" s="61"/>
      <c r="AR180" s="61"/>
      <c r="AS180" s="61"/>
      <c r="AT180" s="61"/>
      <c r="AU180" s="61"/>
      <c r="AV180" s="61"/>
      <c r="AW180" s="61"/>
      <c r="AX180" s="61"/>
    </row>
    <row r="181" spans="1:50" ht="16" x14ac:dyDescent="0.2">
      <c r="A181" s="58"/>
      <c r="B181" s="58"/>
      <c r="C181" s="57"/>
      <c r="D181" s="5"/>
      <c r="E181" s="5"/>
      <c r="F181" s="5"/>
      <c r="G181" s="5"/>
      <c r="H181" s="5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  <c r="AL181" s="61"/>
      <c r="AM181" s="61"/>
      <c r="AN181" s="61"/>
      <c r="AO181" s="61"/>
      <c r="AP181" s="61"/>
      <c r="AQ181" s="61"/>
      <c r="AR181" s="61"/>
      <c r="AS181" s="61"/>
      <c r="AT181" s="61"/>
      <c r="AU181" s="61"/>
      <c r="AV181" s="61"/>
      <c r="AW181" s="61"/>
      <c r="AX181" s="61"/>
    </row>
    <row r="182" spans="1:50" ht="16" x14ac:dyDescent="0.2">
      <c r="A182" s="66"/>
      <c r="B182" s="58"/>
      <c r="C182" s="49"/>
      <c r="D182" s="5"/>
      <c r="E182" s="5"/>
      <c r="F182" s="5"/>
      <c r="G182" s="5"/>
      <c r="H182" s="5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1"/>
      <c r="AN182" s="61"/>
      <c r="AO182" s="61"/>
      <c r="AP182" s="61"/>
      <c r="AQ182" s="61"/>
      <c r="AR182" s="61"/>
      <c r="AS182" s="61"/>
      <c r="AT182" s="61"/>
      <c r="AU182" s="61"/>
      <c r="AV182" s="61"/>
      <c r="AW182" s="61"/>
      <c r="AX182" s="61"/>
    </row>
    <row r="183" spans="1:50" ht="16" x14ac:dyDescent="0.2">
      <c r="A183" s="66"/>
      <c r="B183" s="58"/>
      <c r="C183" s="69"/>
      <c r="D183" s="5"/>
      <c r="E183" s="5"/>
      <c r="F183" s="5"/>
      <c r="G183" s="5"/>
      <c r="H183" s="5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1"/>
      <c r="AN183" s="61"/>
      <c r="AO183" s="61"/>
      <c r="AP183" s="61"/>
      <c r="AQ183" s="61"/>
      <c r="AR183" s="61"/>
      <c r="AS183" s="61"/>
      <c r="AT183" s="61"/>
      <c r="AU183" s="61"/>
      <c r="AV183" s="61"/>
      <c r="AW183" s="61"/>
      <c r="AX183" s="61"/>
    </row>
    <row r="184" spans="1:50" ht="16" x14ac:dyDescent="0.2">
      <c r="A184" s="66"/>
      <c r="B184" s="58"/>
      <c r="C184" s="69"/>
      <c r="D184" s="5"/>
      <c r="E184" s="5"/>
      <c r="F184" s="5"/>
      <c r="G184" s="5"/>
      <c r="H184" s="5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  <c r="AP184" s="61"/>
      <c r="AQ184" s="61"/>
      <c r="AR184" s="61"/>
      <c r="AS184" s="61"/>
      <c r="AT184" s="61"/>
      <c r="AU184" s="61"/>
      <c r="AV184" s="61"/>
      <c r="AW184" s="61"/>
      <c r="AX184" s="61"/>
    </row>
    <row r="185" spans="1:50" x14ac:dyDescent="0.15">
      <c r="A185" s="66"/>
      <c r="B185" s="58"/>
      <c r="C185" s="58"/>
      <c r="D185" s="58"/>
      <c r="E185" s="58"/>
      <c r="F185" s="58"/>
      <c r="G185" s="58"/>
      <c r="H185" s="58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/>
      <c r="AN185" s="61"/>
      <c r="AO185" s="61"/>
      <c r="AP185" s="61"/>
      <c r="AQ185" s="61"/>
      <c r="AR185" s="61"/>
      <c r="AS185" s="61"/>
      <c r="AT185" s="61"/>
      <c r="AU185" s="61"/>
      <c r="AV185" s="61"/>
      <c r="AW185" s="61"/>
      <c r="AX185" s="61"/>
    </row>
    <row r="186" spans="1:50" ht="16" x14ac:dyDescent="0.2">
      <c r="A186" s="58"/>
      <c r="B186" s="66"/>
      <c r="C186" s="57"/>
      <c r="D186" s="58"/>
      <c r="E186" s="58"/>
      <c r="F186" s="58"/>
      <c r="G186" s="58"/>
      <c r="H186" s="58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  <c r="AP186" s="61"/>
      <c r="AQ186" s="61"/>
      <c r="AR186" s="61"/>
      <c r="AS186" s="61"/>
      <c r="AT186" s="61"/>
      <c r="AU186" s="61"/>
      <c r="AV186" s="61"/>
      <c r="AW186" s="61"/>
      <c r="AX186" s="61"/>
    </row>
    <row r="187" spans="1:50" ht="16" x14ac:dyDescent="0.2">
      <c r="A187" s="66"/>
      <c r="B187" s="67"/>
      <c r="C187" s="57"/>
      <c r="D187" s="58"/>
      <c r="E187" s="58"/>
      <c r="F187" s="58"/>
      <c r="G187" s="58"/>
      <c r="H187" s="58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  <c r="AP187" s="61"/>
      <c r="AQ187" s="61"/>
      <c r="AR187" s="61"/>
      <c r="AS187" s="61"/>
      <c r="AT187" s="61"/>
      <c r="AU187" s="61"/>
      <c r="AV187" s="61"/>
      <c r="AW187" s="61"/>
      <c r="AX187" s="61"/>
    </row>
    <row r="188" spans="1:50" ht="16" x14ac:dyDescent="0.2">
      <c r="A188" s="66"/>
      <c r="B188" s="66"/>
      <c r="C188" s="59"/>
      <c r="D188" s="58"/>
      <c r="E188" s="58"/>
      <c r="F188" s="58"/>
      <c r="G188" s="58"/>
      <c r="H188" s="58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  <c r="AL188" s="61"/>
      <c r="AM188" s="61"/>
      <c r="AN188" s="61"/>
      <c r="AO188" s="61"/>
      <c r="AP188" s="61"/>
      <c r="AQ188" s="61"/>
      <c r="AR188" s="61"/>
      <c r="AS188" s="61"/>
      <c r="AT188" s="61"/>
      <c r="AU188" s="61"/>
      <c r="AV188" s="61"/>
      <c r="AW188" s="61"/>
      <c r="AX188" s="61"/>
    </row>
    <row r="189" spans="1:50" ht="16" x14ac:dyDescent="0.2">
      <c r="A189" s="66"/>
      <c r="B189" s="66"/>
      <c r="C189" s="59"/>
      <c r="D189" s="58"/>
      <c r="E189" s="58"/>
      <c r="F189" s="58"/>
      <c r="G189" s="58"/>
      <c r="H189" s="58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1"/>
      <c r="AN189" s="61"/>
      <c r="AO189" s="61"/>
      <c r="AP189" s="61"/>
      <c r="AQ189" s="61"/>
      <c r="AR189" s="61"/>
      <c r="AS189" s="61"/>
      <c r="AT189" s="61"/>
      <c r="AU189" s="61"/>
      <c r="AV189" s="61"/>
      <c r="AW189" s="61"/>
      <c r="AX189" s="61"/>
    </row>
    <row r="190" spans="1:50" x14ac:dyDescent="0.15">
      <c r="A190" s="66"/>
      <c r="B190" s="58"/>
      <c r="C190" s="64"/>
      <c r="D190" s="58"/>
      <c r="E190" s="58"/>
      <c r="F190" s="58"/>
      <c r="G190" s="58"/>
      <c r="H190" s="58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61"/>
      <c r="AR190" s="61"/>
      <c r="AS190" s="61"/>
      <c r="AT190" s="61"/>
      <c r="AU190" s="61"/>
      <c r="AV190" s="61"/>
      <c r="AW190" s="61"/>
      <c r="AX190" s="61"/>
    </row>
    <row r="191" spans="1:50" ht="16" x14ac:dyDescent="0.2">
      <c r="A191" s="58"/>
      <c r="B191" s="66"/>
      <c r="C191" s="57"/>
      <c r="D191" s="5"/>
      <c r="E191" s="5"/>
      <c r="F191" s="5"/>
      <c r="G191" s="5"/>
      <c r="H191" s="5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  <c r="AO191" s="61"/>
      <c r="AP191" s="61"/>
      <c r="AQ191" s="61"/>
      <c r="AR191" s="61"/>
      <c r="AS191" s="61"/>
      <c r="AT191" s="61"/>
      <c r="AU191" s="61"/>
      <c r="AV191" s="61"/>
      <c r="AW191" s="61"/>
      <c r="AX191" s="61"/>
    </row>
    <row r="192" spans="1:50" ht="16" x14ac:dyDescent="0.2">
      <c r="A192" s="66"/>
      <c r="B192" s="58"/>
      <c r="C192" s="49"/>
      <c r="D192" s="5"/>
      <c r="E192" s="5"/>
      <c r="F192" s="5"/>
      <c r="G192" s="5"/>
      <c r="H192" s="5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  <c r="AR192" s="61"/>
      <c r="AS192" s="61"/>
      <c r="AT192" s="61"/>
      <c r="AU192" s="61"/>
      <c r="AV192" s="61"/>
      <c r="AW192" s="61"/>
      <c r="AX192" s="61"/>
    </row>
    <row r="193" spans="1:50" ht="16" x14ac:dyDescent="0.2">
      <c r="A193" s="58"/>
      <c r="B193" s="58"/>
      <c r="C193" s="69"/>
      <c r="D193" s="5"/>
      <c r="E193" s="5"/>
      <c r="F193" s="5"/>
      <c r="G193" s="5"/>
      <c r="H193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  <c r="AL193" s="61"/>
      <c r="AM193" s="61"/>
      <c r="AN193" s="61"/>
      <c r="AO193" s="61"/>
      <c r="AP193" s="61"/>
      <c r="AQ193" s="61"/>
      <c r="AR193" s="61"/>
      <c r="AS193" s="61"/>
      <c r="AT193" s="61"/>
      <c r="AU193" s="61"/>
      <c r="AV193" s="61"/>
      <c r="AW193" s="61"/>
      <c r="AX193" s="61"/>
    </row>
    <row r="194" spans="1:50" ht="16" x14ac:dyDescent="0.2">
      <c r="A194" s="58"/>
      <c r="B194" s="58"/>
      <c r="C194" s="69"/>
      <c r="D194" s="5"/>
      <c r="E194" s="5"/>
      <c r="F194" s="5"/>
      <c r="G194" s="5"/>
      <c r="H194" s="5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  <c r="AL194" s="61"/>
      <c r="AM194" s="61"/>
      <c r="AN194" s="61"/>
      <c r="AO194" s="61"/>
      <c r="AP194" s="61"/>
      <c r="AQ194" s="61"/>
      <c r="AR194" s="61"/>
      <c r="AS194" s="61"/>
      <c r="AT194" s="61"/>
      <c r="AU194" s="61"/>
      <c r="AV194" s="61"/>
      <c r="AW194" s="61"/>
      <c r="AX194" s="61"/>
    </row>
    <row r="195" spans="1:50" x14ac:dyDescent="0.15">
      <c r="A195" s="58"/>
      <c r="B195" s="58"/>
      <c r="C195" s="64"/>
      <c r="D195" s="58"/>
      <c r="E195" s="58"/>
      <c r="F195" s="58"/>
      <c r="G195" s="58"/>
      <c r="H195" s="58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  <c r="AL195" s="61"/>
      <c r="AM195" s="61"/>
      <c r="AN195" s="61"/>
      <c r="AO195" s="61"/>
      <c r="AP195" s="61"/>
      <c r="AQ195" s="61"/>
      <c r="AR195" s="61"/>
      <c r="AS195" s="61"/>
      <c r="AT195" s="61"/>
      <c r="AU195" s="61"/>
      <c r="AV195" s="61"/>
      <c r="AW195" s="61"/>
      <c r="AX195" s="61"/>
    </row>
    <row r="196" spans="1:50" ht="16" x14ac:dyDescent="0.2">
      <c r="A196" s="58"/>
      <c r="B196" s="58"/>
      <c r="C196" s="57"/>
      <c r="D196" s="78"/>
      <c r="E196" s="79"/>
      <c r="F196" s="79"/>
      <c r="G196" s="78"/>
      <c r="H196" s="78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  <c r="AL196" s="61"/>
      <c r="AM196" s="61"/>
      <c r="AN196" s="61"/>
      <c r="AO196" s="61"/>
      <c r="AP196" s="61"/>
      <c r="AQ196" s="61"/>
      <c r="AR196" s="61"/>
      <c r="AS196" s="61"/>
      <c r="AT196" s="61"/>
      <c r="AU196" s="61"/>
      <c r="AV196" s="61"/>
      <c r="AW196" s="61"/>
      <c r="AX196" s="61"/>
    </row>
    <row r="197" spans="1:50" ht="16" x14ac:dyDescent="0.2">
      <c r="A197" s="58"/>
      <c r="B197" s="58"/>
      <c r="C197" s="57"/>
      <c r="D197" s="78"/>
      <c r="E197" s="78"/>
      <c r="F197" s="78"/>
      <c r="G197" s="78"/>
      <c r="H197" s="78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  <c r="AL197" s="61"/>
      <c r="AM197" s="61"/>
      <c r="AN197" s="61"/>
      <c r="AO197" s="61"/>
      <c r="AP197" s="61"/>
      <c r="AQ197" s="61"/>
      <c r="AR197" s="61"/>
      <c r="AS197" s="61"/>
      <c r="AT197" s="61"/>
      <c r="AU197" s="61"/>
      <c r="AV197" s="61"/>
      <c r="AW197" s="61"/>
      <c r="AX197" s="61"/>
    </row>
    <row r="198" spans="1:50" ht="16" x14ac:dyDescent="0.2">
      <c r="A198" s="58"/>
      <c r="B198" s="58"/>
      <c r="C198" s="59"/>
      <c r="D198" s="78"/>
      <c r="E198" s="78"/>
      <c r="F198" s="78"/>
      <c r="G198" s="78"/>
      <c r="H198" s="58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  <c r="AL198" s="61"/>
      <c r="AM198" s="61"/>
      <c r="AN198" s="61"/>
      <c r="AO198" s="61"/>
      <c r="AP198" s="61"/>
      <c r="AQ198" s="61"/>
      <c r="AR198" s="61"/>
      <c r="AS198" s="61"/>
      <c r="AT198" s="61"/>
      <c r="AU198" s="61"/>
      <c r="AV198" s="61"/>
      <c r="AW198" s="61"/>
      <c r="AX198" s="61"/>
    </row>
    <row r="199" spans="1:50" ht="16" x14ac:dyDescent="0.2">
      <c r="A199" s="58"/>
      <c r="B199" s="58"/>
      <c r="C199" s="59"/>
      <c r="D199" s="78"/>
      <c r="E199" s="78"/>
      <c r="F199" s="78"/>
      <c r="G199" s="78"/>
      <c r="H199" s="78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  <c r="AL199" s="61"/>
      <c r="AM199" s="61"/>
      <c r="AN199" s="61"/>
      <c r="AO199" s="61"/>
      <c r="AP199" s="61"/>
      <c r="AQ199" s="61"/>
      <c r="AR199" s="61"/>
      <c r="AS199" s="61"/>
      <c r="AT199" s="61"/>
      <c r="AU199" s="61"/>
      <c r="AV199" s="61"/>
      <c r="AW199" s="61"/>
      <c r="AX199" s="61"/>
    </row>
    <row r="200" spans="1:50" x14ac:dyDescent="0.15">
      <c r="A200" s="66"/>
      <c r="B200" s="67"/>
      <c r="C200" s="75"/>
      <c r="D200" s="74"/>
      <c r="E200" s="74"/>
      <c r="F200" s="74"/>
      <c r="G200" s="74"/>
      <c r="H200" s="74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  <c r="AL200" s="61"/>
      <c r="AM200" s="61"/>
      <c r="AN200" s="61"/>
      <c r="AO200" s="61"/>
      <c r="AP200" s="61"/>
      <c r="AQ200" s="61"/>
      <c r="AR200" s="61"/>
      <c r="AS200" s="61"/>
      <c r="AT200" s="61"/>
      <c r="AU200" s="61"/>
      <c r="AV200" s="61"/>
      <c r="AW200" s="61"/>
      <c r="AX200" s="61"/>
    </row>
    <row r="201" spans="1:50" ht="16" x14ac:dyDescent="0.2">
      <c r="A201" s="66"/>
      <c r="B201" s="66"/>
      <c r="C201" s="71"/>
      <c r="D201" s="72"/>
      <c r="E201" s="72"/>
      <c r="F201" s="76"/>
      <c r="G201" s="72"/>
      <c r="H201" s="72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  <c r="AL201" s="61"/>
      <c r="AM201" s="61"/>
      <c r="AN201" s="61"/>
      <c r="AO201" s="61"/>
      <c r="AP201" s="61"/>
      <c r="AQ201" s="61"/>
      <c r="AR201" s="61"/>
      <c r="AS201" s="61"/>
      <c r="AT201" s="61"/>
      <c r="AU201" s="61"/>
      <c r="AV201" s="61"/>
      <c r="AW201" s="61"/>
      <c r="AX201" s="61"/>
    </row>
    <row r="202" spans="1:50" ht="16" x14ac:dyDescent="0.2">
      <c r="A202" s="66"/>
      <c r="B202" s="66"/>
      <c r="C202" s="71"/>
      <c r="D202" s="72"/>
      <c r="E202" s="72"/>
      <c r="F202" s="72"/>
      <c r="G202" s="72"/>
      <c r="H202" s="72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  <c r="AL202" s="61"/>
      <c r="AM202" s="61"/>
      <c r="AN202" s="61"/>
      <c r="AO202" s="61"/>
      <c r="AP202" s="61"/>
      <c r="AQ202" s="61"/>
      <c r="AR202" s="61"/>
      <c r="AS202" s="61"/>
      <c r="AT202" s="61"/>
      <c r="AU202" s="61"/>
      <c r="AV202" s="61"/>
      <c r="AW202" s="61"/>
      <c r="AX202" s="61"/>
    </row>
    <row r="203" spans="1:50" ht="16" x14ac:dyDescent="0.2">
      <c r="A203" s="66"/>
      <c r="B203" s="58"/>
      <c r="C203" s="73"/>
      <c r="D203" s="72"/>
      <c r="E203" s="72"/>
      <c r="F203" s="72"/>
      <c r="G203" s="72"/>
      <c r="H203" s="74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  <c r="AL203" s="61"/>
      <c r="AM203" s="61"/>
      <c r="AN203" s="61"/>
      <c r="AO203" s="61"/>
      <c r="AP203" s="61"/>
      <c r="AQ203" s="61"/>
      <c r="AR203" s="61"/>
      <c r="AS203" s="61"/>
      <c r="AT203" s="61"/>
      <c r="AU203" s="61"/>
      <c r="AV203" s="61"/>
      <c r="AW203" s="61"/>
      <c r="AX203" s="61"/>
    </row>
    <row r="204" spans="1:50" ht="16" x14ac:dyDescent="0.2">
      <c r="A204" s="58"/>
      <c r="B204" s="58"/>
      <c r="C204" s="73"/>
      <c r="D204" s="72"/>
      <c r="E204" s="72"/>
      <c r="F204" s="72"/>
      <c r="G204" s="72"/>
      <c r="H204" s="72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  <c r="AL204" s="61"/>
      <c r="AM204" s="61"/>
      <c r="AN204" s="61"/>
      <c r="AO204" s="61"/>
      <c r="AP204" s="61"/>
      <c r="AQ204" s="61"/>
      <c r="AR204" s="61"/>
      <c r="AS204" s="61"/>
      <c r="AT204" s="61"/>
      <c r="AU204" s="61"/>
      <c r="AV204" s="61"/>
      <c r="AW204" s="61"/>
      <c r="AX204" s="61"/>
    </row>
    <row r="205" spans="1:50" ht="16" x14ac:dyDescent="0.2">
      <c r="A205" s="58"/>
      <c r="B205" s="58"/>
      <c r="C205" s="71"/>
      <c r="D205" s="74"/>
      <c r="E205" s="74"/>
      <c r="F205" s="74"/>
      <c r="G205" s="74"/>
      <c r="H205" s="74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  <c r="AL205" s="61"/>
      <c r="AM205" s="61"/>
      <c r="AN205" s="61"/>
      <c r="AO205" s="61"/>
      <c r="AP205" s="61"/>
      <c r="AQ205" s="61"/>
      <c r="AR205" s="61"/>
      <c r="AS205" s="61"/>
      <c r="AT205" s="61"/>
      <c r="AU205" s="61"/>
      <c r="AV205" s="61"/>
      <c r="AW205" s="61"/>
      <c r="AX205" s="61"/>
    </row>
    <row r="206" spans="1:50" ht="16" x14ac:dyDescent="0.2">
      <c r="A206" s="58"/>
      <c r="B206" s="58"/>
      <c r="C206" s="71"/>
      <c r="D206" s="72"/>
      <c r="E206" s="72"/>
      <c r="F206" s="76"/>
      <c r="G206" s="72"/>
      <c r="H206" s="72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  <c r="AL206" s="61"/>
      <c r="AM206" s="61"/>
      <c r="AN206" s="61"/>
      <c r="AO206" s="61"/>
      <c r="AP206" s="61"/>
      <c r="AQ206" s="61"/>
      <c r="AR206" s="61"/>
      <c r="AS206" s="61"/>
      <c r="AT206" s="61"/>
      <c r="AU206" s="61"/>
      <c r="AV206" s="61"/>
      <c r="AW206" s="61"/>
      <c r="AX206" s="61"/>
    </row>
    <row r="207" spans="1:50" ht="16" x14ac:dyDescent="0.2">
      <c r="A207" s="58"/>
      <c r="B207" s="58"/>
      <c r="C207" s="71"/>
      <c r="D207" s="72"/>
      <c r="E207" s="72"/>
      <c r="F207" s="76"/>
      <c r="G207" s="72"/>
      <c r="H207" s="72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  <c r="AL207" s="61"/>
      <c r="AM207" s="61"/>
      <c r="AN207" s="61"/>
      <c r="AO207" s="61"/>
      <c r="AP207" s="61"/>
      <c r="AQ207" s="61"/>
      <c r="AR207" s="61"/>
      <c r="AS207" s="61"/>
      <c r="AT207" s="61"/>
      <c r="AU207" s="61"/>
      <c r="AV207" s="61"/>
      <c r="AW207" s="61"/>
      <c r="AX207" s="61"/>
    </row>
    <row r="208" spans="1:50" ht="16" x14ac:dyDescent="0.2">
      <c r="A208" s="58"/>
      <c r="B208" s="58"/>
      <c r="C208" s="73"/>
      <c r="D208" s="72"/>
      <c r="E208" s="72"/>
      <c r="F208" s="72"/>
      <c r="G208" s="72"/>
      <c r="H208" s="74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  <c r="AL208" s="61"/>
      <c r="AM208" s="61"/>
      <c r="AN208" s="61"/>
      <c r="AO208" s="61"/>
      <c r="AP208" s="61"/>
      <c r="AQ208" s="61"/>
      <c r="AR208" s="61"/>
      <c r="AS208" s="61"/>
      <c r="AT208" s="61"/>
      <c r="AU208" s="61"/>
      <c r="AV208" s="61"/>
      <c r="AW208" s="61"/>
      <c r="AX208" s="61"/>
    </row>
    <row r="209" spans="1:50" ht="16" x14ac:dyDescent="0.2">
      <c r="A209" s="58"/>
      <c r="B209" s="58"/>
      <c r="C209" s="73"/>
      <c r="D209" s="72"/>
      <c r="E209" s="72"/>
      <c r="F209" s="72"/>
      <c r="G209" s="72"/>
      <c r="H209" s="72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  <c r="AL209" s="61"/>
      <c r="AM209" s="61"/>
      <c r="AN209" s="61"/>
      <c r="AO209" s="61"/>
      <c r="AP209" s="61"/>
      <c r="AQ209" s="61"/>
      <c r="AR209" s="61"/>
      <c r="AS209" s="61"/>
      <c r="AT209" s="61"/>
      <c r="AU209" s="61"/>
      <c r="AV209" s="61"/>
      <c r="AW209" s="61"/>
      <c r="AX209" s="61"/>
    </row>
    <row r="210" spans="1:50" ht="16" x14ac:dyDescent="0.2">
      <c r="A210" s="58"/>
      <c r="B210" s="58"/>
      <c r="C210" s="57"/>
      <c r="D210" s="58"/>
      <c r="E210" s="58"/>
      <c r="F210" s="58"/>
      <c r="G210" s="58"/>
      <c r="H210" s="58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  <c r="AL210" s="61"/>
      <c r="AM210" s="61"/>
      <c r="AN210" s="61"/>
      <c r="AO210" s="61"/>
      <c r="AP210" s="61"/>
      <c r="AQ210" s="61"/>
      <c r="AR210" s="61"/>
      <c r="AS210" s="61"/>
      <c r="AT210" s="61"/>
      <c r="AU210" s="61"/>
      <c r="AV210" s="61"/>
      <c r="AW210" s="61"/>
      <c r="AX210" s="61"/>
    </row>
    <row r="211" spans="1:50" ht="16" x14ac:dyDescent="0.2">
      <c r="A211" s="65"/>
      <c r="B211" s="65"/>
      <c r="C211" s="57"/>
      <c r="D211" s="58"/>
      <c r="E211" s="58"/>
      <c r="F211" s="63"/>
      <c r="G211" s="63"/>
      <c r="H211" s="63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  <c r="AL211" s="61"/>
      <c r="AM211" s="61"/>
      <c r="AN211" s="61"/>
      <c r="AO211" s="61"/>
      <c r="AP211" s="61"/>
      <c r="AQ211" s="61"/>
      <c r="AR211" s="61"/>
      <c r="AS211" s="61"/>
      <c r="AT211" s="61"/>
      <c r="AU211" s="61"/>
      <c r="AV211" s="61"/>
      <c r="AW211" s="61"/>
      <c r="AX211" s="61"/>
    </row>
    <row r="212" spans="1:50" ht="16" x14ac:dyDescent="0.2">
      <c r="A212" s="65"/>
      <c r="B212" s="65"/>
      <c r="C212" s="57"/>
      <c r="D212" s="58"/>
      <c r="E212" s="58"/>
      <c r="F212" s="60"/>
      <c r="G212" s="60"/>
      <c r="H212" s="60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  <c r="AL212" s="61"/>
      <c r="AM212" s="61"/>
      <c r="AN212" s="61"/>
      <c r="AO212" s="61"/>
      <c r="AP212" s="61"/>
      <c r="AQ212" s="61"/>
      <c r="AR212" s="61"/>
      <c r="AS212" s="61"/>
      <c r="AT212" s="61"/>
      <c r="AU212" s="61"/>
      <c r="AV212" s="61"/>
      <c r="AW212" s="61"/>
      <c r="AX212" s="61"/>
    </row>
    <row r="213" spans="1:50" ht="16" x14ac:dyDescent="0.2">
      <c r="A213" s="65"/>
      <c r="B213" s="65"/>
      <c r="C213" s="59"/>
      <c r="D213" s="58"/>
      <c r="E213" s="58"/>
      <c r="F213" s="60"/>
      <c r="G213" s="60"/>
      <c r="H213" s="60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  <c r="AL213" s="61"/>
      <c r="AM213" s="61"/>
      <c r="AN213" s="61"/>
      <c r="AO213" s="61"/>
      <c r="AP213" s="61"/>
      <c r="AQ213" s="61"/>
      <c r="AR213" s="61"/>
      <c r="AS213" s="61"/>
      <c r="AT213" s="61"/>
      <c r="AU213" s="61"/>
      <c r="AV213" s="61"/>
      <c r="AW213" s="61"/>
      <c r="AX213" s="61"/>
    </row>
    <row r="214" spans="1:50" ht="16" x14ac:dyDescent="0.2">
      <c r="A214" s="65"/>
      <c r="B214" s="65"/>
      <c r="C214" s="61"/>
      <c r="D214" s="58"/>
      <c r="E214" s="58"/>
      <c r="F214" s="60"/>
      <c r="G214" s="60"/>
      <c r="H214" s="60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  <c r="AL214" s="61"/>
      <c r="AM214" s="61"/>
      <c r="AN214" s="61"/>
      <c r="AO214" s="61"/>
      <c r="AP214" s="61"/>
      <c r="AQ214" s="61"/>
      <c r="AR214" s="61"/>
      <c r="AS214" s="61"/>
      <c r="AT214" s="61"/>
      <c r="AU214" s="61"/>
      <c r="AV214" s="61"/>
      <c r="AW214" s="61"/>
      <c r="AX214" s="61"/>
    </row>
    <row r="215" spans="1:50" ht="16" x14ac:dyDescent="0.2">
      <c r="A215" s="58"/>
      <c r="B215" s="58"/>
      <c r="C215" s="57"/>
      <c r="D215" s="63"/>
      <c r="E215" s="63"/>
      <c r="F215" s="58"/>
      <c r="G215" s="58"/>
      <c r="H215" s="58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  <c r="AL215" s="61"/>
      <c r="AM215" s="61"/>
      <c r="AN215" s="61"/>
      <c r="AO215" s="61"/>
      <c r="AP215" s="61"/>
      <c r="AQ215" s="61"/>
      <c r="AR215" s="61"/>
      <c r="AS215" s="61"/>
      <c r="AT215" s="61"/>
      <c r="AU215" s="61"/>
      <c r="AV215" s="61"/>
      <c r="AW215" s="61"/>
      <c r="AX215" s="61"/>
    </row>
    <row r="216" spans="1:50" ht="16" x14ac:dyDescent="0.2">
      <c r="A216" s="65"/>
      <c r="B216" s="65"/>
      <c r="C216" s="57"/>
      <c r="D216" s="60"/>
      <c r="E216" s="60"/>
      <c r="F216" s="63"/>
      <c r="G216" s="63"/>
      <c r="H216" s="63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  <c r="AL216" s="61"/>
      <c r="AM216" s="61"/>
      <c r="AN216" s="61"/>
      <c r="AO216" s="61"/>
      <c r="AP216" s="61"/>
      <c r="AQ216" s="61"/>
      <c r="AR216" s="61"/>
      <c r="AS216" s="61"/>
      <c r="AT216" s="61"/>
      <c r="AU216" s="61"/>
      <c r="AV216" s="61"/>
      <c r="AW216" s="61"/>
      <c r="AX216" s="61"/>
    </row>
    <row r="217" spans="1:50" ht="16" x14ac:dyDescent="0.2">
      <c r="A217" s="65"/>
      <c r="B217" s="65"/>
      <c r="C217" s="57"/>
      <c r="D217" s="60"/>
      <c r="E217" s="60"/>
      <c r="F217" s="63"/>
      <c r="G217" s="63"/>
      <c r="H217" s="63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  <c r="AL217" s="61"/>
      <c r="AM217" s="61"/>
      <c r="AN217" s="61"/>
      <c r="AO217" s="61"/>
      <c r="AP217" s="61"/>
      <c r="AQ217" s="61"/>
      <c r="AR217" s="61"/>
      <c r="AS217" s="61"/>
      <c r="AT217" s="61"/>
      <c r="AU217" s="61"/>
      <c r="AV217" s="61"/>
      <c r="AW217" s="61"/>
      <c r="AX217" s="61"/>
    </row>
    <row r="218" spans="1:50" ht="16" x14ac:dyDescent="0.2">
      <c r="A218" s="65"/>
      <c r="B218" s="65"/>
      <c r="C218" s="59"/>
      <c r="D218" s="60"/>
      <c r="E218" s="60"/>
      <c r="F218" s="60"/>
      <c r="G218" s="60"/>
      <c r="H218" s="60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  <c r="AL218" s="61"/>
      <c r="AM218" s="61"/>
      <c r="AN218" s="61"/>
      <c r="AO218" s="61"/>
      <c r="AP218" s="61"/>
      <c r="AQ218" s="61"/>
      <c r="AR218" s="61"/>
      <c r="AS218" s="61"/>
      <c r="AT218" s="61"/>
      <c r="AU218" s="61"/>
      <c r="AV218" s="61"/>
      <c r="AW218" s="61"/>
      <c r="AX218" s="61"/>
    </row>
    <row r="219" spans="1:50" ht="16" x14ac:dyDescent="0.2">
      <c r="A219" s="65"/>
      <c r="B219" s="65"/>
      <c r="C219" s="61"/>
      <c r="D219" s="58"/>
      <c r="E219" s="58"/>
      <c r="F219" s="60"/>
      <c r="G219" s="60"/>
      <c r="H219" s="60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  <c r="AL219" s="61"/>
      <c r="AM219" s="61"/>
      <c r="AN219" s="61"/>
      <c r="AO219" s="61"/>
      <c r="AP219" s="61"/>
      <c r="AQ219" s="61"/>
      <c r="AR219" s="61"/>
      <c r="AS219" s="61"/>
      <c r="AT219" s="61"/>
      <c r="AU219" s="61"/>
      <c r="AV219" s="61"/>
      <c r="AW219" s="61"/>
      <c r="AX219" s="61"/>
    </row>
    <row r="220" spans="1:50" ht="16" x14ac:dyDescent="0.2">
      <c r="A220" s="65"/>
      <c r="B220" s="65"/>
      <c r="C220" s="57"/>
      <c r="D220" s="63"/>
      <c r="E220" s="63"/>
      <c r="F220" s="60"/>
      <c r="G220" s="60"/>
      <c r="H220" s="60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  <c r="AL220" s="61"/>
      <c r="AM220" s="61"/>
      <c r="AN220" s="61"/>
      <c r="AO220" s="61"/>
      <c r="AP220" s="61"/>
      <c r="AQ220" s="61"/>
      <c r="AR220" s="61"/>
      <c r="AS220" s="61"/>
      <c r="AT220" s="61"/>
      <c r="AU220" s="61"/>
      <c r="AV220" s="61"/>
      <c r="AW220" s="61"/>
      <c r="AX220" s="61"/>
    </row>
    <row r="221" spans="1:50" ht="16" x14ac:dyDescent="0.2">
      <c r="A221" s="58"/>
      <c r="B221" s="58"/>
      <c r="C221" s="57"/>
      <c r="D221" s="63"/>
      <c r="E221" s="63"/>
      <c r="F221" s="58"/>
      <c r="G221" s="58"/>
      <c r="H221" s="58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  <c r="AL221" s="61"/>
      <c r="AM221" s="61"/>
      <c r="AN221" s="61"/>
      <c r="AO221" s="61"/>
      <c r="AP221" s="61"/>
      <c r="AQ221" s="61"/>
      <c r="AR221" s="61"/>
      <c r="AS221" s="61"/>
      <c r="AT221" s="61"/>
      <c r="AU221" s="61"/>
      <c r="AV221" s="61"/>
      <c r="AW221" s="61"/>
      <c r="AX221" s="61"/>
    </row>
    <row r="222" spans="1:50" ht="16" x14ac:dyDescent="0.2">
      <c r="A222" s="65"/>
      <c r="B222" s="65"/>
      <c r="C222" s="57"/>
      <c r="D222" s="60"/>
      <c r="E222" s="60"/>
      <c r="F222" s="63"/>
      <c r="G222" s="63"/>
      <c r="H222" s="63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  <c r="AL222" s="61"/>
      <c r="AM222" s="61"/>
      <c r="AN222" s="61"/>
      <c r="AO222" s="61"/>
      <c r="AP222" s="61"/>
      <c r="AQ222" s="61"/>
      <c r="AR222" s="61"/>
      <c r="AS222" s="61"/>
      <c r="AT222" s="61"/>
      <c r="AU222" s="61"/>
      <c r="AV222" s="61"/>
      <c r="AW222" s="61"/>
      <c r="AX222" s="61"/>
    </row>
    <row r="223" spans="1:50" ht="16" x14ac:dyDescent="0.2">
      <c r="A223" s="65"/>
      <c r="B223" s="65"/>
      <c r="C223" s="59"/>
      <c r="D223" s="60"/>
      <c r="E223" s="60"/>
      <c r="F223" s="60"/>
      <c r="G223" s="60"/>
      <c r="H223" s="60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  <c r="AL223" s="61"/>
      <c r="AM223" s="61"/>
      <c r="AN223" s="61"/>
      <c r="AO223" s="61"/>
      <c r="AP223" s="61"/>
      <c r="AQ223" s="61"/>
      <c r="AR223" s="61"/>
      <c r="AS223" s="61"/>
      <c r="AT223" s="61"/>
      <c r="AU223" s="61"/>
      <c r="AV223" s="61"/>
      <c r="AW223" s="61"/>
      <c r="AX223" s="61"/>
    </row>
    <row r="224" spans="1:50" ht="16" x14ac:dyDescent="0.2">
      <c r="A224" s="65"/>
      <c r="B224" s="65"/>
      <c r="C224" s="57"/>
      <c r="D224" s="60"/>
      <c r="E224" s="60"/>
      <c r="F224" s="60"/>
      <c r="G224" s="60"/>
      <c r="H224" s="60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  <c r="AL224" s="61"/>
      <c r="AM224" s="61"/>
      <c r="AN224" s="61"/>
      <c r="AO224" s="61"/>
      <c r="AP224" s="61"/>
      <c r="AQ224" s="61"/>
      <c r="AR224" s="61"/>
      <c r="AS224" s="61"/>
      <c r="AT224" s="61"/>
      <c r="AU224" s="61"/>
      <c r="AV224" s="61"/>
      <c r="AW224" s="61"/>
      <c r="AX224" s="61"/>
    </row>
    <row r="225" spans="1:50" ht="16" x14ac:dyDescent="0.2">
      <c r="A225" s="65"/>
      <c r="B225" s="65"/>
      <c r="C225" s="64"/>
      <c r="D225" s="58"/>
      <c r="E225" s="58"/>
      <c r="F225" s="60"/>
      <c r="G225" s="60"/>
      <c r="H225" s="60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  <c r="AL225" s="61"/>
      <c r="AM225" s="61"/>
      <c r="AN225" s="61"/>
      <c r="AO225" s="61"/>
      <c r="AP225" s="61"/>
      <c r="AQ225" s="61"/>
      <c r="AR225" s="61"/>
      <c r="AS225" s="61"/>
      <c r="AT225" s="61"/>
      <c r="AU225" s="61"/>
      <c r="AV225" s="61"/>
      <c r="AW225" s="61"/>
      <c r="AX225" s="61"/>
    </row>
    <row r="226" spans="1:50" ht="16" x14ac:dyDescent="0.2">
      <c r="A226" s="58"/>
      <c r="B226" s="58"/>
      <c r="C226" s="57"/>
      <c r="D226" s="63"/>
      <c r="E226" s="63"/>
      <c r="F226" s="58"/>
      <c r="G226" s="58"/>
      <c r="H226" s="58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  <c r="AL226" s="61"/>
      <c r="AM226" s="61"/>
      <c r="AN226" s="61"/>
      <c r="AO226" s="61"/>
      <c r="AP226" s="61"/>
      <c r="AQ226" s="61"/>
      <c r="AR226" s="61"/>
      <c r="AS226" s="61"/>
      <c r="AT226" s="61"/>
      <c r="AU226" s="61"/>
      <c r="AV226" s="61"/>
      <c r="AW226" s="61"/>
      <c r="AX226" s="61"/>
    </row>
    <row r="227" spans="1:50" ht="16" x14ac:dyDescent="0.2">
      <c r="A227" s="66"/>
      <c r="B227" s="66"/>
      <c r="C227" s="57"/>
      <c r="D227" s="60"/>
      <c r="E227" s="60"/>
      <c r="F227" s="58"/>
      <c r="G227" s="58"/>
      <c r="H227" s="58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  <c r="AL227" s="61"/>
      <c r="AM227" s="61"/>
      <c r="AN227" s="61"/>
      <c r="AO227" s="61"/>
      <c r="AP227" s="61"/>
      <c r="AQ227" s="61"/>
      <c r="AR227" s="61"/>
      <c r="AS227" s="61"/>
      <c r="AT227" s="61"/>
      <c r="AU227" s="61"/>
      <c r="AV227" s="61"/>
      <c r="AW227" s="61"/>
      <c r="AX227" s="61"/>
    </row>
    <row r="228" spans="1:50" ht="16" x14ac:dyDescent="0.2">
      <c r="A228" s="66"/>
      <c r="B228" s="67"/>
      <c r="C228" s="59"/>
      <c r="D228" s="60"/>
      <c r="E228" s="60"/>
      <c r="F228" s="58"/>
      <c r="G228" s="58"/>
      <c r="H228" s="58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  <c r="AL228" s="61"/>
      <c r="AM228" s="61"/>
      <c r="AN228" s="61"/>
      <c r="AO228" s="61"/>
      <c r="AP228" s="61"/>
      <c r="AQ228" s="61"/>
      <c r="AR228" s="61"/>
      <c r="AS228" s="61"/>
      <c r="AT228" s="61"/>
      <c r="AU228" s="61"/>
      <c r="AV228" s="61"/>
      <c r="AW228" s="61"/>
      <c r="AX228" s="61"/>
    </row>
    <row r="229" spans="1:50" ht="16" x14ac:dyDescent="0.2">
      <c r="A229" s="66"/>
      <c r="B229" s="66"/>
      <c r="C229" s="59"/>
      <c r="D229" s="60"/>
      <c r="E229" s="60"/>
      <c r="F229" s="58"/>
      <c r="G229" s="58"/>
      <c r="H229" s="58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  <c r="AL229" s="61"/>
      <c r="AM229" s="61"/>
      <c r="AN229" s="61"/>
      <c r="AO229" s="61"/>
      <c r="AP229" s="61"/>
      <c r="AQ229" s="61"/>
      <c r="AR229" s="61"/>
      <c r="AS229" s="61"/>
      <c r="AT229" s="61"/>
      <c r="AU229" s="61"/>
      <c r="AV229" s="61"/>
      <c r="AW229" s="61"/>
      <c r="AX229" s="61"/>
    </row>
    <row r="230" spans="1:50" x14ac:dyDescent="0.15">
      <c r="A230" s="66"/>
      <c r="B230" s="66"/>
      <c r="C230" s="64"/>
      <c r="D230" s="58"/>
      <c r="E230" s="58"/>
      <c r="F230" s="58"/>
      <c r="G230" s="58"/>
      <c r="H230" s="58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  <c r="AL230" s="61"/>
      <c r="AM230" s="61"/>
      <c r="AN230" s="61"/>
      <c r="AO230" s="61"/>
      <c r="AP230" s="61"/>
      <c r="AQ230" s="61"/>
      <c r="AR230" s="61"/>
      <c r="AS230" s="61"/>
      <c r="AT230" s="61"/>
      <c r="AU230" s="61"/>
      <c r="AV230" s="61"/>
      <c r="AW230" s="61"/>
      <c r="AX230" s="61"/>
    </row>
    <row r="231" spans="1:50" ht="16" x14ac:dyDescent="0.2">
      <c r="A231" s="58"/>
      <c r="B231" s="58"/>
      <c r="C231" s="57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  <c r="AL231" s="61"/>
      <c r="AM231" s="61"/>
      <c r="AN231" s="61"/>
      <c r="AO231" s="61"/>
      <c r="AP231" s="61"/>
      <c r="AQ231" s="61"/>
      <c r="AR231" s="61"/>
      <c r="AS231" s="61"/>
      <c r="AT231" s="61"/>
      <c r="AU231" s="61"/>
      <c r="AV231" s="61"/>
      <c r="AW231" s="61"/>
      <c r="AX231" s="61"/>
    </row>
    <row r="232" spans="1:50" ht="16" x14ac:dyDescent="0.2">
      <c r="A232" s="66"/>
      <c r="B232" s="66"/>
      <c r="C232" s="49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  <c r="AL232" s="61"/>
      <c r="AM232" s="61"/>
      <c r="AN232" s="61"/>
      <c r="AO232" s="61"/>
      <c r="AP232" s="61"/>
      <c r="AQ232" s="61"/>
      <c r="AR232" s="61"/>
      <c r="AS232" s="61"/>
      <c r="AT232" s="61"/>
      <c r="AU232" s="61"/>
      <c r="AV232" s="61"/>
      <c r="AW232" s="61"/>
      <c r="AX232" s="61"/>
    </row>
    <row r="233" spans="1:50" ht="16" x14ac:dyDescent="0.2">
      <c r="A233" s="66"/>
      <c r="B233" s="67"/>
      <c r="C233" s="69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  <c r="AL233" s="61"/>
      <c r="AM233" s="61"/>
      <c r="AN233" s="61"/>
      <c r="AO233" s="61"/>
      <c r="AP233" s="61"/>
      <c r="AQ233" s="61"/>
      <c r="AR233" s="61"/>
      <c r="AS233" s="61"/>
      <c r="AT233" s="61"/>
      <c r="AU233" s="61"/>
      <c r="AV233" s="61"/>
      <c r="AW233" s="61"/>
      <c r="AX233" s="61"/>
    </row>
    <row r="234" spans="1:50" ht="16" x14ac:dyDescent="0.2">
      <c r="A234" s="66"/>
      <c r="B234" s="66"/>
      <c r="C234" s="69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  <c r="AL234" s="61"/>
      <c r="AM234" s="61"/>
      <c r="AN234" s="61"/>
      <c r="AO234" s="61"/>
      <c r="AP234" s="61"/>
      <c r="AQ234" s="61"/>
      <c r="AR234" s="61"/>
      <c r="AS234" s="61"/>
      <c r="AT234" s="61"/>
      <c r="AU234" s="61"/>
      <c r="AV234" s="61"/>
      <c r="AW234" s="61"/>
      <c r="AX234" s="61"/>
    </row>
    <row r="235" spans="1:50" x14ac:dyDescent="0.15">
      <c r="A235" s="66"/>
      <c r="B235" s="66"/>
      <c r="C235" s="64"/>
      <c r="D235" s="58"/>
      <c r="E235" s="58"/>
      <c r="F235" s="58"/>
      <c r="G235" s="58"/>
      <c r="H235" s="58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  <c r="AL235" s="61"/>
      <c r="AM235" s="61"/>
      <c r="AN235" s="61"/>
      <c r="AO235" s="61"/>
      <c r="AP235" s="61"/>
      <c r="AQ235" s="61"/>
      <c r="AR235" s="61"/>
      <c r="AS235" s="61"/>
      <c r="AT235" s="61"/>
      <c r="AU235" s="61"/>
      <c r="AV235" s="61"/>
      <c r="AW235" s="61"/>
      <c r="AX235" s="61"/>
    </row>
    <row r="236" spans="1:50" ht="16" x14ac:dyDescent="0.2">
      <c r="A236" s="58"/>
      <c r="B236" s="58"/>
      <c r="C236" s="57"/>
      <c r="D236" s="58"/>
      <c r="E236" s="58"/>
      <c r="F236" s="58"/>
      <c r="G236" s="58"/>
      <c r="H236" s="58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  <c r="AL236" s="61"/>
      <c r="AM236" s="61"/>
      <c r="AN236" s="61"/>
      <c r="AO236" s="61"/>
      <c r="AP236" s="61"/>
      <c r="AQ236" s="61"/>
      <c r="AR236" s="61"/>
      <c r="AS236" s="61"/>
      <c r="AT236" s="61"/>
      <c r="AU236" s="61"/>
      <c r="AV236" s="61"/>
      <c r="AW236" s="61"/>
      <c r="AX236" s="61"/>
    </row>
    <row r="237" spans="1:50" ht="16" x14ac:dyDescent="0.2">
      <c r="A237" s="58"/>
      <c r="B237" s="58"/>
      <c r="C237" s="57"/>
      <c r="D237" s="58"/>
      <c r="E237" s="58"/>
      <c r="F237" s="58"/>
      <c r="G237" s="58"/>
      <c r="H237" s="58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  <c r="AL237" s="61"/>
      <c r="AM237" s="61"/>
      <c r="AN237" s="61"/>
      <c r="AO237" s="61"/>
      <c r="AP237" s="61"/>
      <c r="AQ237" s="61"/>
      <c r="AR237" s="61"/>
      <c r="AS237" s="61"/>
      <c r="AT237" s="61"/>
      <c r="AU237" s="61"/>
      <c r="AV237" s="61"/>
      <c r="AW237" s="61"/>
      <c r="AX237" s="61"/>
    </row>
    <row r="238" spans="1:50" ht="16" x14ac:dyDescent="0.2">
      <c r="A238" s="66"/>
      <c r="B238" s="66"/>
      <c r="C238" s="57"/>
      <c r="D238" s="58"/>
      <c r="E238" s="58"/>
      <c r="F238" s="58"/>
      <c r="G238" s="58"/>
      <c r="H238" s="58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  <c r="AL238" s="61"/>
      <c r="AM238" s="61"/>
      <c r="AN238" s="61"/>
      <c r="AO238" s="61"/>
      <c r="AP238" s="61"/>
      <c r="AQ238" s="61"/>
      <c r="AR238" s="61"/>
      <c r="AS238" s="61"/>
      <c r="AT238" s="61"/>
      <c r="AU238" s="61"/>
      <c r="AV238" s="61"/>
      <c r="AW238" s="61"/>
      <c r="AX238" s="61"/>
    </row>
    <row r="239" spans="1:50" ht="16" x14ac:dyDescent="0.2">
      <c r="A239" s="66"/>
      <c r="B239" s="66"/>
      <c r="C239" s="59"/>
      <c r="D239" s="58"/>
      <c r="E239" s="58"/>
      <c r="F239" s="58"/>
      <c r="G239" s="58"/>
      <c r="H239" s="58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  <c r="AL239" s="61"/>
      <c r="AM239" s="61"/>
      <c r="AN239" s="61"/>
      <c r="AO239" s="61"/>
      <c r="AP239" s="61"/>
      <c r="AQ239" s="61"/>
      <c r="AR239" s="61"/>
      <c r="AS239" s="61"/>
      <c r="AT239" s="61"/>
      <c r="AU239" s="61"/>
      <c r="AV239" s="61"/>
      <c r="AW239" s="61"/>
      <c r="AX239" s="61"/>
    </row>
    <row r="240" spans="1:50" ht="16" x14ac:dyDescent="0.2">
      <c r="A240" s="66"/>
      <c r="B240" s="67"/>
      <c r="C240" s="59"/>
      <c r="D240" s="58"/>
      <c r="E240" s="58"/>
      <c r="F240" s="58"/>
      <c r="G240" s="58"/>
      <c r="H240" s="58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  <c r="AL240" s="61"/>
      <c r="AM240" s="61"/>
      <c r="AN240" s="61"/>
      <c r="AO240" s="61"/>
      <c r="AP240" s="61"/>
      <c r="AQ240" s="61"/>
      <c r="AR240" s="61"/>
      <c r="AS240" s="61"/>
      <c r="AT240" s="61"/>
      <c r="AU240" s="61"/>
      <c r="AV240" s="61"/>
      <c r="AW240" s="61"/>
      <c r="AX240" s="61"/>
    </row>
    <row r="241" spans="1:50" x14ac:dyDescent="0.15">
      <c r="A241" s="66"/>
      <c r="B241" s="66"/>
      <c r="C241" s="61"/>
      <c r="D241" s="58"/>
      <c r="E241" s="58"/>
      <c r="F241" s="58"/>
      <c r="G241" s="58"/>
      <c r="H241" s="58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  <c r="AL241" s="61"/>
      <c r="AM241" s="61"/>
      <c r="AN241" s="61"/>
      <c r="AO241" s="61"/>
      <c r="AP241" s="61"/>
      <c r="AQ241" s="61"/>
      <c r="AR241" s="61"/>
      <c r="AS241" s="61"/>
      <c r="AT241" s="61"/>
      <c r="AU241" s="61"/>
      <c r="AV241" s="61"/>
      <c r="AW241" s="61"/>
      <c r="AX241" s="61"/>
    </row>
    <row r="242" spans="1:50" ht="16" x14ac:dyDescent="0.2">
      <c r="A242" s="66"/>
      <c r="B242" s="66"/>
      <c r="C242" s="57"/>
      <c r="D242" s="58"/>
      <c r="E242" s="58"/>
      <c r="F242" s="58"/>
      <c r="G242" s="58"/>
      <c r="H242" s="58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  <c r="AL242" s="61"/>
      <c r="AM242" s="61"/>
      <c r="AN242" s="61"/>
      <c r="AO242" s="61"/>
      <c r="AP242" s="61"/>
      <c r="AQ242" s="61"/>
      <c r="AR242" s="61"/>
      <c r="AS242" s="61"/>
      <c r="AT242" s="61"/>
      <c r="AU242" s="61"/>
      <c r="AV242" s="61"/>
      <c r="AW242" s="61"/>
      <c r="AX242" s="61"/>
    </row>
    <row r="243" spans="1:50" ht="16" x14ac:dyDescent="0.2">
      <c r="A243" s="58"/>
      <c r="B243" s="58"/>
      <c r="C243" s="57"/>
      <c r="D243" s="58"/>
      <c r="E243" s="58"/>
      <c r="F243" s="58"/>
      <c r="G243" s="58"/>
      <c r="H243" s="58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  <c r="AL243" s="61"/>
      <c r="AM243" s="61"/>
      <c r="AN243" s="61"/>
      <c r="AO243" s="61"/>
      <c r="AP243" s="61"/>
      <c r="AQ243" s="61"/>
      <c r="AR243" s="61"/>
      <c r="AS243" s="61"/>
      <c r="AT243" s="61"/>
      <c r="AU243" s="61"/>
      <c r="AV243" s="61"/>
      <c r="AW243" s="61"/>
      <c r="AX243" s="61"/>
    </row>
    <row r="244" spans="1:50" ht="16" x14ac:dyDescent="0.2">
      <c r="A244" s="66"/>
      <c r="B244" s="66"/>
      <c r="C244" s="57"/>
      <c r="D244" s="58"/>
      <c r="E244" s="58"/>
      <c r="F244" s="58"/>
      <c r="G244" s="58"/>
      <c r="H244" s="58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  <c r="AL244" s="61"/>
      <c r="AM244" s="61"/>
      <c r="AN244" s="61"/>
      <c r="AO244" s="61"/>
      <c r="AP244" s="61"/>
      <c r="AQ244" s="61"/>
      <c r="AR244" s="61"/>
      <c r="AS244" s="61"/>
      <c r="AT244" s="61"/>
      <c r="AU244" s="61"/>
      <c r="AV244" s="61"/>
      <c r="AW244" s="61"/>
      <c r="AX244" s="61"/>
    </row>
    <row r="245" spans="1:50" ht="16" x14ac:dyDescent="0.2">
      <c r="A245" s="66"/>
      <c r="B245" s="67"/>
      <c r="C245" s="59"/>
      <c r="D245" s="58"/>
      <c r="E245" s="58"/>
      <c r="F245" s="58"/>
      <c r="G245" s="58"/>
      <c r="H245" s="58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  <c r="AL245" s="61"/>
      <c r="AM245" s="61"/>
      <c r="AN245" s="61"/>
      <c r="AO245" s="61"/>
      <c r="AP245" s="61"/>
      <c r="AQ245" s="61"/>
      <c r="AR245" s="61"/>
      <c r="AS245" s="61"/>
      <c r="AT245" s="61"/>
      <c r="AU245" s="61"/>
      <c r="AV245" s="61"/>
      <c r="AW245" s="61"/>
      <c r="AX245" s="61"/>
    </row>
    <row r="246" spans="1:50" ht="16" x14ac:dyDescent="0.2">
      <c r="A246" s="66"/>
      <c r="B246" s="66"/>
      <c r="C246" s="57"/>
      <c r="D246" s="58"/>
      <c r="E246" s="58"/>
      <c r="F246" s="58"/>
      <c r="G246" s="58"/>
      <c r="H246" s="58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  <c r="AL246" s="61"/>
      <c r="AM246" s="61"/>
      <c r="AN246" s="61"/>
      <c r="AO246" s="61"/>
      <c r="AP246" s="61"/>
      <c r="AQ246" s="61"/>
      <c r="AR246" s="61"/>
      <c r="AS246" s="61"/>
      <c r="AT246" s="61"/>
      <c r="AU246" s="61"/>
      <c r="AV246" s="61"/>
      <c r="AW246" s="61"/>
      <c r="AX246" s="61"/>
    </row>
    <row r="247" spans="1:50" x14ac:dyDescent="0.15">
      <c r="A247" s="66"/>
      <c r="B247" s="66"/>
      <c r="C247" s="77"/>
      <c r="D247" s="58"/>
      <c r="E247" s="58"/>
      <c r="F247" s="58"/>
      <c r="G247" s="58"/>
      <c r="H247" s="58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  <c r="AL247" s="61"/>
      <c r="AM247" s="61"/>
      <c r="AN247" s="61"/>
      <c r="AO247" s="61"/>
      <c r="AP247" s="61"/>
      <c r="AQ247" s="61"/>
      <c r="AR247" s="61"/>
      <c r="AS247" s="61"/>
      <c r="AT247" s="61"/>
      <c r="AU247" s="61"/>
      <c r="AV247" s="61"/>
      <c r="AW247" s="61"/>
      <c r="AX247" s="61"/>
    </row>
    <row r="248" spans="1:50" ht="16" x14ac:dyDescent="0.2">
      <c r="A248" s="58"/>
      <c r="B248" s="58"/>
      <c r="C248" s="57"/>
      <c r="D248" s="58"/>
      <c r="E248" s="58"/>
      <c r="F248" s="58"/>
      <c r="G248" s="58"/>
      <c r="H248" s="58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  <c r="AL248" s="61"/>
      <c r="AM248" s="61"/>
      <c r="AN248" s="61"/>
      <c r="AO248" s="61"/>
      <c r="AP248" s="61"/>
      <c r="AQ248" s="61"/>
      <c r="AR248" s="61"/>
      <c r="AS248" s="61"/>
      <c r="AT248" s="61"/>
      <c r="AU248" s="61"/>
      <c r="AV248" s="61"/>
      <c r="AW248" s="61"/>
      <c r="AX248" s="61"/>
    </row>
    <row r="249" spans="1:50" ht="16" x14ac:dyDescent="0.2">
      <c r="A249" s="58"/>
      <c r="B249" s="58"/>
      <c r="C249" s="57"/>
      <c r="D249" s="58"/>
      <c r="E249" s="58"/>
      <c r="F249" s="58"/>
      <c r="G249" s="58"/>
      <c r="H249" s="58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  <c r="AL249" s="61"/>
      <c r="AM249" s="61"/>
      <c r="AN249" s="61"/>
      <c r="AO249" s="61"/>
      <c r="AP249" s="61"/>
      <c r="AQ249" s="61"/>
      <c r="AR249" s="61"/>
      <c r="AS249" s="61"/>
      <c r="AT249" s="61"/>
      <c r="AU249" s="61"/>
      <c r="AV249" s="61"/>
      <c r="AW249" s="61"/>
      <c r="AX249" s="61"/>
    </row>
    <row r="250" spans="1:50" ht="16" x14ac:dyDescent="0.2">
      <c r="A250" s="58"/>
      <c r="B250" s="58"/>
      <c r="C250" s="59"/>
      <c r="D250" s="58"/>
      <c r="E250" s="58"/>
      <c r="F250" s="58"/>
      <c r="G250" s="58"/>
      <c r="H250" s="58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  <c r="AL250" s="61"/>
      <c r="AM250" s="61"/>
      <c r="AN250" s="61"/>
      <c r="AO250" s="61"/>
      <c r="AP250" s="61"/>
      <c r="AQ250" s="61"/>
      <c r="AR250" s="61"/>
      <c r="AS250" s="61"/>
      <c r="AT250" s="61"/>
      <c r="AU250" s="61"/>
      <c r="AV250" s="61"/>
      <c r="AW250" s="61"/>
      <c r="AX250" s="61"/>
    </row>
    <row r="251" spans="1:50" ht="16" x14ac:dyDescent="0.2">
      <c r="A251" s="58"/>
      <c r="B251" s="58"/>
      <c r="C251" s="57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  <c r="AL251" s="61"/>
      <c r="AM251" s="61"/>
      <c r="AN251" s="61"/>
      <c r="AO251" s="61"/>
      <c r="AP251" s="61"/>
      <c r="AQ251" s="61"/>
      <c r="AR251" s="61"/>
      <c r="AS251" s="61"/>
      <c r="AT251" s="61"/>
      <c r="AU251" s="61"/>
      <c r="AV251" s="61"/>
      <c r="AW251" s="61"/>
      <c r="AX251" s="61"/>
    </row>
    <row r="252" spans="1:50" ht="16" x14ac:dyDescent="0.2">
      <c r="A252" s="58"/>
      <c r="B252" s="58"/>
      <c r="C252" s="49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  <c r="AL252" s="61"/>
      <c r="AM252" s="61"/>
      <c r="AN252" s="61"/>
      <c r="AO252" s="61"/>
      <c r="AP252" s="61"/>
      <c r="AQ252" s="61"/>
      <c r="AR252" s="61"/>
      <c r="AS252" s="61"/>
      <c r="AT252" s="61"/>
      <c r="AU252" s="61"/>
      <c r="AV252" s="61"/>
      <c r="AW252" s="61"/>
      <c r="AX252" s="61"/>
    </row>
    <row r="253" spans="1:50" ht="16" x14ac:dyDescent="0.2">
      <c r="A253" s="58"/>
      <c r="B253" s="58"/>
      <c r="C253" s="69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  <c r="AL253" s="61"/>
      <c r="AM253" s="61"/>
      <c r="AN253" s="61"/>
      <c r="AO253" s="61"/>
      <c r="AP253" s="61"/>
      <c r="AQ253" s="61"/>
      <c r="AR253" s="61"/>
      <c r="AS253" s="61"/>
      <c r="AT253" s="61"/>
      <c r="AU253" s="61"/>
      <c r="AV253" s="61"/>
      <c r="AW253" s="61"/>
      <c r="AX253" s="61"/>
    </row>
    <row r="254" spans="1:50" ht="16" x14ac:dyDescent="0.2">
      <c r="A254" s="65"/>
      <c r="B254" s="65"/>
      <c r="C254" s="69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  <c r="AL254" s="61"/>
      <c r="AM254" s="61"/>
      <c r="AN254" s="61"/>
      <c r="AO254" s="61"/>
      <c r="AP254" s="61"/>
      <c r="AQ254" s="61"/>
      <c r="AR254" s="61"/>
      <c r="AS254" s="61"/>
      <c r="AT254" s="61"/>
      <c r="AU254" s="61"/>
      <c r="AV254" s="61"/>
      <c r="AW254" s="61"/>
      <c r="AX254" s="61"/>
    </row>
    <row r="255" spans="1:50" ht="16" x14ac:dyDescent="0.2">
      <c r="A255" s="65"/>
      <c r="B255" s="65"/>
      <c r="C255" s="59"/>
      <c r="D255" s="58"/>
      <c r="E255" s="58"/>
      <c r="F255" s="60"/>
      <c r="G255" s="60"/>
      <c r="H255" s="60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  <c r="AL255" s="61"/>
      <c r="AM255" s="61"/>
      <c r="AN255" s="61"/>
      <c r="AO255" s="61"/>
      <c r="AP255" s="61"/>
      <c r="AQ255" s="61"/>
      <c r="AR255" s="61"/>
      <c r="AS255" s="61"/>
      <c r="AT255" s="61"/>
      <c r="AU255" s="61"/>
      <c r="AV255" s="61"/>
      <c r="AW255" s="61"/>
      <c r="AX255" s="61"/>
    </row>
    <row r="256" spans="1:50" ht="16" x14ac:dyDescent="0.2">
      <c r="A256" s="65"/>
      <c r="B256" s="65"/>
      <c r="C256" s="57"/>
      <c r="D256" s="58"/>
      <c r="E256" s="58"/>
      <c r="F256" s="60"/>
      <c r="G256" s="60"/>
      <c r="H256" s="60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  <c r="AL256" s="61"/>
      <c r="AM256" s="61"/>
      <c r="AN256" s="61"/>
      <c r="AO256" s="61"/>
      <c r="AP256" s="61"/>
      <c r="AQ256" s="61"/>
      <c r="AR256" s="61"/>
      <c r="AS256" s="61"/>
      <c r="AT256" s="61"/>
      <c r="AU256" s="61"/>
      <c r="AV256" s="61"/>
      <c r="AW256" s="61"/>
      <c r="AX256" s="61"/>
    </row>
    <row r="257" spans="1:50" ht="16" x14ac:dyDescent="0.2">
      <c r="A257" s="65"/>
      <c r="B257" s="65"/>
      <c r="C257" s="77"/>
      <c r="D257" s="58"/>
      <c r="E257" s="58"/>
      <c r="F257" s="60"/>
      <c r="G257" s="60"/>
      <c r="H257" s="60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  <c r="AL257" s="61"/>
      <c r="AM257" s="61"/>
      <c r="AN257" s="61"/>
      <c r="AO257" s="61"/>
      <c r="AP257" s="61"/>
      <c r="AQ257" s="61"/>
      <c r="AR257" s="61"/>
      <c r="AS257" s="61"/>
      <c r="AT257" s="61"/>
      <c r="AU257" s="61"/>
      <c r="AV257" s="61"/>
      <c r="AW257" s="61"/>
      <c r="AX257" s="61"/>
    </row>
    <row r="258" spans="1:50" ht="16" x14ac:dyDescent="0.2">
      <c r="A258" s="58"/>
      <c r="B258" s="58"/>
      <c r="C258" s="57"/>
      <c r="D258" s="63"/>
      <c r="E258" s="63"/>
      <c r="F258" s="58"/>
      <c r="G258" s="58"/>
      <c r="H258" s="58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  <c r="AL258" s="61"/>
      <c r="AM258" s="61"/>
      <c r="AN258" s="61"/>
      <c r="AO258" s="61"/>
      <c r="AP258" s="61"/>
      <c r="AQ258" s="61"/>
      <c r="AR258" s="61"/>
      <c r="AS258" s="61"/>
      <c r="AT258" s="61"/>
      <c r="AU258" s="61"/>
      <c r="AV258" s="61"/>
      <c r="AW258" s="61"/>
      <c r="AX258" s="61"/>
    </row>
    <row r="259" spans="1:50" ht="16" x14ac:dyDescent="0.2">
      <c r="A259" s="66"/>
      <c r="B259" s="66"/>
      <c r="C259" s="57"/>
      <c r="D259" s="60"/>
      <c r="E259" s="60"/>
      <c r="F259" s="58"/>
      <c r="G259" s="58"/>
      <c r="H259" s="58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  <c r="AL259" s="61"/>
      <c r="AM259" s="61"/>
      <c r="AN259" s="61"/>
      <c r="AO259" s="61"/>
      <c r="AP259" s="61"/>
      <c r="AQ259" s="61"/>
      <c r="AR259" s="61"/>
      <c r="AS259" s="61"/>
      <c r="AT259" s="61"/>
      <c r="AU259" s="61"/>
      <c r="AV259" s="61"/>
      <c r="AW259" s="61"/>
      <c r="AX259" s="61"/>
    </row>
    <row r="260" spans="1:50" ht="16" x14ac:dyDescent="0.2">
      <c r="A260" s="66"/>
      <c r="B260" s="66"/>
      <c r="C260" s="59"/>
      <c r="D260" s="60"/>
      <c r="E260" s="60"/>
      <c r="F260" s="58"/>
      <c r="G260" s="58"/>
      <c r="H260" s="58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  <c r="AL260" s="61"/>
      <c r="AM260" s="61"/>
      <c r="AN260" s="61"/>
      <c r="AO260" s="61"/>
      <c r="AP260" s="61"/>
      <c r="AQ260" s="61"/>
      <c r="AR260" s="61"/>
      <c r="AS260" s="61"/>
      <c r="AT260" s="61"/>
      <c r="AU260" s="61"/>
      <c r="AV260" s="61"/>
      <c r="AW260" s="61"/>
      <c r="AX260" s="61"/>
    </row>
    <row r="261" spans="1:50" ht="16" x14ac:dyDescent="0.2">
      <c r="A261" s="66"/>
      <c r="B261" s="66"/>
      <c r="C261" s="57"/>
      <c r="D261" s="60"/>
      <c r="E261" s="60"/>
      <c r="F261" s="58"/>
      <c r="G261" s="58"/>
      <c r="H261" s="58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  <c r="AL261" s="61"/>
      <c r="AM261" s="61"/>
      <c r="AN261" s="61"/>
      <c r="AO261" s="61"/>
      <c r="AP261" s="61"/>
      <c r="AQ261" s="61"/>
      <c r="AR261" s="61"/>
      <c r="AS261" s="61"/>
      <c r="AT261" s="61"/>
      <c r="AU261" s="61"/>
      <c r="AV261" s="61"/>
      <c r="AW261" s="61"/>
      <c r="AX261" s="61"/>
    </row>
    <row r="262" spans="1:50" x14ac:dyDescent="0.15">
      <c r="A262" s="66"/>
      <c r="B262" s="66"/>
      <c r="C262" s="77"/>
      <c r="D262" s="58"/>
      <c r="E262" s="58"/>
      <c r="F262" s="58"/>
      <c r="G262" s="58"/>
      <c r="H262" s="58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  <c r="AL262" s="61"/>
      <c r="AM262" s="61"/>
      <c r="AN262" s="61"/>
      <c r="AO262" s="61"/>
      <c r="AP262" s="61"/>
      <c r="AQ262" s="61"/>
      <c r="AR262" s="61"/>
      <c r="AS262" s="61"/>
      <c r="AT262" s="61"/>
      <c r="AU262" s="61"/>
      <c r="AV262" s="61"/>
      <c r="AW262" s="61"/>
      <c r="AX262" s="61"/>
    </row>
    <row r="263" spans="1:50" ht="16" x14ac:dyDescent="0.2">
      <c r="A263" s="58"/>
      <c r="B263" s="58"/>
      <c r="C263" s="57"/>
      <c r="D263" s="58"/>
      <c r="E263" s="58"/>
      <c r="F263" s="58"/>
      <c r="G263" s="58"/>
      <c r="H263" s="58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  <c r="AL263" s="61"/>
      <c r="AM263" s="61"/>
      <c r="AN263" s="61"/>
      <c r="AO263" s="61"/>
      <c r="AP263" s="61"/>
      <c r="AQ263" s="61"/>
      <c r="AR263" s="61"/>
      <c r="AS263" s="61"/>
      <c r="AT263" s="61"/>
      <c r="AU263" s="61"/>
      <c r="AV263" s="61"/>
      <c r="AW263" s="61"/>
      <c r="AX263" s="61"/>
    </row>
    <row r="264" spans="1:50" ht="16" x14ac:dyDescent="0.2">
      <c r="A264" s="65"/>
      <c r="B264" s="65"/>
      <c r="C264" s="57"/>
      <c r="D264" s="58"/>
      <c r="E264" s="58"/>
      <c r="F264" s="60"/>
      <c r="G264" s="60"/>
      <c r="H264" s="60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  <c r="AL264" s="61"/>
      <c r="AM264" s="61"/>
      <c r="AN264" s="61"/>
      <c r="AO264" s="61"/>
      <c r="AP264" s="61"/>
      <c r="AQ264" s="61"/>
      <c r="AR264" s="61"/>
      <c r="AS264" s="61"/>
      <c r="AT264" s="61"/>
      <c r="AU264" s="61"/>
      <c r="AV264" s="61"/>
      <c r="AW264" s="61"/>
      <c r="AX264" s="61"/>
    </row>
    <row r="265" spans="1:50" ht="16" x14ac:dyDescent="0.2">
      <c r="A265" s="65"/>
      <c r="B265" s="65"/>
      <c r="C265" s="59"/>
      <c r="D265" s="58"/>
      <c r="E265" s="58"/>
      <c r="F265" s="60"/>
      <c r="G265" s="60"/>
      <c r="H265" s="60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  <c r="AL265" s="61"/>
      <c r="AM265" s="61"/>
      <c r="AN265" s="61"/>
      <c r="AO265" s="61"/>
      <c r="AP265" s="61"/>
      <c r="AQ265" s="61"/>
      <c r="AR265" s="61"/>
      <c r="AS265" s="61"/>
      <c r="AT265" s="61"/>
      <c r="AU265" s="61"/>
      <c r="AV265" s="61"/>
      <c r="AW265" s="61"/>
      <c r="AX265" s="61"/>
    </row>
    <row r="266" spans="1:50" ht="16" x14ac:dyDescent="0.2">
      <c r="A266" s="65"/>
      <c r="B266" s="65"/>
      <c r="C266" s="71"/>
      <c r="D266" s="74"/>
      <c r="E266" s="74"/>
      <c r="F266" s="74"/>
      <c r="G266" s="74"/>
      <c r="H266" s="74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  <c r="AL266" s="61"/>
      <c r="AM266" s="61"/>
      <c r="AN266" s="61"/>
      <c r="AO266" s="61"/>
      <c r="AP266" s="61"/>
      <c r="AQ266" s="61"/>
      <c r="AR266" s="61"/>
      <c r="AS266" s="61"/>
      <c r="AT266" s="61"/>
      <c r="AU266" s="61"/>
      <c r="AV266" s="61"/>
      <c r="AW266" s="61"/>
      <c r="AX266" s="61"/>
    </row>
    <row r="267" spans="1:50" ht="16" x14ac:dyDescent="0.2">
      <c r="A267" s="65"/>
      <c r="B267" s="65"/>
      <c r="C267" s="71"/>
      <c r="D267" s="74"/>
      <c r="E267" s="74"/>
      <c r="F267" s="74"/>
      <c r="G267" s="74"/>
      <c r="H267" s="74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  <c r="AL267" s="61"/>
      <c r="AM267" s="61"/>
      <c r="AN267" s="61"/>
      <c r="AO267" s="61"/>
      <c r="AP267" s="61"/>
      <c r="AQ267" s="61"/>
      <c r="AR267" s="61"/>
      <c r="AS267" s="61"/>
      <c r="AT267" s="61"/>
      <c r="AU267" s="61"/>
      <c r="AV267" s="61"/>
      <c r="AW267" s="61"/>
      <c r="AX267" s="61"/>
    </row>
    <row r="268" spans="1:50" ht="16" x14ac:dyDescent="0.2">
      <c r="A268" s="65"/>
      <c r="B268" s="65"/>
      <c r="C268" s="73"/>
      <c r="D268" s="74"/>
      <c r="E268" s="74"/>
      <c r="F268" s="74"/>
      <c r="G268" s="74"/>
      <c r="H268" s="74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  <c r="AL268" s="61"/>
      <c r="AM268" s="61"/>
      <c r="AN268" s="61"/>
      <c r="AO268" s="61"/>
      <c r="AP268" s="61"/>
      <c r="AQ268" s="61"/>
      <c r="AR268" s="61"/>
      <c r="AS268" s="61"/>
      <c r="AT268" s="61"/>
      <c r="AU268" s="61"/>
      <c r="AV268" s="61"/>
      <c r="AW268" s="61"/>
      <c r="AX268" s="61"/>
    </row>
    <row r="269" spans="1:50" ht="16" x14ac:dyDescent="0.2">
      <c r="A269" s="65"/>
      <c r="B269" s="65"/>
      <c r="C269" s="73"/>
      <c r="D269" s="74"/>
      <c r="E269" s="74"/>
      <c r="F269" s="74"/>
      <c r="G269" s="74"/>
      <c r="H269" s="74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  <c r="AL269" s="61"/>
      <c r="AM269" s="61"/>
      <c r="AN269" s="61"/>
      <c r="AO269" s="61"/>
      <c r="AP269" s="61"/>
      <c r="AQ269" s="61"/>
      <c r="AR269" s="61"/>
      <c r="AS269" s="61"/>
      <c r="AT269" s="61"/>
      <c r="AU269" s="61"/>
      <c r="AV269" s="61"/>
      <c r="AW269" s="61"/>
      <c r="AX269" s="61"/>
    </row>
    <row r="270" spans="1:50" ht="16" x14ac:dyDescent="0.2">
      <c r="A270" s="65"/>
      <c r="B270" s="65"/>
      <c r="C270" s="71"/>
      <c r="D270" s="74"/>
      <c r="E270" s="74"/>
      <c r="F270" s="74"/>
      <c r="G270" s="74"/>
      <c r="H270" s="74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  <c r="AL270" s="61"/>
      <c r="AM270" s="61"/>
      <c r="AN270" s="61"/>
      <c r="AO270" s="61"/>
      <c r="AP270" s="61"/>
      <c r="AQ270" s="61"/>
      <c r="AR270" s="61"/>
      <c r="AS270" s="61"/>
      <c r="AT270" s="61"/>
      <c r="AU270" s="61"/>
      <c r="AV270" s="61"/>
      <c r="AW270" s="61"/>
      <c r="AX270" s="61"/>
    </row>
    <row r="271" spans="1:50" ht="16" x14ac:dyDescent="0.2">
      <c r="A271" s="65"/>
      <c r="B271" s="65"/>
      <c r="C271" s="71"/>
      <c r="D271" s="74"/>
      <c r="E271" s="74"/>
      <c r="F271" s="74"/>
      <c r="G271" s="74"/>
      <c r="H271" s="74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  <c r="AL271" s="61"/>
      <c r="AM271" s="61"/>
      <c r="AN271" s="61"/>
      <c r="AO271" s="61"/>
      <c r="AP271" s="61"/>
      <c r="AQ271" s="61"/>
      <c r="AR271" s="61"/>
      <c r="AS271" s="61"/>
      <c r="AT271" s="61"/>
      <c r="AU271" s="61"/>
      <c r="AV271" s="61"/>
      <c r="AW271" s="61"/>
      <c r="AX271" s="61"/>
    </row>
    <row r="272" spans="1:50" ht="16" x14ac:dyDescent="0.2">
      <c r="A272" s="65"/>
      <c r="B272" s="65"/>
      <c r="C272" s="59"/>
      <c r="D272" s="60"/>
      <c r="E272" s="60"/>
      <c r="F272" s="60"/>
      <c r="G272" s="60"/>
      <c r="H272" s="60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  <c r="AL272" s="61"/>
      <c r="AM272" s="61"/>
      <c r="AN272" s="61"/>
      <c r="AO272" s="61"/>
      <c r="AP272" s="61"/>
      <c r="AQ272" s="61"/>
      <c r="AR272" s="61"/>
      <c r="AS272" s="61"/>
      <c r="AT272" s="61"/>
      <c r="AU272" s="61"/>
      <c r="AV272" s="61"/>
      <c r="AW272" s="61"/>
      <c r="AX272" s="61"/>
    </row>
    <row r="273" spans="1:50" ht="16" x14ac:dyDescent="0.2">
      <c r="A273" s="58"/>
      <c r="B273" s="60"/>
      <c r="C273" s="57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  <c r="AL273" s="61"/>
      <c r="AM273" s="61"/>
      <c r="AN273" s="61"/>
      <c r="AO273" s="61"/>
      <c r="AP273" s="61"/>
      <c r="AQ273" s="61"/>
      <c r="AR273" s="61"/>
      <c r="AS273" s="61"/>
      <c r="AT273" s="61"/>
      <c r="AU273" s="61"/>
      <c r="AV273" s="61"/>
      <c r="AW273" s="61"/>
      <c r="AX273" s="61"/>
    </row>
    <row r="274" spans="1:50" ht="16" x14ac:dyDescent="0.2">
      <c r="A274" s="66"/>
      <c r="B274" s="100"/>
      <c r="C274" s="49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  <c r="AL274" s="61"/>
      <c r="AM274" s="61"/>
      <c r="AN274" s="61"/>
      <c r="AO274" s="61"/>
      <c r="AP274" s="61"/>
      <c r="AQ274" s="61"/>
      <c r="AR274" s="61"/>
      <c r="AS274" s="61"/>
      <c r="AT274" s="61"/>
      <c r="AU274" s="61"/>
      <c r="AV274" s="61"/>
      <c r="AW274" s="61"/>
      <c r="AX274" s="61"/>
    </row>
    <row r="275" spans="1:50" ht="16" x14ac:dyDescent="0.2">
      <c r="A275" s="66"/>
      <c r="B275" s="65"/>
      <c r="C275" s="69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  <c r="AL275" s="61"/>
      <c r="AM275" s="61"/>
      <c r="AN275" s="61"/>
      <c r="AO275" s="61"/>
      <c r="AP275" s="61"/>
      <c r="AQ275" s="61"/>
      <c r="AR275" s="61"/>
      <c r="AS275" s="61"/>
      <c r="AT275" s="61"/>
      <c r="AU275" s="61"/>
      <c r="AV275" s="61"/>
      <c r="AW275" s="61"/>
      <c r="AX275" s="61"/>
    </row>
    <row r="276" spans="1:50" ht="16" x14ac:dyDescent="0.2">
      <c r="A276" s="66"/>
      <c r="B276" s="65"/>
      <c r="C276" s="69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  <c r="AL276" s="61"/>
      <c r="AM276" s="61"/>
      <c r="AN276" s="61"/>
      <c r="AO276" s="61"/>
      <c r="AP276" s="61"/>
      <c r="AQ276" s="61"/>
      <c r="AR276" s="61"/>
      <c r="AS276" s="61"/>
      <c r="AT276" s="61"/>
      <c r="AU276" s="61"/>
      <c r="AV276" s="61"/>
      <c r="AW276" s="61"/>
      <c r="AX276" s="61"/>
    </row>
    <row r="277" spans="1:50" ht="16" x14ac:dyDescent="0.2">
      <c r="A277" s="66"/>
      <c r="B277" s="60"/>
      <c r="C277" s="58"/>
      <c r="D277" s="58"/>
      <c r="E277" s="58"/>
      <c r="F277" s="58"/>
      <c r="G277" s="58"/>
      <c r="H277" s="58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  <c r="AL277" s="61"/>
      <c r="AM277" s="61"/>
      <c r="AN277" s="61"/>
      <c r="AO277" s="61"/>
      <c r="AP277" s="61"/>
      <c r="AQ277" s="61"/>
      <c r="AR277" s="61"/>
      <c r="AS277" s="61"/>
      <c r="AT277" s="61"/>
      <c r="AU277" s="61"/>
      <c r="AV277" s="61"/>
      <c r="AW277" s="61"/>
      <c r="AX277" s="61"/>
    </row>
    <row r="278" spans="1:50" ht="16" x14ac:dyDescent="0.2">
      <c r="A278" s="58"/>
      <c r="B278" s="60"/>
      <c r="C278" s="49"/>
      <c r="D278" s="50"/>
      <c r="E278" s="50"/>
      <c r="F278" s="50"/>
      <c r="G278" s="50"/>
      <c r="H278" s="50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  <c r="AL278" s="61"/>
      <c r="AM278" s="61"/>
      <c r="AN278" s="61"/>
      <c r="AO278" s="61"/>
      <c r="AP278" s="61"/>
      <c r="AQ278" s="61"/>
      <c r="AR278" s="61"/>
      <c r="AS278" s="61"/>
      <c r="AT278" s="61"/>
      <c r="AU278" s="61"/>
      <c r="AV278" s="61"/>
      <c r="AW278" s="61"/>
      <c r="AX278" s="61"/>
    </row>
    <row r="279" spans="1:50" ht="16" x14ac:dyDescent="0.2">
      <c r="A279" s="58"/>
      <c r="B279" s="60"/>
      <c r="C279" s="49"/>
      <c r="D279" s="50"/>
      <c r="E279" s="50"/>
      <c r="F279" s="50"/>
      <c r="G279" s="50"/>
      <c r="H279" s="50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  <c r="AL279" s="61"/>
      <c r="AM279" s="61"/>
      <c r="AN279" s="61"/>
      <c r="AO279" s="61"/>
      <c r="AP279" s="61"/>
      <c r="AQ279" s="61"/>
      <c r="AR279" s="61"/>
      <c r="AS279" s="61"/>
      <c r="AT279" s="61"/>
      <c r="AU279" s="61"/>
      <c r="AV279" s="61"/>
      <c r="AW279" s="61"/>
      <c r="AX279" s="61"/>
    </row>
    <row r="280" spans="1:50" ht="16" x14ac:dyDescent="0.2">
      <c r="A280" s="58"/>
      <c r="B280" s="60"/>
      <c r="C280" s="69"/>
      <c r="D280" s="50"/>
      <c r="E280" s="50"/>
      <c r="F280" s="50"/>
      <c r="G280" s="50"/>
      <c r="H280" s="50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  <c r="AL280" s="61"/>
      <c r="AM280" s="61"/>
      <c r="AN280" s="61"/>
      <c r="AO280" s="61"/>
      <c r="AP280" s="61"/>
      <c r="AQ280" s="61"/>
      <c r="AR280" s="61"/>
      <c r="AS280" s="61"/>
      <c r="AT280" s="61"/>
      <c r="AU280" s="61"/>
      <c r="AV280" s="61"/>
      <c r="AW280" s="61"/>
      <c r="AX280" s="61"/>
    </row>
    <row r="281" spans="1:50" ht="16" x14ac:dyDescent="0.2">
      <c r="A281" s="58"/>
      <c r="B281" s="60"/>
      <c r="C281" s="69"/>
      <c r="D281" s="50"/>
      <c r="E281" s="50"/>
      <c r="F281" s="50"/>
      <c r="G281" s="50"/>
      <c r="H281" s="50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  <c r="AL281" s="61"/>
      <c r="AM281" s="61"/>
      <c r="AN281" s="61"/>
      <c r="AO281" s="61"/>
      <c r="AP281" s="61"/>
      <c r="AQ281" s="61"/>
      <c r="AR281" s="61"/>
      <c r="AS281" s="61"/>
      <c r="AT281" s="61"/>
      <c r="AU281" s="61"/>
      <c r="AV281" s="61"/>
      <c r="AW281" s="61"/>
      <c r="AX281" s="61"/>
    </row>
    <row r="282" spans="1:50" ht="16" x14ac:dyDescent="0.2">
      <c r="A282" s="58"/>
      <c r="B282" s="60"/>
      <c r="C282" s="58"/>
      <c r="D282" s="58"/>
      <c r="E282" s="58"/>
      <c r="F282" s="58"/>
      <c r="G282" s="58"/>
      <c r="H282" s="58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  <c r="AL282" s="61"/>
      <c r="AM282" s="61"/>
      <c r="AN282" s="61"/>
      <c r="AO282" s="61"/>
      <c r="AP282" s="61"/>
      <c r="AQ282" s="61"/>
      <c r="AR282" s="61"/>
      <c r="AS282" s="61"/>
      <c r="AT282" s="61"/>
      <c r="AU282" s="61"/>
      <c r="AV282" s="61"/>
      <c r="AW282" s="61"/>
      <c r="AX282" s="61"/>
    </row>
    <row r="283" spans="1:50" ht="16" x14ac:dyDescent="0.2">
      <c r="A283" s="58"/>
      <c r="B283" s="60"/>
      <c r="C283" s="57"/>
      <c r="D283" s="5"/>
      <c r="E283" s="5"/>
      <c r="F283" s="5"/>
      <c r="G283" s="5"/>
      <c r="H283" s="5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  <c r="AL283" s="61"/>
      <c r="AM283" s="61"/>
      <c r="AN283" s="61"/>
      <c r="AO283" s="61"/>
      <c r="AP283" s="61"/>
      <c r="AQ283" s="61"/>
      <c r="AR283" s="61"/>
      <c r="AS283" s="61"/>
      <c r="AT283" s="61"/>
      <c r="AU283" s="61"/>
      <c r="AV283" s="61"/>
      <c r="AW283" s="61"/>
      <c r="AX283" s="61"/>
    </row>
    <row r="284" spans="1:50" ht="16" x14ac:dyDescent="0.2">
      <c r="A284" s="66"/>
      <c r="B284" s="65"/>
      <c r="C284" s="49"/>
      <c r="D284" s="5"/>
      <c r="E284" s="5"/>
      <c r="F284" s="5"/>
      <c r="G284" s="5"/>
      <c r="H284" s="5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  <c r="AL284" s="61"/>
      <c r="AM284" s="61"/>
      <c r="AN284" s="61"/>
      <c r="AO284" s="61"/>
      <c r="AP284" s="61"/>
      <c r="AQ284" s="61"/>
      <c r="AR284" s="61"/>
      <c r="AS284" s="61"/>
      <c r="AT284" s="61"/>
      <c r="AU284" s="61"/>
      <c r="AV284" s="61"/>
      <c r="AW284" s="61"/>
      <c r="AX284" s="61"/>
    </row>
    <row r="285" spans="1:50" ht="16" x14ac:dyDescent="0.2">
      <c r="A285" s="66"/>
      <c r="B285" s="100"/>
      <c r="C285" s="69"/>
      <c r="D285" s="5"/>
      <c r="E285" s="5"/>
      <c r="F285" s="5"/>
      <c r="G285" s="5"/>
      <c r="H285" s="5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  <c r="AL285" s="61"/>
      <c r="AM285" s="61"/>
      <c r="AN285" s="61"/>
      <c r="AO285" s="61"/>
      <c r="AP285" s="61"/>
      <c r="AQ285" s="61"/>
      <c r="AR285" s="61"/>
      <c r="AS285" s="61"/>
      <c r="AT285" s="61"/>
      <c r="AU285" s="61"/>
      <c r="AV285" s="61"/>
      <c r="AW285" s="61"/>
      <c r="AX285" s="61"/>
    </row>
    <row r="286" spans="1:50" ht="16" x14ac:dyDescent="0.2">
      <c r="A286" s="66"/>
      <c r="B286" s="65"/>
      <c r="C286" s="69"/>
      <c r="D286" s="5"/>
      <c r="E286" s="5"/>
      <c r="F286" s="5"/>
      <c r="G286" s="5"/>
      <c r="H286" s="5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  <c r="AL286" s="61"/>
      <c r="AM286" s="61"/>
      <c r="AN286" s="61"/>
      <c r="AO286" s="61"/>
      <c r="AP286" s="61"/>
      <c r="AQ286" s="61"/>
      <c r="AR286" s="61"/>
      <c r="AS286" s="61"/>
      <c r="AT286" s="61"/>
      <c r="AU286" s="61"/>
      <c r="AV286" s="61"/>
      <c r="AW286" s="61"/>
      <c r="AX286" s="61"/>
    </row>
    <row r="287" spans="1:50" ht="16" x14ac:dyDescent="0.2">
      <c r="A287" s="66"/>
      <c r="B287" s="65"/>
      <c r="C287"/>
      <c r="D287"/>
      <c r="E287"/>
      <c r="F287"/>
      <c r="G287"/>
      <c r="H287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  <c r="AL287" s="61"/>
      <c r="AM287" s="61"/>
      <c r="AN287" s="61"/>
      <c r="AO287" s="61"/>
      <c r="AP287" s="61"/>
      <c r="AQ287" s="61"/>
      <c r="AR287" s="61"/>
      <c r="AS287" s="61"/>
      <c r="AT287" s="61"/>
      <c r="AU287" s="61"/>
      <c r="AV287" s="61"/>
      <c r="AW287" s="61"/>
      <c r="AX287" s="61"/>
    </row>
    <row r="288" spans="1:50" ht="16" x14ac:dyDescent="0.2">
      <c r="A288" s="58"/>
      <c r="B288" s="60"/>
      <c r="C288" s="49"/>
      <c r="D288" s="50"/>
      <c r="E288" s="50"/>
      <c r="F288" s="50"/>
      <c r="G288" s="50"/>
      <c r="H288" s="50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  <c r="AL288" s="61"/>
      <c r="AM288" s="61"/>
      <c r="AN288" s="61"/>
      <c r="AO288" s="61"/>
      <c r="AP288" s="61"/>
      <c r="AQ288" s="61"/>
      <c r="AR288" s="61"/>
      <c r="AS288" s="61"/>
      <c r="AT288" s="61"/>
      <c r="AU288" s="61"/>
      <c r="AV288" s="61"/>
      <c r="AW288" s="61"/>
      <c r="AX288" s="61"/>
    </row>
    <row r="289" spans="1:50" ht="16" x14ac:dyDescent="0.2">
      <c r="A289" s="58"/>
      <c r="B289" s="60"/>
      <c r="C289" s="49"/>
      <c r="D289" s="50"/>
      <c r="E289" s="50"/>
      <c r="F289" s="50"/>
      <c r="G289" s="50"/>
      <c r="H289" s="50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  <c r="AL289" s="61"/>
      <c r="AM289" s="61"/>
      <c r="AN289" s="61"/>
      <c r="AO289" s="61"/>
      <c r="AP289" s="61"/>
      <c r="AQ289" s="61"/>
      <c r="AR289" s="61"/>
      <c r="AS289" s="61"/>
      <c r="AT289" s="61"/>
      <c r="AU289" s="61"/>
      <c r="AV289" s="61"/>
      <c r="AW289" s="61"/>
      <c r="AX289" s="61"/>
    </row>
    <row r="290" spans="1:50" ht="16" x14ac:dyDescent="0.2">
      <c r="A290" s="58"/>
      <c r="B290" s="60"/>
      <c r="C290" s="69"/>
      <c r="D290" s="50"/>
      <c r="E290" s="50"/>
      <c r="F290" s="50"/>
      <c r="G290" s="50"/>
      <c r="H290" s="50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  <c r="AL290" s="61"/>
      <c r="AM290" s="61"/>
      <c r="AN290" s="61"/>
      <c r="AO290" s="61"/>
      <c r="AP290" s="61"/>
      <c r="AQ290" s="61"/>
      <c r="AR290" s="61"/>
      <c r="AS290" s="61"/>
      <c r="AT290" s="61"/>
      <c r="AU290" s="61"/>
      <c r="AV290" s="61"/>
      <c r="AW290" s="61"/>
      <c r="AX290" s="61"/>
    </row>
    <row r="291" spans="1:50" ht="16" x14ac:dyDescent="0.2">
      <c r="A291" s="58"/>
      <c r="B291" s="60"/>
      <c r="C291" s="69"/>
      <c r="D291" s="50"/>
      <c r="E291" s="50"/>
      <c r="F291" s="50"/>
      <c r="G291" s="50"/>
      <c r="H291" s="50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  <c r="AL291" s="61"/>
      <c r="AM291" s="61"/>
      <c r="AN291" s="61"/>
      <c r="AO291" s="61"/>
      <c r="AP291" s="61"/>
      <c r="AQ291" s="61"/>
      <c r="AR291" s="61"/>
      <c r="AS291" s="61"/>
      <c r="AT291" s="61"/>
      <c r="AU291" s="61"/>
      <c r="AV291" s="61"/>
      <c r="AW291" s="61"/>
      <c r="AX291" s="61"/>
    </row>
    <row r="292" spans="1:50" ht="16" x14ac:dyDescent="0.2">
      <c r="A292" s="58"/>
      <c r="B292" s="60"/>
      <c r="C292" s="58"/>
      <c r="D292" s="58"/>
      <c r="E292" s="58"/>
      <c r="F292" s="58"/>
      <c r="G292" s="58"/>
      <c r="H292" s="58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  <c r="AL292" s="61"/>
      <c r="AM292" s="61"/>
      <c r="AN292" s="61"/>
      <c r="AO292" s="61"/>
      <c r="AP292" s="61"/>
      <c r="AQ292" s="61"/>
      <c r="AR292" s="61"/>
      <c r="AS292" s="61"/>
      <c r="AT292" s="61"/>
      <c r="AU292" s="61"/>
      <c r="AV292" s="61"/>
      <c r="AW292" s="61"/>
      <c r="AX292" s="61"/>
    </row>
    <row r="293" spans="1:50" ht="16" x14ac:dyDescent="0.2">
      <c r="A293" s="58"/>
      <c r="B293"/>
      <c r="C293" s="57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  <c r="AL293" s="61"/>
      <c r="AM293" s="61"/>
      <c r="AN293" s="61"/>
      <c r="AO293" s="61"/>
      <c r="AP293" s="61"/>
      <c r="AQ293" s="61"/>
      <c r="AR293" s="61"/>
      <c r="AS293" s="61"/>
      <c r="AT293" s="61"/>
      <c r="AU293" s="61"/>
      <c r="AV293" s="61"/>
      <c r="AW293" s="61"/>
      <c r="AX293" s="61"/>
    </row>
    <row r="294" spans="1:50" ht="16" x14ac:dyDescent="0.2">
      <c r="A294" s="58"/>
      <c r="B294"/>
      <c r="C294" s="49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  <c r="AL294" s="61"/>
      <c r="AM294" s="61"/>
      <c r="AN294" s="61"/>
      <c r="AO294" s="61"/>
      <c r="AP294" s="61"/>
      <c r="AQ294" s="61"/>
      <c r="AR294" s="61"/>
      <c r="AS294" s="61"/>
      <c r="AT294" s="61"/>
      <c r="AU294" s="61"/>
      <c r="AV294" s="61"/>
      <c r="AW294" s="61"/>
      <c r="AX294" s="61"/>
    </row>
    <row r="295" spans="1:50" ht="16" x14ac:dyDescent="0.2">
      <c r="A295" s="58"/>
      <c r="B295"/>
      <c r="C295" s="69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  <c r="AL295" s="61"/>
      <c r="AM295" s="61"/>
      <c r="AN295" s="61"/>
      <c r="AO295" s="61"/>
      <c r="AP295" s="61"/>
      <c r="AQ295" s="61"/>
      <c r="AR295" s="61"/>
      <c r="AS295" s="61"/>
      <c r="AT295" s="61"/>
      <c r="AU295" s="61"/>
      <c r="AV295" s="61"/>
      <c r="AW295" s="61"/>
      <c r="AX295" s="61"/>
    </row>
    <row r="296" spans="1:50" ht="16" x14ac:dyDescent="0.2">
      <c r="A296" s="58"/>
      <c r="B296"/>
      <c r="C296" s="69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  <c r="AL296" s="61"/>
      <c r="AM296" s="61"/>
      <c r="AN296" s="61"/>
      <c r="AO296" s="61"/>
      <c r="AP296" s="61"/>
      <c r="AQ296" s="61"/>
      <c r="AR296" s="61"/>
      <c r="AS296" s="61"/>
      <c r="AT296" s="61"/>
      <c r="AU296" s="61"/>
      <c r="AV296" s="61"/>
      <c r="AW296" s="61"/>
      <c r="AX296" s="61"/>
    </row>
    <row r="297" spans="1:50" ht="16" x14ac:dyDescent="0.2">
      <c r="A297" s="58"/>
      <c r="B297" s="60"/>
      <c r="C297" s="58"/>
      <c r="D297" s="58"/>
      <c r="E297" s="58"/>
      <c r="F297" s="58"/>
      <c r="G297" s="58"/>
      <c r="H297" s="58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  <c r="AL297" s="61"/>
      <c r="AM297" s="61"/>
      <c r="AN297" s="61"/>
      <c r="AO297" s="61"/>
      <c r="AP297" s="61"/>
      <c r="AQ297" s="61"/>
      <c r="AR297" s="61"/>
      <c r="AS297" s="61"/>
      <c r="AT297" s="61"/>
      <c r="AU297" s="61"/>
      <c r="AV297" s="61"/>
      <c r="AW297" s="61"/>
      <c r="AX297" s="61"/>
    </row>
    <row r="298" spans="1:50" ht="16" x14ac:dyDescent="0.2">
      <c r="A298" s="58"/>
      <c r="B298" s="60"/>
      <c r="C298" s="57"/>
      <c r="D298" s="5"/>
      <c r="E298" s="5"/>
      <c r="F298" s="5"/>
      <c r="G298" s="5"/>
      <c r="H298" s="5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  <c r="AL298" s="61"/>
      <c r="AM298" s="61"/>
      <c r="AN298" s="61"/>
      <c r="AO298" s="61"/>
      <c r="AP298" s="61"/>
      <c r="AQ298" s="61"/>
      <c r="AR298" s="61"/>
      <c r="AS298" s="61"/>
      <c r="AT298" s="61"/>
      <c r="AU298" s="61"/>
      <c r="AV298" s="61"/>
      <c r="AW298" s="61"/>
      <c r="AX298" s="61"/>
    </row>
    <row r="299" spans="1:50" ht="16" x14ac:dyDescent="0.2">
      <c r="A299" s="66"/>
      <c r="B299" s="60"/>
      <c r="C299" s="49"/>
      <c r="D299" s="5"/>
      <c r="E299" s="5"/>
      <c r="F299" s="5"/>
      <c r="G299" s="5"/>
      <c r="H299" s="5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  <c r="AL299" s="61"/>
      <c r="AM299" s="61"/>
      <c r="AN299" s="61"/>
      <c r="AO299" s="61"/>
      <c r="AP299" s="61"/>
      <c r="AQ299" s="61"/>
      <c r="AR299" s="61"/>
      <c r="AS299" s="61"/>
      <c r="AT299" s="61"/>
      <c r="AU299" s="61"/>
      <c r="AV299" s="61"/>
      <c r="AW299" s="61"/>
      <c r="AX299" s="61"/>
    </row>
    <row r="300" spans="1:50" ht="16" x14ac:dyDescent="0.2">
      <c r="A300" s="66"/>
      <c r="B300" s="60"/>
      <c r="C300" s="69"/>
      <c r="D300" s="5"/>
      <c r="E300" s="5"/>
      <c r="F300" s="5"/>
      <c r="G300" s="5"/>
      <c r="H300" s="5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  <c r="AL300" s="61"/>
      <c r="AM300" s="61"/>
      <c r="AN300" s="61"/>
      <c r="AO300" s="61"/>
      <c r="AP300" s="61"/>
      <c r="AQ300" s="61"/>
      <c r="AR300" s="61"/>
      <c r="AS300" s="61"/>
      <c r="AT300" s="61"/>
      <c r="AU300" s="61"/>
      <c r="AV300" s="61"/>
      <c r="AW300" s="61"/>
      <c r="AX300" s="61"/>
    </row>
    <row r="301" spans="1:50" ht="16" x14ac:dyDescent="0.2">
      <c r="A301" s="58"/>
      <c r="B301" s="60"/>
      <c r="C301" s="69"/>
      <c r="D301" s="5"/>
      <c r="E301" s="5"/>
      <c r="F301" s="5"/>
      <c r="G301" s="5"/>
      <c r="H301" s="5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  <c r="AL301" s="61"/>
      <c r="AM301" s="61"/>
      <c r="AN301" s="61"/>
      <c r="AO301" s="61"/>
      <c r="AP301" s="61"/>
      <c r="AQ301" s="61"/>
      <c r="AR301" s="61"/>
      <c r="AS301" s="61"/>
      <c r="AT301" s="61"/>
      <c r="AU301" s="61"/>
      <c r="AV301" s="61"/>
      <c r="AW301" s="61"/>
      <c r="AX301" s="61"/>
    </row>
    <row r="302" spans="1:50" ht="16" x14ac:dyDescent="0.2">
      <c r="A302" s="58"/>
      <c r="B302" s="60"/>
      <c r="C302" s="58"/>
      <c r="D302" s="58"/>
      <c r="E302" s="58"/>
      <c r="F302" s="60"/>
      <c r="G302" s="60"/>
      <c r="H302" s="60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  <c r="AL302" s="61"/>
      <c r="AM302" s="61"/>
      <c r="AN302" s="61"/>
      <c r="AO302" s="61"/>
      <c r="AP302" s="61"/>
      <c r="AQ302" s="61"/>
      <c r="AR302" s="61"/>
      <c r="AS302" s="61"/>
      <c r="AT302" s="61"/>
      <c r="AU302" s="61"/>
      <c r="AV302" s="61"/>
      <c r="AW302" s="61"/>
      <c r="AX302" s="61"/>
    </row>
    <row r="303" spans="1:50" ht="16" x14ac:dyDescent="0.2">
      <c r="A303" s="58"/>
      <c r="B303" s="60"/>
      <c r="C303" s="57"/>
      <c r="D303" s="60"/>
      <c r="E303" s="60"/>
      <c r="F303" s="58"/>
      <c r="G303" s="58"/>
      <c r="H303" s="58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  <c r="AL303" s="61"/>
      <c r="AM303" s="61"/>
      <c r="AN303" s="61"/>
      <c r="AO303" s="61"/>
      <c r="AP303" s="61"/>
      <c r="AQ303" s="61"/>
      <c r="AR303" s="61"/>
      <c r="AS303" s="61"/>
      <c r="AT303" s="61"/>
      <c r="AU303" s="61"/>
      <c r="AV303" s="61"/>
      <c r="AW303" s="61"/>
      <c r="AX303" s="61"/>
    </row>
    <row r="304" spans="1:50" ht="16" x14ac:dyDescent="0.2">
      <c r="A304" s="58"/>
      <c r="B304" s="60"/>
      <c r="C304" s="57"/>
      <c r="D304" s="60"/>
      <c r="E304" s="60"/>
      <c r="F304" s="58"/>
      <c r="G304" s="58"/>
      <c r="H304" s="58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  <c r="AL304" s="61"/>
      <c r="AM304" s="61"/>
      <c r="AN304" s="61"/>
      <c r="AO304" s="61"/>
      <c r="AP304" s="61"/>
      <c r="AQ304" s="61"/>
      <c r="AR304" s="61"/>
      <c r="AS304" s="61"/>
      <c r="AT304" s="61"/>
      <c r="AU304" s="61"/>
      <c r="AV304" s="61"/>
      <c r="AW304" s="61"/>
      <c r="AX304" s="61"/>
    </row>
    <row r="305" spans="1:50" ht="16" x14ac:dyDescent="0.2">
      <c r="A305" s="58"/>
      <c r="B305" s="60"/>
      <c r="C305" s="59"/>
      <c r="D305" s="60"/>
      <c r="E305" s="60"/>
      <c r="F305" s="58"/>
      <c r="G305" s="58"/>
      <c r="H305" s="58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  <c r="AL305" s="61"/>
      <c r="AM305" s="61"/>
      <c r="AN305" s="61"/>
      <c r="AO305" s="61"/>
      <c r="AP305" s="61"/>
      <c r="AQ305" s="61"/>
      <c r="AR305" s="61"/>
      <c r="AS305" s="61"/>
      <c r="AT305" s="61"/>
      <c r="AU305" s="61"/>
      <c r="AV305" s="61"/>
      <c r="AW305" s="61"/>
      <c r="AX305" s="61"/>
    </row>
    <row r="306" spans="1:50" ht="16" x14ac:dyDescent="0.2">
      <c r="A306" s="58"/>
      <c r="B306" s="60"/>
      <c r="C306" s="59"/>
      <c r="D306" s="60"/>
      <c r="E306" s="60"/>
      <c r="F306" s="58"/>
      <c r="G306" s="58"/>
      <c r="H306" s="58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  <c r="AL306" s="61"/>
      <c r="AM306" s="61"/>
      <c r="AN306" s="61"/>
      <c r="AO306" s="61"/>
      <c r="AP306" s="61"/>
      <c r="AQ306" s="61"/>
      <c r="AR306" s="61"/>
      <c r="AS306" s="61"/>
      <c r="AT306" s="61"/>
      <c r="AU306" s="61"/>
      <c r="AV306" s="61"/>
      <c r="AW306" s="61"/>
      <c r="AX306" s="61"/>
    </row>
    <row r="307" spans="1:50" ht="16" x14ac:dyDescent="0.2">
      <c r="A307" s="58"/>
      <c r="B307" s="60"/>
      <c r="C307" s="58"/>
      <c r="D307" s="58"/>
      <c r="E307" s="58"/>
      <c r="F307" s="58"/>
      <c r="G307" s="58"/>
      <c r="H307" s="58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  <c r="AL307" s="61"/>
      <c r="AM307" s="61"/>
      <c r="AN307" s="61"/>
      <c r="AO307" s="61"/>
      <c r="AP307" s="61"/>
      <c r="AQ307" s="61"/>
      <c r="AR307" s="61"/>
      <c r="AS307" s="61"/>
      <c r="AT307" s="61"/>
      <c r="AU307" s="61"/>
      <c r="AV307" s="61"/>
      <c r="AW307" s="61"/>
      <c r="AX307" s="61"/>
    </row>
    <row r="308" spans="1:50" ht="16" x14ac:dyDescent="0.2">
      <c r="A308" s="58"/>
      <c r="B308" s="60"/>
      <c r="C308" s="77"/>
      <c r="D308" s="77"/>
      <c r="E308" s="58"/>
      <c r="F308" s="58"/>
      <c r="G308" s="58"/>
      <c r="H308" s="58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  <c r="AL308" s="61"/>
      <c r="AM308" s="61"/>
      <c r="AN308" s="61"/>
      <c r="AO308" s="61"/>
      <c r="AP308" s="61"/>
      <c r="AQ308" s="61"/>
      <c r="AR308" s="61"/>
      <c r="AS308" s="61"/>
      <c r="AT308" s="61"/>
      <c r="AU308" s="61"/>
      <c r="AV308" s="61"/>
      <c r="AW308" s="61"/>
      <c r="AX308" s="61"/>
    </row>
    <row r="309" spans="1:50" ht="16" x14ac:dyDescent="0.2">
      <c r="A309" s="58"/>
      <c r="B309" s="60"/>
      <c r="C309" s="77"/>
      <c r="D309" s="77"/>
      <c r="E309" s="58"/>
      <c r="F309" s="58"/>
      <c r="G309" s="58"/>
      <c r="H309" s="58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  <c r="AL309" s="61"/>
      <c r="AM309" s="61"/>
      <c r="AN309" s="61"/>
      <c r="AO309" s="61"/>
      <c r="AP309" s="61"/>
      <c r="AQ309" s="61"/>
      <c r="AR309" s="61"/>
      <c r="AS309" s="61"/>
      <c r="AT309" s="61"/>
      <c r="AU309" s="61"/>
      <c r="AV309" s="61"/>
      <c r="AW309" s="61"/>
      <c r="AX309" s="61"/>
    </row>
    <row r="310" spans="1:50" ht="16" x14ac:dyDescent="0.2">
      <c r="A310" s="58"/>
      <c r="B310" s="60"/>
      <c r="C310" s="77"/>
      <c r="D310" s="77"/>
      <c r="E310" s="58"/>
      <c r="F310" s="58"/>
      <c r="G310" s="58"/>
      <c r="H310" s="58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  <c r="AL310" s="61"/>
      <c r="AM310" s="61"/>
      <c r="AN310" s="61"/>
      <c r="AO310" s="61"/>
      <c r="AP310" s="61"/>
      <c r="AQ310" s="61"/>
      <c r="AR310" s="61"/>
      <c r="AS310" s="61"/>
      <c r="AT310" s="61"/>
      <c r="AU310" s="61"/>
      <c r="AV310" s="61"/>
      <c r="AW310" s="61"/>
      <c r="AX310" s="61"/>
    </row>
    <row r="311" spans="1:50" ht="16" x14ac:dyDescent="0.2">
      <c r="A311" s="58"/>
      <c r="B311" s="60"/>
      <c r="C311" s="77"/>
      <c r="D311" s="77"/>
      <c r="E311" s="58"/>
      <c r="F311" s="58"/>
      <c r="G311" s="58"/>
      <c r="H311" s="58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  <c r="AL311" s="61"/>
      <c r="AM311" s="61"/>
      <c r="AN311" s="61"/>
      <c r="AO311" s="61"/>
      <c r="AP311" s="61"/>
      <c r="AQ311" s="61"/>
      <c r="AR311" s="61"/>
      <c r="AS311" s="61"/>
      <c r="AT311" s="61"/>
      <c r="AU311" s="61"/>
      <c r="AV311" s="61"/>
      <c r="AW311" s="61"/>
      <c r="AX311" s="61"/>
    </row>
    <row r="312" spans="1:50" ht="16" x14ac:dyDescent="0.2">
      <c r="A312" s="58"/>
      <c r="B312" s="60"/>
      <c r="C312" s="58"/>
      <c r="D312" s="58"/>
      <c r="E312" s="58"/>
      <c r="F312" s="58"/>
      <c r="G312" s="58"/>
      <c r="H312" s="58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  <c r="AL312" s="61"/>
      <c r="AM312" s="61"/>
      <c r="AN312" s="61"/>
      <c r="AO312" s="61"/>
      <c r="AP312" s="61"/>
      <c r="AQ312" s="61"/>
      <c r="AR312" s="61"/>
      <c r="AS312" s="61"/>
      <c r="AT312" s="61"/>
      <c r="AU312" s="61"/>
      <c r="AV312" s="61"/>
      <c r="AW312" s="61"/>
      <c r="AX312" s="61"/>
    </row>
    <row r="313" spans="1:50" ht="16" x14ac:dyDescent="0.2">
      <c r="A313" s="58"/>
      <c r="B313" s="60"/>
      <c r="C313" s="57"/>
      <c r="D313" s="60"/>
      <c r="E313" s="60"/>
      <c r="F313" s="58"/>
      <c r="G313" s="58"/>
      <c r="H313" s="58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  <c r="AL313" s="61"/>
      <c r="AM313" s="61"/>
      <c r="AN313" s="61"/>
      <c r="AO313" s="61"/>
      <c r="AP313" s="61"/>
      <c r="AQ313" s="61"/>
      <c r="AR313" s="61"/>
      <c r="AS313" s="61"/>
      <c r="AT313" s="61"/>
      <c r="AU313" s="61"/>
      <c r="AV313" s="61"/>
      <c r="AW313" s="61"/>
      <c r="AX313" s="61"/>
    </row>
    <row r="314" spans="1:50" ht="16" x14ac:dyDescent="0.2">
      <c r="A314" s="58"/>
      <c r="B314" s="60"/>
      <c r="C314" s="57"/>
      <c r="D314" s="60"/>
      <c r="E314" s="60"/>
      <c r="F314" s="58"/>
      <c r="G314" s="58"/>
      <c r="H314" s="58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  <c r="AL314" s="61"/>
      <c r="AM314" s="61"/>
      <c r="AN314" s="61"/>
      <c r="AO314" s="61"/>
      <c r="AP314" s="61"/>
      <c r="AQ314" s="61"/>
      <c r="AR314" s="61"/>
      <c r="AS314" s="61"/>
      <c r="AT314" s="61"/>
      <c r="AU314" s="61"/>
      <c r="AV314" s="61"/>
      <c r="AW314" s="61"/>
      <c r="AX314" s="61"/>
    </row>
    <row r="315" spans="1:50" ht="16" x14ac:dyDescent="0.2">
      <c r="A315" s="58"/>
      <c r="B315" s="60"/>
      <c r="C315" s="59"/>
      <c r="D315" s="60"/>
      <c r="E315" s="60"/>
      <c r="F315" s="58"/>
      <c r="G315" s="58"/>
      <c r="H315" s="58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  <c r="AL315" s="61"/>
      <c r="AM315" s="61"/>
      <c r="AN315" s="61"/>
      <c r="AO315" s="61"/>
      <c r="AP315" s="61"/>
      <c r="AQ315" s="61"/>
      <c r="AR315" s="61"/>
      <c r="AS315" s="61"/>
      <c r="AT315" s="61"/>
      <c r="AU315" s="61"/>
      <c r="AV315" s="61"/>
      <c r="AW315" s="61"/>
      <c r="AX315" s="61"/>
    </row>
    <row r="316" spans="1:50" ht="16" x14ac:dyDescent="0.2">
      <c r="A316" s="58"/>
      <c r="B316" s="60"/>
      <c r="C316" s="59"/>
      <c r="D316" s="60"/>
      <c r="E316" s="60"/>
      <c r="F316" s="58"/>
      <c r="G316" s="58"/>
      <c r="H316" s="58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  <c r="AL316" s="61"/>
      <c r="AM316" s="61"/>
      <c r="AN316" s="61"/>
      <c r="AO316" s="61"/>
      <c r="AP316" s="61"/>
      <c r="AQ316" s="61"/>
      <c r="AR316" s="61"/>
      <c r="AS316" s="61"/>
      <c r="AT316" s="61"/>
      <c r="AU316" s="61"/>
      <c r="AV316" s="61"/>
      <c r="AW316" s="61"/>
      <c r="AX316" s="61"/>
    </row>
    <row r="317" spans="1:50" ht="16" x14ac:dyDescent="0.2">
      <c r="A317" s="58"/>
      <c r="B317" s="60"/>
      <c r="C317" s="58"/>
      <c r="D317" s="58"/>
      <c r="E317" s="58"/>
      <c r="F317" s="58"/>
      <c r="G317" s="58"/>
      <c r="H317" s="58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  <c r="AL317" s="61"/>
      <c r="AM317" s="61"/>
      <c r="AN317" s="61"/>
      <c r="AO317" s="61"/>
      <c r="AP317" s="61"/>
      <c r="AQ317" s="61"/>
      <c r="AR317" s="61"/>
      <c r="AS317" s="61"/>
      <c r="AT317" s="61"/>
      <c r="AU317" s="61"/>
      <c r="AV317" s="61"/>
      <c r="AW317" s="61"/>
      <c r="AX317" s="61"/>
    </row>
    <row r="318" spans="1:50" ht="16" x14ac:dyDescent="0.2">
      <c r="A318" s="58"/>
      <c r="B318" s="60"/>
      <c r="C318" s="49"/>
      <c r="D318" s="50"/>
      <c r="E318" s="50"/>
      <c r="F318" s="50"/>
      <c r="G318" s="50"/>
      <c r="H318" s="50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  <c r="AL318" s="61"/>
      <c r="AM318" s="61"/>
      <c r="AN318" s="61"/>
      <c r="AO318" s="61"/>
      <c r="AP318" s="61"/>
      <c r="AQ318" s="61"/>
      <c r="AR318" s="61"/>
      <c r="AS318" s="61"/>
      <c r="AT318" s="61"/>
      <c r="AU318" s="61"/>
      <c r="AV318" s="61"/>
      <c r="AW318" s="61"/>
      <c r="AX318" s="61"/>
    </row>
    <row r="319" spans="1:50" ht="16" x14ac:dyDescent="0.2">
      <c r="A319" s="58"/>
      <c r="B319" s="60"/>
      <c r="C319" s="49"/>
      <c r="D319" s="50"/>
      <c r="E319" s="50"/>
      <c r="F319" s="50"/>
      <c r="G319" s="50"/>
      <c r="H319" s="50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  <c r="AL319" s="61"/>
      <c r="AM319" s="61"/>
      <c r="AN319" s="61"/>
      <c r="AO319" s="61"/>
      <c r="AP319" s="61"/>
      <c r="AQ319" s="61"/>
      <c r="AR319" s="61"/>
      <c r="AS319" s="61"/>
      <c r="AT319" s="61"/>
      <c r="AU319" s="61"/>
      <c r="AV319" s="61"/>
      <c r="AW319" s="61"/>
      <c r="AX319" s="61"/>
    </row>
    <row r="320" spans="1:50" ht="16" x14ac:dyDescent="0.2">
      <c r="A320" s="58"/>
      <c r="B320" s="60"/>
      <c r="C320" s="49"/>
      <c r="D320" s="50"/>
      <c r="E320" s="50"/>
      <c r="F320" s="50"/>
      <c r="G320" s="50"/>
      <c r="H320" s="50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  <c r="AL320" s="61"/>
      <c r="AM320" s="61"/>
      <c r="AN320" s="61"/>
      <c r="AO320" s="61"/>
      <c r="AP320" s="61"/>
      <c r="AQ320" s="61"/>
      <c r="AR320" s="61"/>
      <c r="AS320" s="61"/>
      <c r="AT320" s="61"/>
      <c r="AU320" s="61"/>
      <c r="AV320" s="61"/>
      <c r="AW320" s="61"/>
      <c r="AX320" s="61"/>
    </row>
    <row r="321" spans="1:50" ht="16" x14ac:dyDescent="0.2">
      <c r="A321" s="58"/>
      <c r="B321" s="60"/>
      <c r="C321" s="69"/>
      <c r="D321" s="50"/>
      <c r="E321" s="50"/>
      <c r="F321" s="50"/>
      <c r="G321" s="50"/>
      <c r="H321" s="50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  <c r="AL321" s="61"/>
      <c r="AM321" s="61"/>
      <c r="AN321" s="61"/>
      <c r="AO321" s="61"/>
      <c r="AP321" s="61"/>
      <c r="AQ321" s="61"/>
      <c r="AR321" s="61"/>
      <c r="AS321" s="61"/>
      <c r="AT321" s="61"/>
      <c r="AU321" s="61"/>
      <c r="AV321" s="61"/>
      <c r="AW321" s="61"/>
      <c r="AX321" s="61"/>
    </row>
    <row r="322" spans="1:50" ht="16" x14ac:dyDescent="0.2">
      <c r="A322" s="58"/>
      <c r="B322" s="60"/>
      <c r="C322" s="69"/>
      <c r="D322" s="50"/>
      <c r="E322" s="50"/>
      <c r="F322" s="50"/>
      <c r="G322" s="50"/>
      <c r="H322" s="50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  <c r="AL322" s="61"/>
      <c r="AM322" s="61"/>
      <c r="AN322" s="61"/>
      <c r="AO322" s="61"/>
      <c r="AP322" s="61"/>
      <c r="AQ322" s="61"/>
      <c r="AR322" s="61"/>
      <c r="AS322" s="61"/>
      <c r="AT322" s="61"/>
      <c r="AU322" s="61"/>
      <c r="AV322" s="61"/>
      <c r="AW322" s="61"/>
      <c r="AX322" s="61"/>
    </row>
    <row r="323" spans="1:50" ht="16" x14ac:dyDescent="0.2">
      <c r="A323" s="58"/>
      <c r="B323" s="60"/>
      <c r="C323" s="58"/>
      <c r="D323" s="58"/>
      <c r="E323" s="58"/>
      <c r="F323" s="58"/>
      <c r="G323" s="58"/>
      <c r="H323" s="58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  <c r="AL323" s="61"/>
      <c r="AM323" s="61"/>
      <c r="AN323" s="61"/>
      <c r="AO323" s="61"/>
      <c r="AP323" s="61"/>
      <c r="AQ323" s="61"/>
      <c r="AR323" s="61"/>
      <c r="AS323" s="61"/>
      <c r="AT323" s="61"/>
      <c r="AU323" s="61"/>
      <c r="AV323" s="61"/>
      <c r="AW323" s="61"/>
      <c r="AX323" s="61"/>
    </row>
    <row r="324" spans="1:50" ht="16" x14ac:dyDescent="0.2">
      <c r="A324" s="58"/>
      <c r="B324" s="60"/>
      <c r="C324" s="57"/>
      <c r="D324" s="92"/>
      <c r="E324" s="92"/>
      <c r="F324" s="93"/>
      <c r="G324" s="92"/>
      <c r="H324" s="92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  <c r="AL324" s="61"/>
      <c r="AM324" s="61"/>
      <c r="AN324" s="61"/>
      <c r="AO324" s="61"/>
      <c r="AP324" s="61"/>
      <c r="AQ324" s="61"/>
      <c r="AR324" s="61"/>
      <c r="AS324" s="61"/>
      <c r="AT324" s="61"/>
      <c r="AU324" s="61"/>
      <c r="AV324" s="61"/>
      <c r="AW324" s="61"/>
      <c r="AX324" s="61"/>
    </row>
    <row r="325" spans="1:50" ht="16" x14ac:dyDescent="0.2">
      <c r="A325" s="58"/>
      <c r="B325" s="60"/>
      <c r="C325" s="57"/>
      <c r="D325" s="92"/>
      <c r="E325" s="92"/>
      <c r="F325" s="92"/>
      <c r="G325" s="92"/>
      <c r="H325" s="92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  <c r="AL325" s="61"/>
      <c r="AM325" s="61"/>
      <c r="AN325" s="61"/>
      <c r="AO325" s="61"/>
      <c r="AP325" s="61"/>
      <c r="AQ325" s="61"/>
      <c r="AR325" s="61"/>
      <c r="AS325" s="61"/>
      <c r="AT325" s="61"/>
      <c r="AU325" s="61"/>
      <c r="AV325" s="61"/>
      <c r="AW325" s="61"/>
      <c r="AX325" s="61"/>
    </row>
    <row r="326" spans="1:50" ht="16" x14ac:dyDescent="0.2">
      <c r="A326" s="58"/>
      <c r="B326" s="60"/>
      <c r="C326" s="59"/>
      <c r="D326" s="92"/>
      <c r="E326" s="92"/>
      <c r="F326" s="92"/>
      <c r="G326" s="92"/>
      <c r="H326" s="60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  <c r="AL326" s="61"/>
      <c r="AM326" s="61"/>
      <c r="AN326" s="61"/>
      <c r="AO326" s="61"/>
      <c r="AP326" s="61"/>
      <c r="AQ326" s="61"/>
      <c r="AR326" s="61"/>
      <c r="AS326" s="61"/>
      <c r="AT326" s="61"/>
      <c r="AU326" s="61"/>
      <c r="AV326" s="61"/>
      <c r="AW326" s="61"/>
      <c r="AX326" s="61"/>
    </row>
    <row r="327" spans="1:50" ht="16" x14ac:dyDescent="0.2">
      <c r="A327" s="58"/>
      <c r="B327" s="60"/>
      <c r="C327" s="59"/>
      <c r="D327" s="92"/>
      <c r="E327" s="92"/>
      <c r="F327" s="92"/>
      <c r="G327" s="92"/>
      <c r="H327" s="60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  <c r="AL327" s="61"/>
      <c r="AM327" s="61"/>
      <c r="AN327" s="61"/>
      <c r="AO327" s="61"/>
      <c r="AP327" s="61"/>
      <c r="AQ327" s="61"/>
      <c r="AR327" s="61"/>
      <c r="AS327" s="61"/>
      <c r="AT327" s="61"/>
      <c r="AU327" s="61"/>
      <c r="AV327" s="61"/>
      <c r="AW327" s="61"/>
      <c r="AX327" s="61"/>
    </row>
    <row r="328" spans="1:50" ht="16" x14ac:dyDescent="0.2">
      <c r="A328" s="58"/>
      <c r="B328" s="60"/>
      <c r="C328" s="59"/>
      <c r="D328" s="92"/>
      <c r="E328" s="92"/>
      <c r="F328" s="92"/>
      <c r="G328" s="92"/>
      <c r="H328" s="92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  <c r="AL328" s="61"/>
      <c r="AM328" s="61"/>
      <c r="AN328" s="61"/>
      <c r="AO328" s="61"/>
      <c r="AP328" s="61"/>
      <c r="AQ328" s="61"/>
      <c r="AR328" s="61"/>
      <c r="AS328" s="61"/>
      <c r="AT328" s="61"/>
      <c r="AU328" s="61"/>
      <c r="AV328" s="61"/>
      <c r="AW328" s="61"/>
      <c r="AX328" s="61"/>
    </row>
    <row r="329" spans="1:50" ht="16" x14ac:dyDescent="0.2">
      <c r="A329" s="58"/>
      <c r="B329" s="60"/>
      <c r="C329" s="58"/>
      <c r="D329" s="58"/>
      <c r="E329" s="58"/>
      <c r="F329" s="58"/>
      <c r="G329" s="58"/>
      <c r="H329" s="58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  <c r="AL329" s="61"/>
      <c r="AM329" s="61"/>
      <c r="AN329" s="61"/>
      <c r="AO329" s="61"/>
      <c r="AP329" s="61"/>
      <c r="AQ329" s="61"/>
      <c r="AR329" s="61"/>
      <c r="AS329" s="61"/>
      <c r="AT329" s="61"/>
      <c r="AU329" s="61"/>
      <c r="AV329" s="61"/>
      <c r="AW329" s="61"/>
      <c r="AX329" s="61"/>
    </row>
    <row r="330" spans="1:50" ht="16" x14ac:dyDescent="0.2">
      <c r="A330" s="58"/>
      <c r="B330" s="60"/>
      <c r="C330" s="80"/>
      <c r="D330" s="58"/>
      <c r="E330" s="58"/>
      <c r="F330" s="58"/>
      <c r="G330" s="58"/>
      <c r="H330" s="58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  <c r="AL330" s="61"/>
      <c r="AM330" s="61"/>
      <c r="AN330" s="61"/>
      <c r="AO330" s="61"/>
      <c r="AP330" s="61"/>
      <c r="AQ330" s="61"/>
      <c r="AR330" s="61"/>
      <c r="AS330" s="61"/>
      <c r="AT330" s="61"/>
      <c r="AU330" s="61"/>
      <c r="AV330" s="61"/>
      <c r="AW330" s="61"/>
      <c r="AX330" s="61"/>
    </row>
    <row r="331" spans="1:50" ht="16" x14ac:dyDescent="0.2">
      <c r="A331" s="58"/>
      <c r="B331" s="80"/>
      <c r="C331" s="80"/>
      <c r="D331" s="80"/>
      <c r="E331" s="80"/>
      <c r="F331" s="80"/>
      <c r="G331" s="80"/>
      <c r="H331" s="80"/>
      <c r="I331" s="80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  <c r="AL331" s="61"/>
      <c r="AM331" s="61"/>
      <c r="AN331" s="61"/>
      <c r="AO331" s="61"/>
      <c r="AP331" s="61"/>
      <c r="AQ331" s="61"/>
      <c r="AR331" s="61"/>
      <c r="AS331" s="61"/>
      <c r="AT331" s="61"/>
      <c r="AU331" s="61"/>
      <c r="AV331" s="61"/>
      <c r="AW331" s="61"/>
      <c r="AX331" s="61"/>
    </row>
    <row r="332" spans="1:50" ht="16" x14ac:dyDescent="0.2">
      <c r="A332" s="65"/>
      <c r="B332" s="101"/>
      <c r="C332" s="80"/>
      <c r="D332" s="80"/>
      <c r="E332" s="80"/>
      <c r="F332" s="81"/>
      <c r="G332" s="81"/>
      <c r="H332" s="81"/>
      <c r="I332" s="80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  <c r="AL332" s="61"/>
      <c r="AM332" s="61"/>
      <c r="AN332" s="61"/>
      <c r="AO332" s="61"/>
      <c r="AP332" s="61"/>
      <c r="AQ332" s="61"/>
      <c r="AR332" s="61"/>
      <c r="AS332" s="61"/>
      <c r="AT332" s="61"/>
      <c r="AU332" s="61"/>
      <c r="AV332" s="61"/>
      <c r="AW332" s="61"/>
      <c r="AX332" s="61"/>
    </row>
    <row r="333" spans="1:50" ht="16" x14ac:dyDescent="0.2">
      <c r="A333" s="65"/>
      <c r="B333" s="101"/>
      <c r="C333" s="82"/>
      <c r="D333" s="80"/>
      <c r="E333" s="80"/>
      <c r="F333" s="80"/>
      <c r="G333" s="80"/>
      <c r="H333" s="80"/>
      <c r="I333" s="80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  <c r="AL333" s="61"/>
      <c r="AM333" s="61"/>
      <c r="AN333" s="61"/>
      <c r="AO333" s="61"/>
      <c r="AP333" s="61"/>
      <c r="AQ333" s="61"/>
      <c r="AR333" s="61"/>
      <c r="AS333" s="61"/>
      <c r="AT333" s="61"/>
      <c r="AU333" s="61"/>
      <c r="AV333" s="61"/>
      <c r="AW333" s="61"/>
      <c r="AX333" s="61"/>
    </row>
    <row r="334" spans="1:50" ht="16" x14ac:dyDescent="0.2">
      <c r="A334" s="65"/>
      <c r="B334" s="101"/>
      <c r="C334" s="69"/>
      <c r="D334" s="80"/>
      <c r="E334" s="80"/>
      <c r="F334" s="80"/>
      <c r="G334" s="80"/>
      <c r="H334" s="60"/>
      <c r="I334" s="80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  <c r="AL334" s="61"/>
      <c r="AM334" s="61"/>
      <c r="AN334" s="61"/>
      <c r="AO334" s="61"/>
      <c r="AP334" s="61"/>
      <c r="AQ334" s="61"/>
      <c r="AR334" s="61"/>
      <c r="AS334" s="61"/>
      <c r="AT334" s="61"/>
      <c r="AU334" s="61"/>
      <c r="AV334" s="61"/>
      <c r="AW334" s="61"/>
      <c r="AX334" s="61"/>
    </row>
    <row r="335" spans="1:50" ht="16" x14ac:dyDescent="0.2">
      <c r="A335" s="65"/>
      <c r="B335" s="101"/>
      <c r="C335" s="80"/>
      <c r="D335" s="80"/>
      <c r="E335" s="80"/>
      <c r="F335" s="80"/>
      <c r="G335" s="80"/>
      <c r="H335" s="60"/>
      <c r="I335" s="80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  <c r="AL335" s="61"/>
      <c r="AM335" s="61"/>
      <c r="AN335" s="61"/>
      <c r="AO335" s="61"/>
      <c r="AP335" s="61"/>
      <c r="AQ335" s="61"/>
      <c r="AR335" s="61"/>
      <c r="AS335" s="61"/>
      <c r="AT335" s="61"/>
      <c r="AU335" s="61"/>
      <c r="AV335" s="61"/>
      <c r="AW335" s="61"/>
      <c r="AX335" s="61"/>
    </row>
    <row r="336" spans="1:50" ht="16" x14ac:dyDescent="0.2">
      <c r="A336" s="58"/>
      <c r="B336" s="60"/>
      <c r="C336" s="57"/>
      <c r="I336" s="80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  <c r="AL336" s="61"/>
      <c r="AM336" s="61"/>
      <c r="AN336" s="61"/>
      <c r="AO336" s="61"/>
      <c r="AP336" s="61"/>
      <c r="AQ336" s="61"/>
      <c r="AR336" s="61"/>
      <c r="AS336" s="61"/>
      <c r="AT336" s="61"/>
      <c r="AU336" s="61"/>
      <c r="AV336" s="61"/>
      <c r="AW336" s="61"/>
      <c r="AX336" s="61"/>
    </row>
    <row r="337" spans="1:50" ht="16" x14ac:dyDescent="0.2">
      <c r="A337" s="66"/>
      <c r="B337" s="65"/>
      <c r="C337" s="49"/>
      <c r="I337" s="80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  <c r="AL337" s="61"/>
      <c r="AM337" s="61"/>
      <c r="AN337" s="61"/>
      <c r="AO337" s="61"/>
      <c r="AP337" s="61"/>
      <c r="AQ337" s="61"/>
      <c r="AR337" s="61"/>
      <c r="AS337" s="61"/>
      <c r="AT337" s="61"/>
      <c r="AU337" s="61"/>
      <c r="AV337" s="61"/>
      <c r="AW337" s="61"/>
      <c r="AX337" s="61"/>
    </row>
    <row r="338" spans="1:50" ht="16" x14ac:dyDescent="0.2">
      <c r="A338" s="66"/>
      <c r="B338" s="65"/>
      <c r="C338" s="69"/>
      <c r="I338" s="80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  <c r="AL338" s="61"/>
      <c r="AM338" s="61"/>
      <c r="AN338" s="61"/>
      <c r="AO338" s="61"/>
      <c r="AP338" s="61"/>
      <c r="AQ338" s="61"/>
      <c r="AR338" s="61"/>
      <c r="AS338" s="61"/>
      <c r="AT338" s="61"/>
      <c r="AU338" s="61"/>
      <c r="AV338" s="61"/>
      <c r="AW338" s="61"/>
      <c r="AX338" s="61"/>
    </row>
    <row r="339" spans="1:50" ht="16" x14ac:dyDescent="0.2">
      <c r="A339" s="66"/>
      <c r="B339" s="65"/>
      <c r="C339" s="69"/>
      <c r="I339" s="80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  <c r="AL339" s="61"/>
      <c r="AM339" s="61"/>
      <c r="AN339" s="61"/>
      <c r="AO339" s="61"/>
      <c r="AP339" s="61"/>
      <c r="AQ339" s="61"/>
      <c r="AR339" s="61"/>
      <c r="AS339" s="61"/>
      <c r="AT339" s="61"/>
      <c r="AU339" s="61"/>
      <c r="AV339" s="61"/>
      <c r="AW339" s="61"/>
      <c r="AX339" s="61"/>
    </row>
    <row r="340" spans="1:50" ht="16" x14ac:dyDescent="0.2">
      <c r="A340" s="66"/>
      <c r="B340" s="65"/>
      <c r="C340" s="80"/>
      <c r="D340" s="80"/>
      <c r="E340" s="80"/>
      <c r="F340" s="80"/>
      <c r="G340" s="80"/>
      <c r="H340" s="60"/>
      <c r="I340" s="80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  <c r="AL340" s="61"/>
      <c r="AM340" s="61"/>
      <c r="AN340" s="61"/>
      <c r="AO340" s="61"/>
      <c r="AP340" s="61"/>
      <c r="AQ340" s="61"/>
      <c r="AR340" s="61"/>
      <c r="AS340" s="61"/>
      <c r="AT340" s="61"/>
      <c r="AU340" s="61"/>
      <c r="AV340" s="61"/>
      <c r="AW340" s="61"/>
      <c r="AX340" s="61"/>
    </row>
    <row r="341" spans="1:50" ht="16" x14ac:dyDescent="0.2">
      <c r="A341" s="58"/>
      <c r="B341" s="60"/>
      <c r="C341" s="57"/>
      <c r="I341" s="80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  <c r="AL341" s="61"/>
      <c r="AM341" s="61"/>
      <c r="AN341" s="61"/>
      <c r="AO341" s="61"/>
      <c r="AP341" s="61"/>
      <c r="AQ341" s="61"/>
      <c r="AR341" s="61"/>
      <c r="AS341" s="61"/>
      <c r="AT341" s="61"/>
      <c r="AU341" s="61"/>
      <c r="AV341" s="61"/>
      <c r="AW341" s="61"/>
      <c r="AX341" s="61"/>
    </row>
    <row r="342" spans="1:50" ht="16" x14ac:dyDescent="0.2">
      <c r="A342" s="58"/>
      <c r="B342" s="60"/>
      <c r="C342" s="49"/>
      <c r="I342" s="80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  <c r="AL342" s="61"/>
      <c r="AM342" s="61"/>
      <c r="AN342" s="61"/>
      <c r="AO342" s="61"/>
      <c r="AP342" s="61"/>
      <c r="AQ342" s="61"/>
      <c r="AR342" s="61"/>
      <c r="AS342" s="61"/>
      <c r="AT342" s="61"/>
      <c r="AU342" s="61"/>
      <c r="AV342" s="61"/>
      <c r="AW342" s="61"/>
      <c r="AX342" s="61"/>
    </row>
    <row r="343" spans="1:50" ht="16" x14ac:dyDescent="0.2">
      <c r="A343" s="58"/>
      <c r="B343" s="60"/>
      <c r="C343" s="69"/>
      <c r="I343" s="80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  <c r="AL343" s="61"/>
      <c r="AM343" s="61"/>
      <c r="AN343" s="61"/>
      <c r="AO343" s="61"/>
      <c r="AP343" s="61"/>
      <c r="AQ343" s="61"/>
      <c r="AR343" s="61"/>
      <c r="AS343" s="61"/>
      <c r="AT343" s="61"/>
      <c r="AU343" s="61"/>
      <c r="AV343" s="61"/>
      <c r="AW343" s="61"/>
      <c r="AX343" s="61"/>
    </row>
    <row r="344" spans="1:50" ht="16" x14ac:dyDescent="0.2">
      <c r="A344" s="58"/>
      <c r="B344" s="60"/>
      <c r="C344" s="69"/>
      <c r="I344" s="80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  <c r="AL344" s="61"/>
      <c r="AM344" s="61"/>
      <c r="AN344" s="61"/>
      <c r="AO344" s="61"/>
      <c r="AP344" s="61"/>
      <c r="AQ344" s="61"/>
      <c r="AR344" s="61"/>
      <c r="AS344" s="61"/>
      <c r="AT344" s="61"/>
      <c r="AU344" s="61"/>
      <c r="AV344" s="61"/>
      <c r="AW344" s="61"/>
      <c r="AX344" s="61"/>
    </row>
    <row r="345" spans="1:50" ht="16" x14ac:dyDescent="0.2">
      <c r="A345" s="58"/>
      <c r="B345" s="60"/>
      <c r="C345" s="80"/>
      <c r="D345" s="80"/>
      <c r="E345" s="80"/>
      <c r="F345" s="80"/>
      <c r="G345" s="80"/>
      <c r="H345" s="60"/>
      <c r="I345" s="80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  <c r="AL345" s="61"/>
      <c r="AM345" s="61"/>
      <c r="AN345" s="61"/>
      <c r="AO345" s="61"/>
      <c r="AP345" s="61"/>
      <c r="AQ345" s="61"/>
      <c r="AR345" s="61"/>
      <c r="AS345" s="61"/>
      <c r="AT345" s="61"/>
      <c r="AU345" s="61"/>
      <c r="AV345" s="61"/>
      <c r="AW345" s="61"/>
      <c r="AX345" s="61"/>
    </row>
    <row r="346" spans="1:50" ht="16" x14ac:dyDescent="0.2">
      <c r="A346" s="58"/>
      <c r="B346" s="60"/>
      <c r="C346" s="57"/>
      <c r="I346" s="80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  <c r="AL346" s="61"/>
      <c r="AM346" s="61"/>
      <c r="AN346" s="61"/>
      <c r="AO346" s="61"/>
      <c r="AP346" s="61"/>
      <c r="AQ346" s="61"/>
      <c r="AR346" s="61"/>
      <c r="AS346" s="61"/>
      <c r="AT346" s="61"/>
      <c r="AU346" s="61"/>
      <c r="AV346" s="61"/>
      <c r="AW346" s="61"/>
      <c r="AX346" s="61"/>
    </row>
    <row r="347" spans="1:50" ht="16" x14ac:dyDescent="0.2">
      <c r="A347" s="58"/>
      <c r="B347" s="60"/>
      <c r="C347" s="49"/>
      <c r="I347" s="80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  <c r="AL347" s="61"/>
      <c r="AM347" s="61"/>
      <c r="AN347" s="61"/>
      <c r="AO347" s="61"/>
      <c r="AP347" s="61"/>
      <c r="AQ347" s="61"/>
      <c r="AR347" s="61"/>
      <c r="AS347" s="61"/>
      <c r="AT347" s="61"/>
      <c r="AU347" s="61"/>
      <c r="AV347" s="61"/>
      <c r="AW347" s="61"/>
      <c r="AX347" s="61"/>
    </row>
    <row r="348" spans="1:50" ht="16" x14ac:dyDescent="0.2">
      <c r="A348" s="58"/>
      <c r="B348" s="60"/>
      <c r="C348" s="69"/>
      <c r="I348" s="80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  <c r="AL348" s="61"/>
      <c r="AM348" s="61"/>
      <c r="AN348" s="61"/>
      <c r="AO348" s="61"/>
      <c r="AP348" s="61"/>
      <c r="AQ348" s="61"/>
      <c r="AR348" s="61"/>
      <c r="AS348" s="61"/>
      <c r="AT348" s="61"/>
      <c r="AU348" s="61"/>
      <c r="AV348" s="61"/>
      <c r="AW348" s="61"/>
      <c r="AX348" s="61"/>
    </row>
    <row r="349" spans="1:50" ht="16" x14ac:dyDescent="0.2">
      <c r="A349" s="58"/>
      <c r="B349" s="60"/>
      <c r="C349" s="69"/>
      <c r="H349" s="74"/>
      <c r="I349" s="80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  <c r="AL349" s="61"/>
      <c r="AM349" s="61"/>
      <c r="AN349" s="61"/>
      <c r="AO349" s="61"/>
      <c r="AP349" s="61"/>
      <c r="AQ349" s="61"/>
      <c r="AR349" s="61"/>
      <c r="AS349" s="61"/>
      <c r="AT349" s="61"/>
      <c r="AU349" s="61"/>
      <c r="AV349" s="61"/>
      <c r="AW349" s="61"/>
      <c r="AX349" s="61"/>
    </row>
    <row r="350" spans="1:50" ht="16" x14ac:dyDescent="0.2">
      <c r="A350" s="58"/>
      <c r="B350" s="60"/>
      <c r="C350" s="82"/>
      <c r="D350" s="80"/>
      <c r="E350" s="80"/>
      <c r="F350" s="80"/>
      <c r="G350" s="80"/>
      <c r="H350" s="60"/>
      <c r="I350" s="80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  <c r="AL350" s="61"/>
      <c r="AM350" s="61"/>
      <c r="AN350" s="61"/>
      <c r="AO350" s="61"/>
      <c r="AP350" s="61"/>
      <c r="AQ350" s="61"/>
      <c r="AR350" s="61"/>
      <c r="AS350" s="61"/>
      <c r="AT350" s="61"/>
      <c r="AU350" s="61"/>
      <c r="AV350" s="61"/>
      <c r="AW350" s="61"/>
      <c r="AX350" s="61"/>
    </row>
    <row r="351" spans="1:50" ht="16" x14ac:dyDescent="0.2">
      <c r="A351" s="58"/>
      <c r="B351" s="60"/>
      <c r="C351" s="57"/>
      <c r="I351" s="80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  <c r="AL351" s="61"/>
      <c r="AM351" s="61"/>
      <c r="AN351" s="61"/>
      <c r="AO351" s="61"/>
      <c r="AP351" s="61"/>
      <c r="AQ351" s="61"/>
      <c r="AR351" s="61"/>
      <c r="AS351" s="61"/>
      <c r="AT351" s="61"/>
      <c r="AU351" s="61"/>
      <c r="AV351" s="61"/>
      <c r="AW351" s="61"/>
      <c r="AX351" s="61"/>
    </row>
    <row r="352" spans="1:50" ht="16" x14ac:dyDescent="0.2">
      <c r="A352" s="58"/>
      <c r="B352" s="60"/>
      <c r="C352" s="49"/>
      <c r="I352" s="80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  <c r="AL352" s="61"/>
      <c r="AM352" s="61"/>
      <c r="AN352" s="61"/>
      <c r="AO352" s="61"/>
      <c r="AP352" s="61"/>
      <c r="AQ352" s="61"/>
      <c r="AR352" s="61"/>
      <c r="AS352" s="61"/>
      <c r="AT352" s="61"/>
      <c r="AU352" s="61"/>
      <c r="AV352" s="61"/>
      <c r="AW352" s="61"/>
      <c r="AX352" s="61"/>
    </row>
    <row r="353" spans="1:50" ht="16" x14ac:dyDescent="0.2">
      <c r="A353" s="58"/>
      <c r="B353" s="60"/>
      <c r="C353" s="69"/>
      <c r="I353" s="80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  <c r="AL353" s="61"/>
      <c r="AM353" s="61"/>
      <c r="AN353" s="61"/>
      <c r="AO353" s="61"/>
      <c r="AP353" s="61"/>
      <c r="AQ353" s="61"/>
      <c r="AR353" s="61"/>
      <c r="AS353" s="61"/>
      <c r="AT353" s="61"/>
      <c r="AU353" s="61"/>
      <c r="AV353" s="61"/>
      <c r="AW353" s="61"/>
      <c r="AX353" s="61"/>
    </row>
    <row r="354" spans="1:50" ht="16" x14ac:dyDescent="0.2">
      <c r="A354" s="58"/>
      <c r="B354" s="60"/>
      <c r="C354" s="69"/>
      <c r="I354" s="80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  <c r="AL354" s="61"/>
      <c r="AM354" s="61"/>
      <c r="AN354" s="61"/>
      <c r="AO354" s="61"/>
      <c r="AP354" s="61"/>
      <c r="AQ354" s="61"/>
      <c r="AR354" s="61"/>
      <c r="AS354" s="61"/>
      <c r="AT354" s="61"/>
      <c r="AU354" s="61"/>
      <c r="AV354" s="61"/>
      <c r="AW354" s="61"/>
      <c r="AX354" s="61"/>
    </row>
    <row r="355" spans="1:50" ht="16" x14ac:dyDescent="0.2">
      <c r="A355" s="58"/>
      <c r="B355" s="60"/>
      <c r="C355" s="82"/>
      <c r="D355" s="80"/>
      <c r="E355" s="80"/>
      <c r="F355" s="80"/>
      <c r="G355" s="80"/>
      <c r="H355" s="60"/>
      <c r="I355" s="80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  <c r="AL355" s="61"/>
      <c r="AM355" s="61"/>
      <c r="AN355" s="61"/>
      <c r="AO355" s="61"/>
      <c r="AP355" s="61"/>
      <c r="AQ355" s="61"/>
      <c r="AR355" s="61"/>
      <c r="AS355" s="61"/>
      <c r="AT355" s="61"/>
      <c r="AU355" s="61"/>
      <c r="AV355" s="61"/>
      <c r="AW355" s="61"/>
      <c r="AX355" s="61"/>
    </row>
    <row r="356" spans="1:50" ht="16" x14ac:dyDescent="0.2">
      <c r="A356" s="58"/>
      <c r="B356" s="60"/>
      <c r="C356" s="57"/>
      <c r="I356" s="80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  <c r="AL356" s="61"/>
      <c r="AM356" s="61"/>
      <c r="AN356" s="61"/>
      <c r="AO356" s="61"/>
      <c r="AP356" s="61"/>
      <c r="AQ356" s="61"/>
      <c r="AR356" s="61"/>
      <c r="AS356" s="61"/>
      <c r="AT356" s="61"/>
      <c r="AU356" s="61"/>
      <c r="AV356" s="61"/>
      <c r="AW356" s="61"/>
      <c r="AX356" s="61"/>
    </row>
    <row r="357" spans="1:50" ht="16" x14ac:dyDescent="0.2">
      <c r="A357" s="58"/>
      <c r="B357" s="60"/>
      <c r="C357" s="49"/>
      <c r="I357" s="80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  <c r="AL357" s="61"/>
      <c r="AM357" s="61"/>
      <c r="AN357" s="61"/>
      <c r="AO357" s="61"/>
      <c r="AP357" s="61"/>
      <c r="AQ357" s="61"/>
      <c r="AR357" s="61"/>
      <c r="AS357" s="61"/>
      <c r="AT357" s="61"/>
      <c r="AU357" s="61"/>
      <c r="AV357" s="61"/>
      <c r="AW357" s="61"/>
      <c r="AX357" s="61"/>
    </row>
    <row r="358" spans="1:50" ht="16" x14ac:dyDescent="0.2">
      <c r="A358" s="58"/>
      <c r="B358" s="60"/>
      <c r="C358" s="69"/>
      <c r="I358" s="80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  <c r="AL358" s="61"/>
      <c r="AM358" s="61"/>
      <c r="AN358" s="61"/>
      <c r="AO358" s="61"/>
      <c r="AP358" s="61"/>
      <c r="AQ358" s="61"/>
      <c r="AR358" s="61"/>
      <c r="AS358" s="61"/>
      <c r="AT358" s="61"/>
      <c r="AU358" s="61"/>
      <c r="AV358" s="61"/>
      <c r="AW358" s="61"/>
      <c r="AX358" s="61"/>
    </row>
    <row r="359" spans="1:50" ht="16" x14ac:dyDescent="0.2">
      <c r="A359" s="58"/>
      <c r="B359" s="60"/>
      <c r="C359" s="69"/>
      <c r="I359" s="80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  <c r="AL359" s="61"/>
      <c r="AM359" s="61"/>
      <c r="AN359" s="61"/>
      <c r="AO359" s="61"/>
      <c r="AP359" s="61"/>
      <c r="AQ359" s="61"/>
      <c r="AR359" s="61"/>
      <c r="AS359" s="61"/>
      <c r="AT359" s="61"/>
      <c r="AU359" s="61"/>
      <c r="AV359" s="61"/>
      <c r="AW359" s="61"/>
      <c r="AX359" s="61"/>
    </row>
    <row r="360" spans="1:50" ht="16" x14ac:dyDescent="0.2">
      <c r="A360" s="58"/>
      <c r="B360" s="60"/>
      <c r="C360" s="82"/>
      <c r="D360" s="80"/>
      <c r="E360" s="80"/>
      <c r="F360" s="80"/>
      <c r="G360" s="80"/>
      <c r="H360" s="60"/>
      <c r="I360" s="80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  <c r="AL360" s="61"/>
      <c r="AM360" s="61"/>
      <c r="AN360" s="61"/>
      <c r="AO360" s="61"/>
      <c r="AP360" s="61"/>
      <c r="AQ360" s="61"/>
      <c r="AR360" s="61"/>
      <c r="AS360" s="61"/>
      <c r="AT360" s="61"/>
      <c r="AU360" s="61"/>
      <c r="AV360" s="61"/>
      <c r="AW360" s="61"/>
      <c r="AX360" s="61"/>
    </row>
    <row r="361" spans="1:50" ht="16" x14ac:dyDescent="0.2">
      <c r="A361" s="58"/>
      <c r="B361" s="60"/>
      <c r="C361" s="57"/>
      <c r="I361" s="80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  <c r="AL361" s="61"/>
      <c r="AM361" s="61"/>
      <c r="AN361" s="61"/>
      <c r="AO361" s="61"/>
      <c r="AP361" s="61"/>
      <c r="AQ361" s="61"/>
      <c r="AR361" s="61"/>
      <c r="AS361" s="61"/>
      <c r="AT361" s="61"/>
      <c r="AU361" s="61"/>
      <c r="AV361" s="61"/>
      <c r="AW361" s="61"/>
      <c r="AX361" s="61"/>
    </row>
    <row r="362" spans="1:50" ht="16" x14ac:dyDescent="0.2">
      <c r="A362" s="58"/>
      <c r="B362" s="60"/>
      <c r="C362" s="49"/>
      <c r="I362" s="80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  <c r="AL362" s="61"/>
      <c r="AM362" s="61"/>
      <c r="AN362" s="61"/>
      <c r="AO362" s="61"/>
      <c r="AP362" s="61"/>
      <c r="AQ362" s="61"/>
      <c r="AR362" s="61"/>
      <c r="AS362" s="61"/>
      <c r="AT362" s="61"/>
      <c r="AU362" s="61"/>
      <c r="AV362" s="61"/>
      <c r="AW362" s="61"/>
      <c r="AX362" s="61"/>
    </row>
    <row r="363" spans="1:50" ht="16" x14ac:dyDescent="0.2">
      <c r="A363" s="58"/>
      <c r="B363" s="60"/>
      <c r="C363" s="69"/>
      <c r="I363" s="80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  <c r="AL363" s="61"/>
      <c r="AM363" s="61"/>
      <c r="AN363" s="61"/>
      <c r="AO363" s="61"/>
      <c r="AP363" s="61"/>
      <c r="AQ363" s="61"/>
      <c r="AR363" s="61"/>
      <c r="AS363" s="61"/>
      <c r="AT363" s="61"/>
      <c r="AU363" s="61"/>
      <c r="AV363" s="61"/>
      <c r="AW363" s="61"/>
      <c r="AX363" s="61"/>
    </row>
    <row r="364" spans="1:50" ht="16" x14ac:dyDescent="0.2">
      <c r="A364" s="66"/>
      <c r="B364" s="65"/>
      <c r="C364" s="69"/>
      <c r="I364" s="80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  <c r="AL364" s="61"/>
      <c r="AM364" s="61"/>
      <c r="AN364" s="61"/>
      <c r="AO364" s="61"/>
      <c r="AP364" s="61"/>
      <c r="AQ364" s="61"/>
      <c r="AR364" s="61"/>
      <c r="AS364" s="61"/>
      <c r="AT364" s="61"/>
      <c r="AU364" s="61"/>
      <c r="AV364" s="61"/>
      <c r="AW364" s="61"/>
      <c r="AX364" s="61"/>
    </row>
    <row r="365" spans="1:50" ht="16" x14ac:dyDescent="0.2">
      <c r="A365" s="66"/>
      <c r="B365" s="65"/>
      <c r="C365" s="82"/>
      <c r="D365" s="80"/>
      <c r="E365" s="80"/>
      <c r="F365" s="80"/>
      <c r="G365" s="80"/>
      <c r="H365" s="60"/>
      <c r="I365" s="80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  <c r="AL365" s="61"/>
      <c r="AM365" s="61"/>
      <c r="AN365" s="61"/>
      <c r="AO365" s="61"/>
      <c r="AP365" s="61"/>
      <c r="AQ365" s="61"/>
      <c r="AR365" s="61"/>
      <c r="AS365" s="61"/>
      <c r="AT365" s="61"/>
      <c r="AU365" s="61"/>
      <c r="AV365" s="61"/>
      <c r="AW365" s="61"/>
      <c r="AX365" s="61"/>
    </row>
    <row r="366" spans="1:50" ht="16" x14ac:dyDescent="0.2">
      <c r="A366" s="66"/>
      <c r="B366" s="65"/>
      <c r="C366" s="80"/>
      <c r="D366" s="80"/>
      <c r="E366" s="80"/>
      <c r="F366" s="80"/>
      <c r="G366" s="80"/>
      <c r="H366" s="60"/>
      <c r="I366" s="80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  <c r="AL366" s="61"/>
      <c r="AM366" s="61"/>
      <c r="AN366" s="61"/>
      <c r="AO366" s="61"/>
      <c r="AP366" s="61"/>
      <c r="AQ366" s="61"/>
      <c r="AR366" s="61"/>
      <c r="AS366" s="61"/>
      <c r="AT366" s="61"/>
      <c r="AU366" s="61"/>
      <c r="AV366" s="61"/>
      <c r="AW366" s="61"/>
      <c r="AX366" s="61"/>
    </row>
    <row r="367" spans="1:50" ht="16" x14ac:dyDescent="0.2">
      <c r="A367" s="66"/>
      <c r="B367" s="65"/>
      <c r="C367" s="80"/>
      <c r="D367" s="80"/>
      <c r="E367" s="80"/>
      <c r="F367" s="80"/>
      <c r="G367" s="80"/>
      <c r="H367" s="60"/>
      <c r="I367" s="80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  <c r="AL367" s="61"/>
      <c r="AM367" s="61"/>
      <c r="AN367" s="61"/>
      <c r="AO367" s="61"/>
      <c r="AP367" s="61"/>
      <c r="AQ367" s="61"/>
      <c r="AR367" s="61"/>
      <c r="AS367" s="61"/>
      <c r="AT367" s="61"/>
      <c r="AU367" s="61"/>
      <c r="AV367" s="61"/>
      <c r="AW367" s="61"/>
      <c r="AX367" s="61"/>
    </row>
    <row r="368" spans="1:50" ht="16" x14ac:dyDescent="0.2">
      <c r="A368" s="66"/>
      <c r="B368" s="65"/>
      <c r="C368" s="95"/>
      <c r="D368" s="80"/>
      <c r="E368" s="80"/>
      <c r="F368" s="80"/>
      <c r="G368" s="80"/>
      <c r="H368" s="60"/>
      <c r="I368" s="80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  <c r="AL368" s="61"/>
      <c r="AM368" s="61"/>
      <c r="AN368" s="61"/>
      <c r="AO368" s="61"/>
      <c r="AP368" s="61"/>
      <c r="AQ368" s="61"/>
      <c r="AR368" s="61"/>
      <c r="AS368" s="61"/>
      <c r="AT368" s="61"/>
      <c r="AU368" s="61"/>
      <c r="AV368" s="61"/>
      <c r="AW368" s="61"/>
      <c r="AX368" s="61"/>
    </row>
    <row r="369" spans="1:50" ht="16" x14ac:dyDescent="0.2">
      <c r="A369" s="58" t="s">
        <v>16</v>
      </c>
      <c r="B369" s="60"/>
      <c r="C369" s="96"/>
      <c r="D369" s="80"/>
      <c r="E369" s="80"/>
      <c r="F369" s="80"/>
      <c r="G369" s="80"/>
      <c r="H369" s="60"/>
      <c r="I369" s="80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  <c r="AL369" s="61"/>
      <c r="AM369" s="61"/>
      <c r="AN369" s="61"/>
      <c r="AO369" s="61"/>
      <c r="AP369" s="61"/>
      <c r="AQ369" s="61"/>
      <c r="AR369" s="61"/>
      <c r="AS369" s="61"/>
      <c r="AT369" s="61"/>
      <c r="AU369" s="61"/>
      <c r="AV369" s="61"/>
      <c r="AW369" s="61"/>
      <c r="AX369" s="61"/>
    </row>
    <row r="370" spans="1:50" ht="16" x14ac:dyDescent="0.2">
      <c r="A370" s="66"/>
      <c r="B370" s="65"/>
      <c r="C370" s="80"/>
      <c r="D370" s="80"/>
      <c r="E370" s="80"/>
      <c r="F370" s="80"/>
      <c r="G370" s="80"/>
      <c r="H370" s="60"/>
      <c r="I370" s="80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  <c r="AL370" s="61"/>
      <c r="AM370" s="61"/>
      <c r="AN370" s="61"/>
      <c r="AO370" s="61"/>
      <c r="AP370" s="61"/>
      <c r="AQ370" s="61"/>
      <c r="AR370" s="61"/>
      <c r="AS370" s="61"/>
      <c r="AT370" s="61"/>
      <c r="AU370" s="61"/>
      <c r="AV370" s="61"/>
      <c r="AW370" s="61"/>
      <c r="AX370" s="61"/>
    </row>
    <row r="371" spans="1:50" ht="16" x14ac:dyDescent="0.2">
      <c r="A371" s="66"/>
      <c r="B371" s="65"/>
      <c r="C371" s="82"/>
      <c r="D371" s="80"/>
      <c r="E371" s="80"/>
      <c r="F371" s="80"/>
      <c r="G371" s="80"/>
      <c r="H371" s="60"/>
      <c r="I371" s="80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  <c r="AL371" s="61"/>
      <c r="AM371" s="61"/>
      <c r="AN371" s="61"/>
      <c r="AO371" s="61"/>
      <c r="AP371" s="61"/>
      <c r="AQ371" s="61"/>
      <c r="AR371" s="61"/>
      <c r="AS371" s="61"/>
      <c r="AT371" s="61"/>
      <c r="AU371" s="61"/>
      <c r="AV371" s="61"/>
      <c r="AW371" s="61"/>
      <c r="AX371" s="61"/>
    </row>
    <row r="372" spans="1:50" ht="16" x14ac:dyDescent="0.2">
      <c r="A372" s="66"/>
      <c r="B372" s="65"/>
      <c r="C372" s="80"/>
      <c r="D372" s="80"/>
      <c r="E372" s="80"/>
      <c r="F372" s="80"/>
      <c r="G372" s="80"/>
      <c r="H372" s="60"/>
      <c r="I372" s="80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  <c r="AL372" s="61"/>
      <c r="AM372" s="61"/>
      <c r="AN372" s="61"/>
      <c r="AO372" s="61"/>
      <c r="AP372" s="61"/>
      <c r="AQ372" s="61"/>
      <c r="AR372" s="61"/>
      <c r="AS372" s="61"/>
      <c r="AT372" s="61"/>
      <c r="AU372" s="61"/>
      <c r="AV372" s="61"/>
      <c r="AW372" s="61"/>
      <c r="AX372" s="61"/>
    </row>
    <row r="373" spans="1:50" ht="16" x14ac:dyDescent="0.2">
      <c r="A373" s="66"/>
      <c r="B373" s="65"/>
      <c r="C373" s="80"/>
      <c r="D373" s="80"/>
      <c r="E373" s="80"/>
      <c r="F373" s="80"/>
      <c r="G373" s="80"/>
      <c r="H373" s="60"/>
      <c r="I373" s="80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  <c r="AL373" s="61"/>
      <c r="AM373" s="61"/>
      <c r="AN373" s="61"/>
      <c r="AO373" s="61"/>
      <c r="AP373" s="61"/>
      <c r="AQ373" s="61"/>
      <c r="AR373" s="61"/>
      <c r="AS373" s="61"/>
      <c r="AT373" s="61"/>
      <c r="AU373" s="61"/>
      <c r="AV373" s="61"/>
      <c r="AW373" s="61"/>
      <c r="AX373" s="61"/>
    </row>
    <row r="374" spans="1:50" ht="16" x14ac:dyDescent="0.2">
      <c r="A374" s="58"/>
      <c r="B374" s="60"/>
      <c r="C374" s="80"/>
      <c r="D374" s="80"/>
      <c r="E374" s="80"/>
      <c r="F374" s="80"/>
      <c r="G374" s="80"/>
      <c r="H374" s="60"/>
      <c r="I374" s="80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  <c r="AL374" s="61"/>
      <c r="AM374" s="61"/>
      <c r="AN374" s="61"/>
      <c r="AO374" s="61"/>
      <c r="AP374" s="61"/>
      <c r="AQ374" s="61"/>
      <c r="AR374" s="61"/>
      <c r="AS374" s="61"/>
      <c r="AT374" s="61"/>
      <c r="AU374" s="61"/>
      <c r="AV374" s="61"/>
      <c r="AW374" s="61"/>
      <c r="AX374" s="61"/>
    </row>
    <row r="375" spans="1:50" ht="16" x14ac:dyDescent="0.2">
      <c r="A375" s="66"/>
      <c r="B375" s="100"/>
      <c r="C375" s="80"/>
      <c r="D375" s="80"/>
      <c r="E375" s="80"/>
      <c r="F375" s="80"/>
      <c r="G375" s="80"/>
      <c r="H375" s="60"/>
      <c r="I375" s="80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  <c r="AL375" s="61"/>
      <c r="AM375" s="61"/>
      <c r="AN375" s="61"/>
      <c r="AO375" s="61"/>
      <c r="AP375" s="61"/>
      <c r="AQ375" s="61"/>
      <c r="AR375" s="61"/>
      <c r="AS375" s="61"/>
      <c r="AT375" s="61"/>
      <c r="AU375" s="61"/>
      <c r="AV375" s="61"/>
      <c r="AW375" s="61"/>
      <c r="AX375" s="61"/>
    </row>
    <row r="376" spans="1:50" ht="16" x14ac:dyDescent="0.2">
      <c r="A376" s="66"/>
      <c r="B376" s="65"/>
      <c r="C376" s="82"/>
      <c r="D376" s="80"/>
      <c r="E376" s="80"/>
      <c r="F376" s="80"/>
      <c r="G376" s="80"/>
      <c r="H376" s="60"/>
      <c r="I376" s="80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  <c r="AL376" s="61"/>
      <c r="AM376" s="61"/>
      <c r="AN376" s="61"/>
      <c r="AO376" s="61"/>
      <c r="AP376" s="61"/>
      <c r="AQ376" s="61"/>
      <c r="AR376" s="61"/>
      <c r="AS376" s="61"/>
      <c r="AT376" s="61"/>
      <c r="AU376" s="61"/>
      <c r="AV376" s="61"/>
      <c r="AW376" s="61"/>
      <c r="AX376" s="61"/>
    </row>
    <row r="377" spans="1:50" ht="16" x14ac:dyDescent="0.2">
      <c r="A377" s="66"/>
      <c r="B377" s="65"/>
      <c r="C377" s="57"/>
      <c r="D377" s="5"/>
      <c r="E377" s="5"/>
      <c r="F377" s="5"/>
      <c r="G377" s="5"/>
      <c r="H377" s="5"/>
      <c r="I377" s="80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  <c r="AL377" s="61"/>
      <c r="AM377" s="61"/>
      <c r="AN377" s="61"/>
      <c r="AO377" s="61"/>
      <c r="AP377" s="61"/>
      <c r="AQ377" s="61"/>
      <c r="AR377" s="61"/>
      <c r="AS377" s="61"/>
      <c r="AT377" s="61"/>
      <c r="AU377" s="61"/>
      <c r="AV377" s="61"/>
      <c r="AW377" s="61"/>
      <c r="AX377" s="61"/>
    </row>
    <row r="378" spans="1:50" ht="16" x14ac:dyDescent="0.2">
      <c r="A378" s="66"/>
      <c r="B378" s="60"/>
      <c r="C378" s="57"/>
      <c r="D378" s="5"/>
      <c r="E378" s="5"/>
      <c r="F378" s="5"/>
      <c r="G378" s="5"/>
      <c r="H378" s="5"/>
      <c r="I378" s="80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  <c r="AL378" s="61"/>
      <c r="AM378" s="61"/>
      <c r="AN378" s="61"/>
      <c r="AO378" s="61"/>
      <c r="AP378" s="61"/>
      <c r="AQ378" s="61"/>
      <c r="AR378" s="61"/>
      <c r="AS378" s="61"/>
      <c r="AT378" s="61"/>
      <c r="AU378" s="61"/>
      <c r="AV378" s="61"/>
      <c r="AW378" s="61"/>
      <c r="AX378" s="61"/>
    </row>
    <row r="379" spans="1:50" ht="16" x14ac:dyDescent="0.2">
      <c r="A379" s="58"/>
      <c r="B379" s="60"/>
      <c r="C379" s="83"/>
      <c r="D379" s="5"/>
      <c r="E379" s="5"/>
      <c r="F379" s="5"/>
      <c r="G379" s="5"/>
      <c r="H379" s="5"/>
      <c r="I379" s="80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  <c r="AL379" s="61"/>
      <c r="AM379" s="61"/>
      <c r="AN379" s="61"/>
      <c r="AO379" s="61"/>
      <c r="AP379" s="61"/>
      <c r="AQ379" s="61"/>
      <c r="AR379" s="61"/>
      <c r="AS379" s="61"/>
      <c r="AT379" s="61"/>
      <c r="AU379" s="61"/>
      <c r="AV379" s="61"/>
      <c r="AW379" s="61"/>
      <c r="AX379" s="61"/>
    </row>
    <row r="380" spans="1:50" ht="16" x14ac:dyDescent="0.2">
      <c r="A380" s="65"/>
      <c r="B380" s="65"/>
      <c r="C380" s="83"/>
      <c r="D380" s="5"/>
      <c r="E380" s="5"/>
      <c r="F380" s="5"/>
      <c r="G380" s="5"/>
      <c r="H380" s="5"/>
      <c r="I380" s="80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  <c r="AL380" s="61"/>
      <c r="AM380" s="61"/>
      <c r="AN380" s="61"/>
      <c r="AO380" s="61"/>
      <c r="AP380" s="61"/>
      <c r="AQ380" s="61"/>
      <c r="AR380" s="61"/>
      <c r="AS380" s="61"/>
      <c r="AT380" s="61"/>
      <c r="AU380" s="61"/>
      <c r="AV380" s="61"/>
      <c r="AW380" s="61"/>
      <c r="AX380" s="61"/>
    </row>
    <row r="381" spans="1:50" ht="16" x14ac:dyDescent="0.2">
      <c r="A381" s="65"/>
      <c r="B381" s="65"/>
      <c r="C381" s="82"/>
      <c r="D381" s="80"/>
      <c r="E381" s="80"/>
      <c r="F381" s="80"/>
      <c r="G381" s="80"/>
      <c r="H381" s="60"/>
      <c r="I381" s="80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  <c r="AL381" s="61"/>
      <c r="AM381" s="61"/>
      <c r="AN381" s="61"/>
      <c r="AO381" s="61"/>
      <c r="AP381" s="61"/>
      <c r="AQ381" s="61"/>
      <c r="AR381" s="61"/>
      <c r="AS381" s="61"/>
      <c r="AT381" s="61"/>
      <c r="AU381" s="61"/>
      <c r="AV381" s="61"/>
      <c r="AW381" s="61"/>
      <c r="AX381" s="61"/>
    </row>
    <row r="382" spans="1:50" ht="16" x14ac:dyDescent="0.2">
      <c r="A382" s="65"/>
      <c r="B382" s="65"/>
      <c r="C382" s="80"/>
      <c r="D382" s="80"/>
      <c r="E382" s="80"/>
      <c r="F382" s="80"/>
      <c r="G382" s="80"/>
      <c r="H382" s="60"/>
      <c r="I382" s="80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  <c r="AL382" s="61"/>
      <c r="AM382" s="61"/>
      <c r="AN382" s="61"/>
      <c r="AO382" s="61"/>
      <c r="AP382" s="61"/>
      <c r="AQ382" s="61"/>
      <c r="AR382" s="61"/>
      <c r="AS382" s="61"/>
      <c r="AT382" s="61"/>
      <c r="AU382" s="61"/>
      <c r="AV382" s="61"/>
      <c r="AW382" s="61"/>
      <c r="AX382" s="61"/>
    </row>
    <row r="383" spans="1:50" ht="16" x14ac:dyDescent="0.2">
      <c r="A383" s="65"/>
      <c r="B383" s="65"/>
      <c r="C383" s="80"/>
      <c r="D383" s="80"/>
      <c r="E383" s="80"/>
      <c r="F383" s="80"/>
      <c r="G383" s="80"/>
      <c r="H383" s="60"/>
      <c r="I383" s="80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  <c r="AL383" s="61"/>
      <c r="AM383" s="61"/>
      <c r="AN383" s="61"/>
      <c r="AO383" s="61"/>
      <c r="AP383" s="61"/>
      <c r="AQ383" s="61"/>
      <c r="AR383" s="61"/>
      <c r="AS383" s="61"/>
      <c r="AT383" s="61"/>
      <c r="AU383" s="61"/>
      <c r="AV383" s="61"/>
      <c r="AW383" s="61"/>
      <c r="AX383" s="61"/>
    </row>
    <row r="384" spans="1:50" ht="16" x14ac:dyDescent="0.2">
      <c r="A384" s="58"/>
      <c r="B384" s="60"/>
      <c r="C384" s="80"/>
      <c r="D384" s="81"/>
      <c r="E384" s="81"/>
      <c r="F384" s="80"/>
      <c r="G384" s="80"/>
      <c r="H384" s="60"/>
      <c r="I384" s="80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  <c r="AL384" s="61"/>
      <c r="AM384" s="61"/>
      <c r="AN384" s="61"/>
      <c r="AO384" s="61"/>
      <c r="AP384" s="61"/>
      <c r="AQ384" s="61"/>
      <c r="AR384" s="61"/>
      <c r="AS384" s="61"/>
      <c r="AT384" s="61"/>
      <c r="AU384" s="61"/>
      <c r="AV384" s="61"/>
      <c r="AW384" s="61"/>
      <c r="AX384" s="61"/>
    </row>
    <row r="385" spans="1:50" ht="16" x14ac:dyDescent="0.2">
      <c r="A385" s="65"/>
      <c r="B385" s="65"/>
      <c r="C385" s="80"/>
      <c r="D385" s="80"/>
      <c r="E385" s="80"/>
      <c r="F385" s="80"/>
      <c r="G385" s="80"/>
      <c r="H385" s="60"/>
      <c r="I385" s="80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  <c r="AL385" s="61"/>
      <c r="AM385" s="61"/>
      <c r="AN385" s="61"/>
      <c r="AO385" s="61"/>
      <c r="AP385" s="61"/>
      <c r="AQ385" s="61"/>
      <c r="AR385" s="61"/>
      <c r="AS385" s="61"/>
      <c r="AT385" s="61"/>
      <c r="AU385" s="61"/>
      <c r="AV385" s="61"/>
      <c r="AW385" s="61"/>
      <c r="AX385" s="61"/>
    </row>
    <row r="386" spans="1:50" ht="16" x14ac:dyDescent="0.2">
      <c r="A386" s="65"/>
      <c r="B386" s="65"/>
      <c r="C386" s="82"/>
      <c r="D386" s="80"/>
      <c r="E386" s="80"/>
      <c r="F386" s="80"/>
      <c r="G386" s="80"/>
      <c r="H386" s="60"/>
      <c r="I386" s="80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  <c r="AL386" s="61"/>
      <c r="AM386" s="61"/>
      <c r="AN386" s="61"/>
      <c r="AO386" s="61"/>
      <c r="AP386" s="61"/>
      <c r="AQ386" s="61"/>
      <c r="AR386" s="61"/>
      <c r="AS386" s="61"/>
      <c r="AT386" s="61"/>
      <c r="AU386" s="61"/>
      <c r="AV386" s="61"/>
      <c r="AW386" s="61"/>
      <c r="AX386" s="61"/>
    </row>
    <row r="387" spans="1:50" ht="16" x14ac:dyDescent="0.2">
      <c r="A387" s="65"/>
      <c r="B387" s="65"/>
      <c r="C387" s="49"/>
      <c r="D387" s="50"/>
      <c r="E387" s="50"/>
      <c r="F387" s="50"/>
      <c r="G387" s="50"/>
      <c r="H387" s="60"/>
      <c r="I387" s="80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  <c r="AL387" s="61"/>
      <c r="AM387" s="61"/>
      <c r="AN387" s="61"/>
      <c r="AO387" s="61"/>
      <c r="AP387" s="61"/>
      <c r="AQ387" s="61"/>
      <c r="AR387" s="61"/>
      <c r="AS387" s="61"/>
      <c r="AT387" s="61"/>
      <c r="AU387" s="61"/>
      <c r="AV387" s="61"/>
      <c r="AW387" s="61"/>
      <c r="AX387" s="61"/>
    </row>
    <row r="388" spans="1:50" ht="16" x14ac:dyDescent="0.2">
      <c r="A388" s="65"/>
      <c r="B388" s="65"/>
      <c r="C388" s="49"/>
      <c r="D388" s="50"/>
      <c r="E388" s="50"/>
      <c r="F388" s="50"/>
      <c r="G388" s="50"/>
      <c r="H388" s="60"/>
      <c r="I388" s="80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  <c r="AL388" s="61"/>
      <c r="AM388" s="61"/>
      <c r="AN388" s="61"/>
      <c r="AO388" s="61"/>
      <c r="AP388" s="61"/>
      <c r="AQ388" s="61"/>
      <c r="AR388" s="61"/>
      <c r="AS388" s="61"/>
      <c r="AT388" s="61"/>
      <c r="AU388" s="61"/>
      <c r="AV388" s="61"/>
      <c r="AW388" s="61"/>
      <c r="AX388" s="61"/>
    </row>
    <row r="389" spans="1:50" ht="16" x14ac:dyDescent="0.2">
      <c r="A389" s="58"/>
      <c r="B389" s="60"/>
      <c r="C389" s="69"/>
      <c r="D389" s="50"/>
      <c r="E389" s="50"/>
      <c r="F389" s="50"/>
      <c r="G389" s="50"/>
      <c r="H389" s="60"/>
      <c r="I389" s="80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  <c r="AL389" s="61"/>
      <c r="AM389" s="61"/>
      <c r="AN389" s="61"/>
      <c r="AO389" s="61"/>
      <c r="AP389" s="61"/>
      <c r="AQ389" s="61"/>
      <c r="AR389" s="61"/>
      <c r="AS389" s="61"/>
      <c r="AT389" s="61"/>
      <c r="AU389" s="61"/>
      <c r="AV389" s="61"/>
      <c r="AW389" s="61"/>
      <c r="AX389" s="61"/>
    </row>
    <row r="390" spans="1:50" ht="16" x14ac:dyDescent="0.2">
      <c r="A390" s="58"/>
      <c r="B390" s="60"/>
      <c r="C390" s="69"/>
      <c r="D390" s="50"/>
      <c r="E390" s="50"/>
      <c r="F390" s="50"/>
      <c r="G390" s="50"/>
      <c r="H390" s="60"/>
      <c r="I390" s="80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  <c r="AL390" s="61"/>
      <c r="AM390" s="61"/>
      <c r="AN390" s="61"/>
      <c r="AO390" s="61"/>
      <c r="AP390" s="61"/>
      <c r="AQ390" s="61"/>
      <c r="AR390" s="61"/>
      <c r="AS390" s="61"/>
      <c r="AT390" s="61"/>
      <c r="AU390" s="61"/>
      <c r="AV390" s="61"/>
      <c r="AW390" s="61"/>
      <c r="AX390" s="61"/>
    </row>
    <row r="391" spans="1:50" ht="16" x14ac:dyDescent="0.2">
      <c r="A391" s="58"/>
      <c r="B391" s="60"/>
      <c r="C391" s="82"/>
      <c r="D391" s="80"/>
      <c r="E391" s="80"/>
      <c r="F391" s="80"/>
      <c r="G391" s="80"/>
      <c r="H391" s="60"/>
      <c r="I391" s="80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  <c r="AL391" s="61"/>
      <c r="AM391" s="61"/>
      <c r="AN391" s="61"/>
      <c r="AO391" s="61"/>
      <c r="AP391" s="61"/>
      <c r="AQ391" s="61"/>
      <c r="AR391" s="61"/>
      <c r="AS391" s="61"/>
      <c r="AT391" s="61"/>
      <c r="AU391" s="61"/>
      <c r="AV391" s="61"/>
      <c r="AW391" s="61"/>
      <c r="AX391" s="61"/>
    </row>
    <row r="392" spans="1:50" ht="16" x14ac:dyDescent="0.2">
      <c r="A392" s="58"/>
      <c r="B392" s="60"/>
      <c r="C392" s="57"/>
      <c r="D392" s="5"/>
      <c r="E392" s="5"/>
      <c r="F392" s="5"/>
      <c r="G392" s="5"/>
      <c r="H392" s="60"/>
      <c r="I392" s="80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  <c r="AL392" s="61"/>
      <c r="AM392" s="61"/>
      <c r="AN392" s="61"/>
      <c r="AO392" s="61"/>
      <c r="AP392" s="61"/>
      <c r="AQ392" s="61"/>
      <c r="AR392" s="61"/>
      <c r="AS392" s="61"/>
      <c r="AT392" s="61"/>
      <c r="AU392" s="61"/>
      <c r="AV392" s="61"/>
      <c r="AW392" s="61"/>
      <c r="AX392" s="61"/>
    </row>
    <row r="393" spans="1:50" ht="16" x14ac:dyDescent="0.2">
      <c r="A393" s="58"/>
      <c r="B393" s="60"/>
      <c r="C393" s="57"/>
      <c r="D393" s="5"/>
      <c r="E393" s="5"/>
      <c r="F393" s="5"/>
      <c r="G393" s="5"/>
      <c r="H393" s="60"/>
      <c r="I393" s="80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  <c r="AL393" s="61"/>
      <c r="AM393" s="61"/>
      <c r="AN393" s="61"/>
      <c r="AO393" s="61"/>
      <c r="AP393" s="61"/>
      <c r="AQ393" s="61"/>
      <c r="AR393" s="61"/>
      <c r="AS393" s="61"/>
      <c r="AT393" s="61"/>
      <c r="AU393" s="61"/>
      <c r="AV393" s="61"/>
      <c r="AW393" s="61"/>
      <c r="AX393" s="61"/>
    </row>
    <row r="394" spans="1:50" ht="16" x14ac:dyDescent="0.2">
      <c r="A394" s="58"/>
      <c r="B394" s="60"/>
      <c r="C394" s="83"/>
      <c r="D394" s="5"/>
      <c r="E394" s="5"/>
      <c r="F394" s="5"/>
      <c r="G394" s="5"/>
      <c r="H394" s="60"/>
      <c r="I394" s="80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  <c r="AL394" s="61"/>
      <c r="AM394" s="61"/>
      <c r="AN394" s="61"/>
      <c r="AO394" s="61"/>
      <c r="AP394" s="61"/>
      <c r="AQ394" s="61"/>
      <c r="AR394" s="61"/>
      <c r="AS394" s="61"/>
      <c r="AT394" s="61"/>
      <c r="AU394" s="61"/>
      <c r="AV394" s="61"/>
      <c r="AW394" s="61"/>
      <c r="AX394" s="61"/>
    </row>
    <row r="395" spans="1:50" ht="16" x14ac:dyDescent="0.2">
      <c r="A395" s="58"/>
      <c r="B395" s="60"/>
      <c r="C395" s="83"/>
      <c r="D395" s="5"/>
      <c r="E395" s="5"/>
      <c r="F395" s="5"/>
      <c r="G395" s="5"/>
      <c r="H395" s="60"/>
      <c r="I395" s="80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  <c r="AL395" s="61"/>
      <c r="AM395" s="61"/>
      <c r="AN395" s="61"/>
      <c r="AO395" s="61"/>
      <c r="AP395" s="61"/>
      <c r="AQ395" s="61"/>
      <c r="AR395" s="61"/>
      <c r="AS395" s="61"/>
      <c r="AT395" s="61"/>
      <c r="AU395" s="61"/>
      <c r="AV395" s="61"/>
      <c r="AW395" s="61"/>
      <c r="AX395" s="61"/>
    </row>
    <row r="396" spans="1:50" ht="16" x14ac:dyDescent="0.2">
      <c r="A396" s="58"/>
      <c r="B396" s="60"/>
      <c r="C396" s="80"/>
      <c r="D396" s="80"/>
      <c r="E396" s="80"/>
      <c r="F396" s="80"/>
      <c r="G396" s="80"/>
      <c r="H396" s="60"/>
      <c r="I396" s="80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  <c r="AL396" s="61"/>
      <c r="AM396" s="61"/>
      <c r="AN396" s="61"/>
      <c r="AO396" s="61"/>
      <c r="AP396" s="61"/>
      <c r="AQ396" s="61"/>
      <c r="AR396" s="61"/>
      <c r="AS396" s="61"/>
      <c r="AT396" s="61"/>
      <c r="AU396" s="61"/>
      <c r="AV396" s="61"/>
      <c r="AW396" s="61"/>
      <c r="AX396" s="61"/>
    </row>
    <row r="397" spans="1:50" ht="16" x14ac:dyDescent="0.2">
      <c r="A397" s="58"/>
      <c r="B397" s="60"/>
      <c r="C397" s="80"/>
      <c r="D397" s="80"/>
      <c r="E397" s="80"/>
      <c r="F397" s="80"/>
      <c r="G397" s="80"/>
      <c r="H397" s="60"/>
      <c r="I397" s="80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  <c r="AL397" s="61"/>
      <c r="AM397" s="61"/>
      <c r="AN397" s="61"/>
      <c r="AO397" s="61"/>
      <c r="AP397" s="61"/>
      <c r="AQ397" s="61"/>
      <c r="AR397" s="61"/>
      <c r="AS397" s="61"/>
      <c r="AT397" s="61"/>
      <c r="AU397" s="61"/>
      <c r="AV397" s="61"/>
      <c r="AW397" s="61"/>
      <c r="AX397" s="61"/>
    </row>
    <row r="398" spans="1:50" ht="16" x14ac:dyDescent="0.2">
      <c r="A398" s="58"/>
      <c r="B398" s="60"/>
      <c r="C398" s="80"/>
      <c r="D398" s="80"/>
      <c r="E398" s="80"/>
      <c r="F398" s="80"/>
      <c r="G398" s="80"/>
      <c r="H398" s="60"/>
      <c r="I398" s="80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  <c r="AL398" s="61"/>
      <c r="AM398" s="61"/>
      <c r="AN398" s="61"/>
      <c r="AO398" s="61"/>
      <c r="AP398" s="61"/>
      <c r="AQ398" s="61"/>
      <c r="AR398" s="61"/>
      <c r="AS398" s="61"/>
      <c r="AT398" s="61"/>
      <c r="AU398" s="61"/>
      <c r="AV398" s="61"/>
      <c r="AW398" s="61"/>
      <c r="AX398" s="61"/>
    </row>
    <row r="399" spans="1:50" ht="16" x14ac:dyDescent="0.2">
      <c r="A399" s="58"/>
      <c r="B399" s="60"/>
      <c r="C399" s="80"/>
      <c r="D399" s="80"/>
      <c r="E399" s="80"/>
      <c r="F399" s="80"/>
      <c r="G399" s="80"/>
      <c r="H399" s="60"/>
      <c r="I399" s="80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  <c r="AL399" s="61"/>
      <c r="AM399" s="61"/>
      <c r="AN399" s="61"/>
      <c r="AO399" s="61"/>
      <c r="AP399" s="61"/>
      <c r="AQ399" s="61"/>
      <c r="AR399" s="61"/>
      <c r="AS399" s="61"/>
      <c r="AT399" s="61"/>
      <c r="AU399" s="61"/>
      <c r="AV399" s="61"/>
      <c r="AW399" s="61"/>
      <c r="AX399" s="61"/>
    </row>
    <row r="400" spans="1:50" ht="16" x14ac:dyDescent="0.2">
      <c r="A400" s="58"/>
      <c r="B400" s="60"/>
      <c r="C400" s="80"/>
      <c r="D400" s="80"/>
      <c r="E400" s="80"/>
      <c r="F400" s="80"/>
      <c r="G400" s="80"/>
      <c r="H400" s="60"/>
      <c r="I400" s="80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  <c r="AL400" s="61"/>
      <c r="AM400" s="61"/>
      <c r="AN400" s="61"/>
      <c r="AO400" s="61"/>
      <c r="AP400" s="61"/>
      <c r="AQ400" s="61"/>
      <c r="AR400" s="61"/>
      <c r="AS400" s="61"/>
      <c r="AT400" s="61"/>
      <c r="AU400" s="61"/>
      <c r="AV400" s="61"/>
      <c r="AW400" s="61"/>
      <c r="AX400" s="61"/>
    </row>
    <row r="401" spans="1:50" ht="16" x14ac:dyDescent="0.2">
      <c r="A401" s="58"/>
      <c r="B401" s="60"/>
      <c r="C401" s="80"/>
      <c r="D401" s="80"/>
      <c r="E401" s="80"/>
      <c r="F401" s="80"/>
      <c r="G401" s="80"/>
      <c r="H401" s="60"/>
      <c r="I401" s="80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  <c r="AL401" s="61"/>
      <c r="AM401" s="61"/>
      <c r="AN401" s="61"/>
      <c r="AO401" s="61"/>
      <c r="AP401" s="61"/>
      <c r="AQ401" s="61"/>
      <c r="AR401" s="61"/>
      <c r="AS401" s="61"/>
      <c r="AT401" s="61"/>
      <c r="AU401" s="61"/>
      <c r="AV401" s="61"/>
      <c r="AW401" s="61"/>
      <c r="AX401" s="61"/>
    </row>
    <row r="402" spans="1:50" ht="16" x14ac:dyDescent="0.2">
      <c r="A402" s="58"/>
      <c r="B402" s="60"/>
      <c r="C402" s="80"/>
      <c r="D402" s="80"/>
      <c r="E402" s="80"/>
      <c r="F402" s="80"/>
      <c r="G402" s="80"/>
      <c r="H402" s="60"/>
      <c r="I402" s="80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  <c r="AL402" s="61"/>
      <c r="AM402" s="61"/>
      <c r="AN402" s="61"/>
      <c r="AO402" s="61"/>
      <c r="AP402" s="61"/>
      <c r="AQ402" s="61"/>
      <c r="AR402" s="61"/>
      <c r="AS402" s="61"/>
      <c r="AT402" s="61"/>
      <c r="AU402" s="61"/>
      <c r="AV402" s="61"/>
      <c r="AW402" s="61"/>
      <c r="AX402" s="61"/>
    </row>
    <row r="403" spans="1:50" ht="16" x14ac:dyDescent="0.2">
      <c r="A403" s="58"/>
      <c r="B403" s="60"/>
      <c r="C403" s="80"/>
      <c r="D403" s="80"/>
      <c r="E403" s="80"/>
      <c r="F403" s="80"/>
      <c r="G403" s="80"/>
      <c r="H403" s="60"/>
      <c r="I403" s="80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  <c r="AL403" s="61"/>
      <c r="AM403" s="61"/>
      <c r="AN403" s="61"/>
      <c r="AO403" s="61"/>
      <c r="AP403" s="61"/>
      <c r="AQ403" s="61"/>
      <c r="AR403" s="61"/>
      <c r="AS403" s="61"/>
      <c r="AT403" s="61"/>
      <c r="AU403" s="61"/>
      <c r="AV403" s="61"/>
      <c r="AW403" s="61"/>
      <c r="AX403" s="61"/>
    </row>
    <row r="404" spans="1:50" ht="16" x14ac:dyDescent="0.2">
      <c r="A404" s="58"/>
      <c r="B404" s="60"/>
      <c r="C404" s="82"/>
      <c r="D404" s="80"/>
      <c r="E404" s="80"/>
      <c r="F404" s="80"/>
      <c r="G404" s="80"/>
      <c r="H404" s="60"/>
      <c r="I404" s="80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  <c r="AL404" s="61"/>
      <c r="AM404" s="61"/>
      <c r="AN404" s="61"/>
      <c r="AO404" s="61"/>
      <c r="AP404" s="61"/>
      <c r="AQ404" s="61"/>
      <c r="AR404" s="61"/>
      <c r="AS404" s="61"/>
      <c r="AT404" s="61"/>
      <c r="AU404" s="61"/>
      <c r="AV404" s="61"/>
      <c r="AW404" s="61"/>
      <c r="AX404" s="61"/>
    </row>
    <row r="405" spans="1:50" ht="16" x14ac:dyDescent="0.2">
      <c r="A405" s="58"/>
      <c r="B405" s="60"/>
      <c r="C405" s="80"/>
      <c r="D405" s="80"/>
      <c r="E405" s="80"/>
      <c r="F405" s="80"/>
      <c r="G405" s="80"/>
      <c r="H405" s="60"/>
      <c r="I405" s="80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  <c r="AL405" s="61"/>
      <c r="AM405" s="61"/>
      <c r="AN405" s="61"/>
      <c r="AO405" s="61"/>
      <c r="AP405" s="61"/>
      <c r="AQ405" s="61"/>
      <c r="AR405" s="61"/>
      <c r="AS405" s="61"/>
      <c r="AT405" s="61"/>
      <c r="AU405" s="61"/>
      <c r="AV405" s="61"/>
      <c r="AW405" s="61"/>
      <c r="AX405" s="61"/>
    </row>
    <row r="406" spans="1:50" ht="16" x14ac:dyDescent="0.2">
      <c r="A406" s="58"/>
      <c r="B406" s="60"/>
      <c r="C406" s="80"/>
      <c r="D406" s="80"/>
      <c r="E406" s="80"/>
      <c r="F406" s="80"/>
      <c r="G406" s="80"/>
      <c r="H406" s="60"/>
      <c r="I406" s="80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  <c r="AL406" s="61"/>
      <c r="AM406" s="61"/>
      <c r="AN406" s="61"/>
      <c r="AO406" s="61"/>
      <c r="AP406" s="61"/>
      <c r="AQ406" s="61"/>
      <c r="AR406" s="61"/>
      <c r="AS406" s="61"/>
      <c r="AT406" s="61"/>
      <c r="AU406" s="61"/>
      <c r="AV406" s="61"/>
      <c r="AW406" s="61"/>
      <c r="AX406" s="61"/>
    </row>
    <row r="407" spans="1:50" ht="16" x14ac:dyDescent="0.2">
      <c r="A407" s="58"/>
      <c r="B407" s="60"/>
      <c r="C407" s="80"/>
      <c r="D407" s="80"/>
      <c r="E407" s="80"/>
      <c r="F407" s="80"/>
      <c r="G407" s="80"/>
      <c r="H407" s="60"/>
      <c r="I407" s="80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  <c r="AL407" s="61"/>
      <c r="AM407" s="61"/>
      <c r="AN407" s="61"/>
      <c r="AO407" s="61"/>
      <c r="AP407" s="61"/>
      <c r="AQ407" s="61"/>
      <c r="AR407" s="61"/>
      <c r="AS407" s="61"/>
      <c r="AT407" s="61"/>
      <c r="AU407" s="61"/>
      <c r="AV407" s="61"/>
      <c r="AW407" s="61"/>
      <c r="AX407" s="61"/>
    </row>
    <row r="408" spans="1:50" ht="16" x14ac:dyDescent="0.2">
      <c r="A408" s="58"/>
      <c r="B408" s="60"/>
      <c r="C408" s="80"/>
      <c r="D408" s="80"/>
      <c r="E408" s="80"/>
      <c r="F408" s="80"/>
      <c r="G408" s="80"/>
      <c r="H408" s="60"/>
      <c r="I408" s="80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  <c r="AL408" s="61"/>
      <c r="AM408" s="61"/>
      <c r="AN408" s="61"/>
      <c r="AO408" s="61"/>
      <c r="AP408" s="61"/>
      <c r="AQ408" s="61"/>
      <c r="AR408" s="61"/>
      <c r="AS408" s="61"/>
      <c r="AT408" s="61"/>
      <c r="AU408" s="61"/>
      <c r="AV408" s="61"/>
      <c r="AW408" s="61"/>
      <c r="AX408" s="61"/>
    </row>
    <row r="409" spans="1:50" ht="16" x14ac:dyDescent="0.2">
      <c r="A409" s="58"/>
      <c r="B409" s="60"/>
      <c r="C409" s="59"/>
      <c r="D409" s="58"/>
      <c r="E409" s="58"/>
      <c r="F409" s="58"/>
      <c r="G409" s="58"/>
      <c r="H409" s="58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  <c r="AL409" s="61"/>
      <c r="AM409" s="61"/>
      <c r="AN409" s="61"/>
      <c r="AO409" s="61"/>
      <c r="AP409" s="61"/>
      <c r="AQ409" s="61"/>
      <c r="AR409" s="61"/>
      <c r="AS409" s="61"/>
      <c r="AT409" s="61"/>
      <c r="AU409" s="61"/>
      <c r="AV409" s="61"/>
      <c r="AW409" s="61"/>
      <c r="AX409" s="61"/>
    </row>
    <row r="410" spans="1:50" ht="16" x14ac:dyDescent="0.2">
      <c r="A410" s="58"/>
      <c r="B410" s="60"/>
      <c r="C410" s="77"/>
      <c r="D410" s="58"/>
      <c r="E410" s="58"/>
      <c r="F410" s="58"/>
      <c r="G410" s="58"/>
      <c r="H410" s="58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  <c r="AL410" s="61"/>
      <c r="AM410" s="61"/>
      <c r="AN410" s="61"/>
      <c r="AO410" s="61"/>
      <c r="AP410" s="61"/>
      <c r="AQ410" s="61"/>
      <c r="AR410" s="61"/>
      <c r="AS410" s="61"/>
      <c r="AT410" s="61"/>
      <c r="AU410" s="61"/>
      <c r="AV410" s="61"/>
      <c r="AW410" s="61"/>
      <c r="AX410" s="61"/>
    </row>
    <row r="411" spans="1:50" ht="16" x14ac:dyDescent="0.2">
      <c r="A411" s="58"/>
      <c r="B411" s="60"/>
      <c r="C411" s="57"/>
      <c r="D411" s="58"/>
      <c r="E411" s="58"/>
      <c r="F411" s="58"/>
      <c r="G411" s="58"/>
      <c r="H411" s="58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  <c r="AL411" s="61"/>
      <c r="AM411" s="61"/>
      <c r="AN411" s="61"/>
      <c r="AO411" s="61"/>
      <c r="AP411" s="61"/>
      <c r="AQ411" s="61"/>
      <c r="AR411" s="61"/>
      <c r="AS411" s="61"/>
      <c r="AT411" s="61"/>
      <c r="AU411" s="61"/>
      <c r="AV411" s="61"/>
      <c r="AW411" s="61"/>
      <c r="AX411" s="61"/>
    </row>
    <row r="412" spans="1:50" ht="16" x14ac:dyDescent="0.2">
      <c r="A412" s="58"/>
      <c r="B412" s="60"/>
      <c r="C412" s="57"/>
      <c r="D412" s="58"/>
      <c r="E412" s="58"/>
      <c r="F412" s="58"/>
      <c r="G412" s="58"/>
      <c r="H412" s="58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  <c r="AL412" s="61"/>
      <c r="AM412" s="61"/>
      <c r="AN412" s="61"/>
      <c r="AO412" s="61"/>
      <c r="AP412" s="61"/>
      <c r="AQ412" s="61"/>
      <c r="AR412" s="61"/>
      <c r="AS412" s="61"/>
      <c r="AT412" s="61"/>
      <c r="AU412" s="61"/>
      <c r="AV412" s="61"/>
      <c r="AW412" s="61"/>
      <c r="AX412" s="61"/>
    </row>
    <row r="413" spans="1:50" ht="16" x14ac:dyDescent="0.2">
      <c r="A413" s="58"/>
      <c r="B413" s="60"/>
      <c r="C413" s="57"/>
      <c r="D413" s="58"/>
      <c r="E413" s="58"/>
      <c r="F413" s="58"/>
      <c r="G413" s="58"/>
      <c r="H413" s="58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  <c r="AL413" s="61"/>
      <c r="AM413" s="61"/>
      <c r="AN413" s="61"/>
      <c r="AO413" s="61"/>
      <c r="AP413" s="61"/>
      <c r="AQ413" s="61"/>
      <c r="AR413" s="61"/>
      <c r="AS413" s="61"/>
      <c r="AT413" s="61"/>
      <c r="AU413" s="61"/>
      <c r="AV413" s="61"/>
      <c r="AW413" s="61"/>
      <c r="AX413" s="61"/>
    </row>
    <row r="414" spans="1:50" ht="16" x14ac:dyDescent="0.2">
      <c r="A414" s="58"/>
      <c r="B414" s="60"/>
      <c r="C414" s="59"/>
      <c r="D414" s="58"/>
      <c r="E414" s="58"/>
      <c r="F414" s="58"/>
      <c r="G414" s="58"/>
      <c r="H414" s="58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  <c r="AL414" s="61"/>
      <c r="AM414" s="61"/>
      <c r="AN414" s="61"/>
      <c r="AO414" s="61"/>
      <c r="AP414" s="61"/>
      <c r="AQ414" s="61"/>
      <c r="AR414" s="61"/>
      <c r="AS414" s="61"/>
      <c r="AT414" s="61"/>
      <c r="AU414" s="61"/>
      <c r="AV414" s="61"/>
      <c r="AW414" s="61"/>
      <c r="AX414" s="61"/>
    </row>
    <row r="415" spans="1:50" ht="16" x14ac:dyDescent="0.2">
      <c r="A415" s="58"/>
      <c r="B415" s="60"/>
      <c r="C415" s="77"/>
      <c r="D415" s="58"/>
      <c r="E415" s="58"/>
      <c r="F415" s="58"/>
      <c r="G415" s="58"/>
      <c r="H415" s="58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  <c r="AL415" s="61"/>
      <c r="AM415" s="61"/>
      <c r="AN415" s="61"/>
      <c r="AO415" s="61"/>
      <c r="AP415" s="61"/>
      <c r="AQ415" s="61"/>
      <c r="AR415" s="61"/>
      <c r="AS415" s="61"/>
      <c r="AT415" s="61"/>
      <c r="AU415" s="61"/>
      <c r="AV415" s="61"/>
      <c r="AW415" s="61"/>
      <c r="AX415" s="61"/>
    </row>
    <row r="416" spans="1:50" ht="16" x14ac:dyDescent="0.2">
      <c r="A416" s="58"/>
      <c r="B416" s="60"/>
      <c r="C416" s="57"/>
      <c r="D416" s="58"/>
      <c r="E416" s="58"/>
      <c r="F416" s="58"/>
      <c r="G416" s="58"/>
      <c r="H416" s="58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  <c r="AL416" s="61"/>
      <c r="AM416" s="61"/>
      <c r="AN416" s="61"/>
      <c r="AO416" s="61"/>
      <c r="AP416" s="61"/>
      <c r="AQ416" s="61"/>
      <c r="AR416" s="61"/>
      <c r="AS416" s="61"/>
      <c r="AT416" s="61"/>
      <c r="AU416" s="61"/>
      <c r="AV416" s="61"/>
      <c r="AW416" s="61"/>
      <c r="AX416" s="61"/>
    </row>
    <row r="417" spans="1:50" ht="16" x14ac:dyDescent="0.2">
      <c r="A417" s="58"/>
      <c r="B417" s="60"/>
      <c r="C417" s="57"/>
      <c r="D417" s="5"/>
      <c r="E417" s="5"/>
      <c r="F417" s="5"/>
      <c r="G417" s="5"/>
      <c r="H417" s="5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  <c r="AL417" s="61"/>
      <c r="AM417" s="61"/>
      <c r="AN417" s="61"/>
      <c r="AO417" s="61"/>
      <c r="AP417" s="61"/>
      <c r="AQ417" s="61"/>
      <c r="AR417" s="61"/>
      <c r="AS417" s="61"/>
      <c r="AT417" s="61"/>
      <c r="AU417" s="61"/>
      <c r="AV417" s="61"/>
      <c r="AW417" s="61"/>
      <c r="AX417" s="61"/>
    </row>
    <row r="418" spans="1:50" ht="16" x14ac:dyDescent="0.2">
      <c r="A418" s="58"/>
      <c r="B418" s="60"/>
      <c r="C418" s="57"/>
      <c r="D418" s="5"/>
      <c r="E418" s="5"/>
      <c r="F418" s="5"/>
      <c r="G418" s="5"/>
      <c r="H418" s="5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  <c r="AL418" s="61"/>
      <c r="AM418" s="61"/>
      <c r="AN418" s="61"/>
      <c r="AO418" s="61"/>
      <c r="AP418" s="61"/>
      <c r="AQ418" s="61"/>
      <c r="AR418" s="61"/>
      <c r="AS418" s="61"/>
      <c r="AT418" s="61"/>
      <c r="AU418" s="61"/>
      <c r="AV418" s="61"/>
      <c r="AW418" s="61"/>
      <c r="AX418" s="61"/>
    </row>
    <row r="419" spans="1:50" ht="16" x14ac:dyDescent="0.2">
      <c r="A419" s="58"/>
      <c r="B419" s="60"/>
      <c r="C419" s="49"/>
      <c r="D419" s="5"/>
      <c r="E419" s="5"/>
      <c r="F419" s="5"/>
      <c r="G419" s="5"/>
      <c r="H419" s="5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  <c r="AL419" s="61"/>
      <c r="AM419" s="61"/>
      <c r="AN419" s="61"/>
      <c r="AO419" s="61"/>
      <c r="AP419" s="61"/>
      <c r="AQ419" s="61"/>
      <c r="AR419" s="61"/>
      <c r="AS419" s="61"/>
      <c r="AT419" s="61"/>
      <c r="AU419" s="61"/>
      <c r="AV419" s="61"/>
      <c r="AW419" s="61"/>
      <c r="AX419" s="61"/>
    </row>
    <row r="420" spans="1:50" ht="16" x14ac:dyDescent="0.2">
      <c r="A420" s="58"/>
      <c r="B420" s="60"/>
      <c r="C420" s="69"/>
      <c r="D420" s="5"/>
      <c r="E420" s="5"/>
      <c r="F420" s="5"/>
      <c r="G420" s="5"/>
      <c r="H420" s="5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  <c r="AL420" s="61"/>
      <c r="AM420" s="61"/>
      <c r="AN420" s="61"/>
      <c r="AO420" s="61"/>
      <c r="AP420" s="61"/>
      <c r="AQ420" s="61"/>
      <c r="AR420" s="61"/>
      <c r="AS420" s="61"/>
      <c r="AT420" s="61"/>
      <c r="AU420" s="61"/>
      <c r="AV420" s="61"/>
      <c r="AW420" s="61"/>
      <c r="AX420" s="61"/>
    </row>
    <row r="421" spans="1:50" ht="16" x14ac:dyDescent="0.2">
      <c r="A421" s="58"/>
      <c r="B421" s="60"/>
      <c r="C421" s="69"/>
      <c r="D421" s="5"/>
      <c r="E421" s="5"/>
      <c r="F421" s="5"/>
      <c r="G421" s="5"/>
      <c r="H421" s="5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  <c r="AL421" s="61"/>
      <c r="AM421" s="61"/>
      <c r="AN421" s="61"/>
      <c r="AO421" s="61"/>
      <c r="AP421" s="61"/>
      <c r="AQ421" s="61"/>
      <c r="AR421" s="61"/>
      <c r="AS421" s="61"/>
      <c r="AT421" s="61"/>
      <c r="AU421" s="61"/>
      <c r="AV421" s="61"/>
      <c r="AW421" s="61"/>
      <c r="AX421" s="61"/>
    </row>
    <row r="422" spans="1:50" ht="16" x14ac:dyDescent="0.2">
      <c r="A422" s="58"/>
      <c r="B422" s="60"/>
      <c r="C422" s="58"/>
      <c r="D422" s="58"/>
      <c r="E422" s="58"/>
      <c r="F422" s="58"/>
      <c r="G422" s="58"/>
      <c r="H422" s="58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  <c r="AL422" s="61"/>
      <c r="AM422" s="61"/>
      <c r="AN422" s="61"/>
      <c r="AO422" s="61"/>
      <c r="AP422" s="61"/>
      <c r="AQ422" s="61"/>
      <c r="AR422" s="61"/>
      <c r="AS422" s="61"/>
      <c r="AT422" s="61"/>
      <c r="AU422" s="61"/>
      <c r="AV422" s="61"/>
      <c r="AW422" s="61"/>
      <c r="AX422" s="61"/>
    </row>
    <row r="423" spans="1:50" ht="16" x14ac:dyDescent="0.2">
      <c r="A423" s="58"/>
      <c r="B423" s="60"/>
      <c r="C423" s="61"/>
      <c r="D423" s="58"/>
      <c r="E423" s="58"/>
      <c r="F423" s="58"/>
      <c r="G423" s="58"/>
      <c r="H423" s="58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  <c r="AL423" s="61"/>
      <c r="AM423" s="61"/>
      <c r="AN423" s="61"/>
      <c r="AO423" s="61"/>
      <c r="AP423" s="61"/>
      <c r="AQ423" s="61"/>
      <c r="AR423" s="61"/>
      <c r="AS423" s="61"/>
      <c r="AT423" s="61"/>
      <c r="AU423" s="61"/>
      <c r="AV423" s="61"/>
      <c r="AW423" s="61"/>
      <c r="AX423" s="61"/>
    </row>
    <row r="424" spans="1:50" ht="16" x14ac:dyDescent="0.2">
      <c r="A424" s="58"/>
      <c r="B424" s="60"/>
      <c r="C424" s="77"/>
      <c r="D424" s="58"/>
      <c r="E424" s="58"/>
      <c r="F424" s="58"/>
      <c r="G424" s="58"/>
      <c r="H424" s="58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  <c r="AL424" s="61"/>
      <c r="AM424" s="61"/>
      <c r="AN424" s="61"/>
      <c r="AO424" s="61"/>
      <c r="AP424" s="61"/>
      <c r="AQ424" s="61"/>
      <c r="AR424" s="61"/>
      <c r="AS424" s="61"/>
      <c r="AT424" s="61"/>
      <c r="AU424" s="61"/>
      <c r="AV424" s="61"/>
      <c r="AW424" s="61"/>
      <c r="AX424" s="61"/>
    </row>
    <row r="425" spans="1:50" x14ac:dyDescent="0.15">
      <c r="A425" s="58"/>
      <c r="B425" s="77"/>
      <c r="C425" s="77"/>
      <c r="D425" s="58"/>
      <c r="E425" s="58"/>
      <c r="F425" s="58"/>
      <c r="G425" s="58"/>
      <c r="H425" s="58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  <c r="AL425" s="61"/>
      <c r="AM425" s="61"/>
      <c r="AN425" s="61"/>
      <c r="AO425" s="61"/>
      <c r="AP425" s="61"/>
      <c r="AQ425" s="61"/>
      <c r="AR425" s="61"/>
      <c r="AS425" s="61"/>
      <c r="AT425" s="61"/>
      <c r="AU425" s="61"/>
      <c r="AV425" s="61"/>
      <c r="AW425" s="61"/>
      <c r="AX425" s="61"/>
    </row>
    <row r="426" spans="1:50" x14ac:dyDescent="0.15">
      <c r="A426" s="58"/>
      <c r="B426" s="77"/>
      <c r="C426" s="77"/>
      <c r="D426" s="58"/>
      <c r="E426" s="58"/>
      <c r="F426" s="58"/>
      <c r="G426" s="58"/>
      <c r="H426" s="58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  <c r="AL426" s="61"/>
      <c r="AM426" s="61"/>
      <c r="AN426" s="61"/>
      <c r="AO426" s="61"/>
      <c r="AP426" s="61"/>
      <c r="AQ426" s="61"/>
      <c r="AR426" s="61"/>
      <c r="AS426" s="61"/>
      <c r="AT426" s="61"/>
      <c r="AU426" s="61"/>
      <c r="AV426" s="61"/>
      <c r="AW426" s="61"/>
      <c r="AX426" s="61"/>
    </row>
    <row r="427" spans="1:50" x14ac:dyDescent="0.15">
      <c r="A427" s="58"/>
      <c r="B427" s="58"/>
      <c r="C427" s="58"/>
      <c r="D427" s="58"/>
      <c r="E427" s="58"/>
      <c r="F427" s="58"/>
      <c r="G427" s="58"/>
      <c r="H427" s="58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  <c r="AL427" s="61"/>
      <c r="AM427" s="61"/>
      <c r="AN427" s="61"/>
      <c r="AO427" s="61"/>
      <c r="AP427" s="61"/>
      <c r="AQ427" s="61"/>
      <c r="AR427" s="61"/>
      <c r="AS427" s="61"/>
      <c r="AT427" s="61"/>
      <c r="AU427" s="61"/>
      <c r="AV427" s="61"/>
      <c r="AW427" s="61"/>
      <c r="AX427" s="61"/>
    </row>
    <row r="428" spans="1:50" x14ac:dyDescent="0.15">
      <c r="A428" s="58"/>
      <c r="B428" s="58"/>
      <c r="C428" s="77"/>
      <c r="D428" s="58"/>
      <c r="E428" s="58"/>
      <c r="F428" s="58"/>
      <c r="G428" s="58"/>
      <c r="H428" s="58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  <c r="AL428" s="61"/>
      <c r="AM428" s="61"/>
      <c r="AN428" s="61"/>
      <c r="AO428" s="61"/>
      <c r="AP428" s="61"/>
      <c r="AQ428" s="61"/>
      <c r="AR428" s="61"/>
      <c r="AS428" s="61"/>
      <c r="AT428" s="61"/>
      <c r="AU428" s="61"/>
      <c r="AV428" s="61"/>
      <c r="AW428" s="61"/>
      <c r="AX428" s="61"/>
    </row>
    <row r="429" spans="1:50" x14ac:dyDescent="0.15">
      <c r="A429" s="58"/>
      <c r="B429" s="58"/>
      <c r="C429" s="77"/>
      <c r="D429" s="58"/>
      <c r="E429" s="58"/>
      <c r="F429" s="58"/>
      <c r="G429" s="58"/>
      <c r="H429" s="58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  <c r="AL429" s="61"/>
      <c r="AM429" s="61"/>
      <c r="AN429" s="61"/>
      <c r="AO429" s="61"/>
      <c r="AP429" s="61"/>
      <c r="AQ429" s="61"/>
      <c r="AR429" s="61"/>
      <c r="AS429" s="61"/>
      <c r="AT429" s="61"/>
      <c r="AU429" s="61"/>
      <c r="AV429" s="61"/>
      <c r="AW429" s="61"/>
      <c r="AX429" s="61"/>
    </row>
    <row r="430" spans="1:50" x14ac:dyDescent="0.15">
      <c r="A430" s="58"/>
      <c r="B430" s="58"/>
      <c r="C430" s="77"/>
      <c r="D430" s="58"/>
      <c r="E430" s="58"/>
      <c r="F430" s="58"/>
      <c r="G430" s="58"/>
      <c r="H430" s="58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  <c r="AL430" s="61"/>
      <c r="AM430" s="61"/>
      <c r="AN430" s="61"/>
      <c r="AO430" s="61"/>
      <c r="AP430" s="61"/>
      <c r="AQ430" s="61"/>
      <c r="AR430" s="61"/>
      <c r="AS430" s="61"/>
      <c r="AT430" s="61"/>
      <c r="AU430" s="61"/>
      <c r="AV430" s="61"/>
      <c r="AW430" s="61"/>
      <c r="AX430" s="61"/>
    </row>
    <row r="431" spans="1:50" x14ac:dyDescent="0.15">
      <c r="A431" s="58"/>
      <c r="B431" s="58"/>
      <c r="C431" s="77"/>
      <c r="D431" s="58"/>
      <c r="E431" s="58"/>
      <c r="F431" s="58"/>
      <c r="G431" s="58"/>
      <c r="H431" s="58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  <c r="AL431" s="61"/>
      <c r="AM431" s="61"/>
      <c r="AN431" s="61"/>
      <c r="AO431" s="61"/>
      <c r="AP431" s="61"/>
      <c r="AQ431" s="61"/>
      <c r="AR431" s="61"/>
      <c r="AS431" s="61"/>
      <c r="AT431" s="61"/>
      <c r="AU431" s="61"/>
      <c r="AV431" s="61"/>
      <c r="AW431" s="61"/>
      <c r="AX431" s="61"/>
    </row>
    <row r="432" spans="1:50" x14ac:dyDescent="0.15">
      <c r="A432" s="58"/>
      <c r="B432" s="58"/>
      <c r="C432" s="58"/>
      <c r="D432" s="58"/>
      <c r="E432" s="58"/>
      <c r="F432" s="58"/>
      <c r="G432" s="58"/>
      <c r="H432" s="58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  <c r="AL432" s="61"/>
      <c r="AM432" s="61"/>
      <c r="AN432" s="61"/>
      <c r="AO432" s="61"/>
      <c r="AP432" s="61"/>
      <c r="AQ432" s="61"/>
      <c r="AR432" s="61"/>
      <c r="AS432" s="61"/>
      <c r="AT432" s="61"/>
      <c r="AU432" s="61"/>
      <c r="AV432" s="61"/>
      <c r="AW432" s="61"/>
      <c r="AX432" s="61"/>
    </row>
    <row r="433" spans="1:50" x14ac:dyDescent="0.15">
      <c r="A433" s="58"/>
      <c r="B433" s="58"/>
      <c r="C433" s="77"/>
      <c r="D433" s="58"/>
      <c r="E433" s="58"/>
      <c r="F433" s="58"/>
      <c r="G433" s="58"/>
      <c r="H433" s="58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  <c r="AL433" s="61"/>
      <c r="AM433" s="61"/>
      <c r="AN433" s="61"/>
      <c r="AO433" s="61"/>
      <c r="AP433" s="61"/>
      <c r="AQ433" s="61"/>
      <c r="AR433" s="61"/>
      <c r="AS433" s="61"/>
      <c r="AT433" s="61"/>
      <c r="AU433" s="61"/>
      <c r="AV433" s="61"/>
      <c r="AW433" s="61"/>
      <c r="AX433" s="61"/>
    </row>
    <row r="434" spans="1:50" x14ac:dyDescent="0.15">
      <c r="A434" s="58"/>
      <c r="B434" s="58"/>
      <c r="C434" s="77"/>
      <c r="D434" s="58"/>
      <c r="E434" s="58"/>
      <c r="F434" s="58"/>
      <c r="G434" s="58"/>
      <c r="H434" s="58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  <c r="AL434" s="61"/>
      <c r="AM434" s="61"/>
      <c r="AN434" s="61"/>
      <c r="AO434" s="61"/>
      <c r="AP434" s="61"/>
      <c r="AQ434" s="61"/>
      <c r="AR434" s="61"/>
      <c r="AS434" s="61"/>
      <c r="AT434" s="61"/>
      <c r="AU434" s="61"/>
      <c r="AV434" s="61"/>
      <c r="AW434" s="61"/>
      <c r="AX434" s="61"/>
    </row>
    <row r="435" spans="1:50" x14ac:dyDescent="0.15">
      <c r="A435" s="58"/>
      <c r="B435" s="58"/>
      <c r="C435" s="77"/>
      <c r="D435" s="58"/>
      <c r="E435" s="58"/>
      <c r="F435" s="58"/>
      <c r="G435" s="58"/>
      <c r="H435" s="58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  <c r="AL435" s="61"/>
      <c r="AM435" s="61"/>
      <c r="AN435" s="61"/>
      <c r="AO435" s="61"/>
      <c r="AP435" s="61"/>
      <c r="AQ435" s="61"/>
      <c r="AR435" s="61"/>
      <c r="AS435" s="61"/>
      <c r="AT435" s="61"/>
      <c r="AU435" s="61"/>
      <c r="AV435" s="61"/>
      <c r="AW435" s="61"/>
      <c r="AX435" s="61"/>
    </row>
    <row r="436" spans="1:50" x14ac:dyDescent="0.15">
      <c r="A436" s="58"/>
      <c r="B436" s="58"/>
      <c r="C436" s="77"/>
      <c r="D436" s="58"/>
      <c r="E436" s="58"/>
      <c r="F436" s="58"/>
      <c r="G436" s="58"/>
      <c r="H436" s="58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  <c r="AL436" s="61"/>
      <c r="AM436" s="61"/>
      <c r="AN436" s="61"/>
      <c r="AO436" s="61"/>
      <c r="AP436" s="61"/>
      <c r="AQ436" s="61"/>
      <c r="AR436" s="61"/>
      <c r="AS436" s="61"/>
      <c r="AT436" s="61"/>
      <c r="AU436" s="61"/>
      <c r="AV436" s="61"/>
      <c r="AW436" s="61"/>
      <c r="AX436" s="61"/>
    </row>
    <row r="437" spans="1:50" x14ac:dyDescent="0.15">
      <c r="A437" s="58"/>
      <c r="B437" s="58"/>
      <c r="C437" s="58"/>
      <c r="D437" s="58"/>
      <c r="E437" s="58"/>
      <c r="F437" s="58"/>
      <c r="G437" s="58"/>
      <c r="H437" s="58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  <c r="AL437" s="61"/>
      <c r="AM437" s="61"/>
      <c r="AN437" s="61"/>
      <c r="AO437" s="61"/>
      <c r="AP437" s="61"/>
      <c r="AQ437" s="61"/>
      <c r="AR437" s="61"/>
      <c r="AS437" s="61"/>
      <c r="AT437" s="61"/>
      <c r="AU437" s="61"/>
      <c r="AV437" s="61"/>
      <c r="AW437" s="61"/>
      <c r="AX437" s="61"/>
    </row>
    <row r="438" spans="1:50" x14ac:dyDescent="0.15">
      <c r="A438" s="58"/>
      <c r="B438" s="58"/>
      <c r="C438" s="84"/>
      <c r="D438" s="74"/>
      <c r="E438" s="74"/>
      <c r="F438" s="74"/>
      <c r="G438" s="74"/>
      <c r="H438" s="74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  <c r="AL438" s="61"/>
      <c r="AM438" s="61"/>
      <c r="AN438" s="61"/>
      <c r="AO438" s="61"/>
      <c r="AP438" s="61"/>
      <c r="AQ438" s="61"/>
      <c r="AR438" s="61"/>
      <c r="AS438" s="61"/>
      <c r="AT438" s="61"/>
      <c r="AU438" s="61"/>
      <c r="AV438" s="61"/>
      <c r="AW438" s="61"/>
      <c r="AX438" s="61"/>
    </row>
    <row r="439" spans="1:50" x14ac:dyDescent="0.15">
      <c r="A439" s="58"/>
      <c r="B439" s="58"/>
      <c r="C439" s="84"/>
      <c r="D439" s="74"/>
      <c r="E439" s="74"/>
      <c r="F439" s="74"/>
      <c r="G439" s="74"/>
      <c r="H439" s="74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  <c r="AL439" s="61"/>
      <c r="AM439" s="61"/>
      <c r="AN439" s="61"/>
      <c r="AO439" s="61"/>
      <c r="AP439" s="61"/>
      <c r="AQ439" s="61"/>
      <c r="AR439" s="61"/>
      <c r="AS439" s="61"/>
      <c r="AT439" s="61"/>
      <c r="AU439" s="61"/>
      <c r="AV439" s="61"/>
      <c r="AW439" s="61"/>
      <c r="AX439" s="61"/>
    </row>
    <row r="440" spans="1:50" x14ac:dyDescent="0.15">
      <c r="A440" s="58"/>
      <c r="B440" s="58"/>
      <c r="C440" s="84"/>
      <c r="D440" s="74"/>
      <c r="E440" s="74"/>
      <c r="F440" s="74"/>
      <c r="G440" s="74"/>
      <c r="H440" s="74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  <c r="AL440" s="61"/>
      <c r="AM440" s="61"/>
      <c r="AN440" s="61"/>
      <c r="AO440" s="61"/>
      <c r="AP440" s="61"/>
      <c r="AQ440" s="61"/>
      <c r="AR440" s="61"/>
      <c r="AS440" s="61"/>
      <c r="AT440" s="61"/>
      <c r="AU440" s="61"/>
      <c r="AV440" s="61"/>
      <c r="AW440" s="61"/>
      <c r="AX440" s="61"/>
    </row>
    <row r="441" spans="1:50" x14ac:dyDescent="0.15">
      <c r="A441" s="58"/>
      <c r="B441" s="58"/>
      <c r="C441" s="84"/>
      <c r="D441" s="74"/>
      <c r="E441" s="74"/>
      <c r="F441" s="74"/>
      <c r="G441" s="74"/>
      <c r="H441" s="74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  <c r="AL441" s="61"/>
      <c r="AM441" s="61"/>
      <c r="AN441" s="61"/>
      <c r="AO441" s="61"/>
      <c r="AP441" s="61"/>
      <c r="AQ441" s="61"/>
      <c r="AR441" s="61"/>
      <c r="AS441" s="61"/>
      <c r="AT441" s="61"/>
      <c r="AU441" s="61"/>
      <c r="AV441" s="61"/>
      <c r="AW441" s="61"/>
      <c r="AX441" s="61"/>
    </row>
    <row r="442" spans="1:50" x14ac:dyDescent="0.15">
      <c r="A442" s="58"/>
      <c r="B442" s="58"/>
      <c r="C442" s="58"/>
      <c r="D442" s="58"/>
      <c r="E442" s="58"/>
      <c r="F442" s="58"/>
      <c r="G442" s="58"/>
      <c r="H442" s="58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  <c r="AL442" s="61"/>
      <c r="AM442" s="61"/>
      <c r="AN442" s="61"/>
      <c r="AO442" s="61"/>
      <c r="AP442" s="61"/>
      <c r="AQ442" s="61"/>
      <c r="AR442" s="61"/>
      <c r="AS442" s="61"/>
      <c r="AT442" s="61"/>
      <c r="AU442" s="61"/>
      <c r="AV442" s="61"/>
      <c r="AW442" s="61"/>
      <c r="AX442" s="61"/>
    </row>
    <row r="443" spans="1:50" ht="16" x14ac:dyDescent="0.2">
      <c r="A443" s="58"/>
      <c r="B443" s="58"/>
      <c r="C443" s="57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  <c r="AL443" s="61"/>
      <c r="AM443" s="61"/>
      <c r="AN443" s="61"/>
      <c r="AO443" s="61"/>
      <c r="AP443" s="61"/>
      <c r="AQ443" s="61"/>
      <c r="AR443" s="61"/>
      <c r="AS443" s="61"/>
      <c r="AT443" s="61"/>
      <c r="AU443" s="61"/>
      <c r="AV443" s="61"/>
      <c r="AW443" s="61"/>
      <c r="AX443" s="61"/>
    </row>
    <row r="444" spans="1:50" ht="16" x14ac:dyDescent="0.2">
      <c r="A444" s="58"/>
      <c r="B444" s="58"/>
      <c r="C444" s="49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  <c r="AL444" s="61"/>
      <c r="AM444" s="61"/>
      <c r="AN444" s="61"/>
      <c r="AO444" s="61"/>
      <c r="AP444" s="61"/>
      <c r="AQ444" s="61"/>
      <c r="AR444" s="61"/>
      <c r="AS444" s="61"/>
      <c r="AT444" s="61"/>
      <c r="AU444" s="61"/>
      <c r="AV444" s="61"/>
      <c r="AW444" s="61"/>
      <c r="AX444" s="61"/>
    </row>
    <row r="445" spans="1:50" ht="16" x14ac:dyDescent="0.2">
      <c r="A445" s="58"/>
      <c r="B445" s="58"/>
      <c r="C445" s="69"/>
      <c r="H445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  <c r="AL445" s="61"/>
      <c r="AM445" s="61"/>
      <c r="AN445" s="61"/>
      <c r="AO445" s="61"/>
      <c r="AP445" s="61"/>
      <c r="AQ445" s="61"/>
      <c r="AR445" s="61"/>
      <c r="AS445" s="61"/>
      <c r="AT445" s="61"/>
      <c r="AU445" s="61"/>
      <c r="AV445" s="61"/>
      <c r="AW445" s="61"/>
      <c r="AX445" s="61"/>
    </row>
    <row r="446" spans="1:50" ht="16" x14ac:dyDescent="0.2">
      <c r="A446" s="58"/>
      <c r="B446" s="58"/>
      <c r="C446" s="69"/>
      <c r="D446" s="5"/>
      <c r="E446" s="5"/>
      <c r="F446" s="5"/>
      <c r="G446" s="5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  <c r="AL446" s="61"/>
      <c r="AM446" s="61"/>
      <c r="AN446" s="61"/>
      <c r="AO446" s="61"/>
      <c r="AP446" s="61"/>
      <c r="AQ446" s="61"/>
      <c r="AR446" s="61"/>
      <c r="AS446" s="61"/>
      <c r="AT446" s="61"/>
      <c r="AU446" s="61"/>
      <c r="AV446" s="61"/>
      <c r="AW446" s="61"/>
      <c r="AX446" s="61"/>
    </row>
    <row r="447" spans="1:50" x14ac:dyDescent="0.15">
      <c r="A447" s="58"/>
      <c r="B447" s="58"/>
      <c r="C447" s="58"/>
      <c r="D447" s="58"/>
      <c r="E447" s="58"/>
      <c r="F447" s="58"/>
      <c r="G447" s="58"/>
      <c r="H447" s="58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  <c r="AL447" s="61"/>
      <c r="AM447" s="61"/>
      <c r="AN447" s="61"/>
      <c r="AO447" s="61"/>
      <c r="AP447" s="61"/>
      <c r="AQ447" s="61"/>
      <c r="AR447" s="61"/>
      <c r="AS447" s="61"/>
      <c r="AT447" s="61"/>
      <c r="AU447" s="61"/>
      <c r="AV447" s="61"/>
      <c r="AW447" s="61"/>
      <c r="AX447" s="61"/>
    </row>
    <row r="448" spans="1:50" ht="16" x14ac:dyDescent="0.2">
      <c r="A448" s="58"/>
      <c r="B448" s="58"/>
      <c r="C448" s="57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  <c r="AL448" s="61"/>
      <c r="AM448" s="61"/>
      <c r="AN448" s="61"/>
      <c r="AO448" s="61"/>
      <c r="AP448" s="61"/>
      <c r="AQ448" s="61"/>
      <c r="AR448" s="61"/>
      <c r="AS448" s="61"/>
      <c r="AT448" s="61"/>
      <c r="AU448" s="61"/>
      <c r="AV448" s="61"/>
      <c r="AW448" s="61"/>
      <c r="AX448" s="61"/>
    </row>
    <row r="449" spans="1:50" ht="16" x14ac:dyDescent="0.2">
      <c r="A449" s="58"/>
      <c r="B449" s="58"/>
      <c r="C449" s="49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  <c r="AL449" s="61"/>
      <c r="AM449" s="61"/>
      <c r="AN449" s="61"/>
      <c r="AO449" s="61"/>
      <c r="AP449" s="61"/>
      <c r="AQ449" s="61"/>
      <c r="AR449" s="61"/>
      <c r="AS449" s="61"/>
      <c r="AT449" s="61"/>
      <c r="AU449" s="61"/>
      <c r="AV449" s="61"/>
      <c r="AW449" s="61"/>
      <c r="AX449" s="61"/>
    </row>
    <row r="450" spans="1:50" ht="16" x14ac:dyDescent="0.2">
      <c r="A450" s="58"/>
      <c r="B450" s="58"/>
      <c r="C450" s="69"/>
      <c r="H450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  <c r="AL450" s="61"/>
      <c r="AM450" s="61"/>
      <c r="AN450" s="61"/>
      <c r="AO450" s="61"/>
      <c r="AP450" s="61"/>
      <c r="AQ450" s="61"/>
      <c r="AR450" s="61"/>
      <c r="AS450" s="61"/>
      <c r="AT450" s="61"/>
      <c r="AU450" s="61"/>
      <c r="AV450" s="61"/>
      <c r="AW450" s="61"/>
      <c r="AX450" s="61"/>
    </row>
    <row r="451" spans="1:50" ht="16" x14ac:dyDescent="0.2">
      <c r="A451" s="58"/>
      <c r="B451" s="58"/>
      <c r="C451" s="69"/>
      <c r="D451" s="5"/>
      <c r="E451" s="5"/>
      <c r="F451" s="5"/>
      <c r="G451" s="5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  <c r="AL451" s="61"/>
      <c r="AM451" s="61"/>
      <c r="AN451" s="61"/>
      <c r="AO451" s="61"/>
      <c r="AP451" s="61"/>
      <c r="AQ451" s="61"/>
      <c r="AR451" s="61"/>
      <c r="AS451" s="61"/>
      <c r="AT451" s="61"/>
      <c r="AU451" s="61"/>
      <c r="AV451" s="61"/>
      <c r="AW451" s="61"/>
      <c r="AX451" s="61"/>
    </row>
    <row r="452" spans="1:50" x14ac:dyDescent="0.15">
      <c r="A452" s="58"/>
      <c r="B452" s="58"/>
      <c r="C452" s="58"/>
      <c r="D452" s="58"/>
      <c r="E452" s="58"/>
      <c r="F452" s="58"/>
      <c r="G452" s="58"/>
      <c r="H452" s="58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  <c r="AL452" s="61"/>
      <c r="AM452" s="61"/>
      <c r="AN452" s="61"/>
      <c r="AO452" s="61"/>
      <c r="AP452" s="61"/>
      <c r="AQ452" s="61"/>
      <c r="AR452" s="61"/>
      <c r="AS452" s="61"/>
      <c r="AT452" s="61"/>
      <c r="AU452" s="61"/>
      <c r="AV452" s="61"/>
      <c r="AW452" s="61"/>
      <c r="AX452" s="61"/>
    </row>
    <row r="453" spans="1:50" ht="16" x14ac:dyDescent="0.2">
      <c r="A453" s="58"/>
      <c r="B453" s="58"/>
      <c r="C453" s="71"/>
      <c r="D453" s="72"/>
      <c r="E453" s="72"/>
      <c r="F453" s="72"/>
      <c r="G453" s="72"/>
      <c r="H453" s="72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  <c r="AL453" s="61"/>
      <c r="AM453" s="61"/>
      <c r="AN453" s="61"/>
      <c r="AO453" s="61"/>
      <c r="AP453" s="61"/>
      <c r="AQ453" s="61"/>
      <c r="AR453" s="61"/>
      <c r="AS453" s="61"/>
      <c r="AT453" s="61"/>
      <c r="AU453" s="61"/>
      <c r="AV453" s="61"/>
      <c r="AW453" s="61"/>
      <c r="AX453" s="61"/>
    </row>
    <row r="454" spans="1:50" ht="16" x14ac:dyDescent="0.2">
      <c r="A454" s="58"/>
      <c r="B454" s="58"/>
      <c r="C454" s="71"/>
      <c r="D454" s="72"/>
      <c r="E454" s="72"/>
      <c r="F454" s="72"/>
      <c r="G454" s="72"/>
      <c r="H454" s="72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  <c r="AL454" s="61"/>
      <c r="AM454" s="61"/>
      <c r="AN454" s="61"/>
      <c r="AO454" s="61"/>
      <c r="AP454" s="61"/>
      <c r="AQ454" s="61"/>
      <c r="AR454" s="61"/>
      <c r="AS454" s="61"/>
      <c r="AT454" s="61"/>
      <c r="AU454" s="61"/>
      <c r="AV454" s="61"/>
      <c r="AW454" s="61"/>
      <c r="AX454" s="61"/>
    </row>
    <row r="455" spans="1:50" ht="16" x14ac:dyDescent="0.2">
      <c r="A455" s="58"/>
      <c r="B455" s="58"/>
      <c r="C455" s="73"/>
      <c r="D455" s="72"/>
      <c r="E455" s="72"/>
      <c r="F455" s="72"/>
      <c r="G455" s="72"/>
      <c r="H455" s="72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  <c r="AL455" s="61"/>
      <c r="AM455" s="61"/>
      <c r="AN455" s="61"/>
      <c r="AO455" s="61"/>
      <c r="AP455" s="61"/>
      <c r="AQ455" s="61"/>
      <c r="AR455" s="61"/>
      <c r="AS455" s="61"/>
      <c r="AT455" s="61"/>
      <c r="AU455" s="61"/>
      <c r="AV455" s="61"/>
      <c r="AW455" s="61"/>
      <c r="AX455" s="61"/>
    </row>
    <row r="456" spans="1:50" ht="16" x14ac:dyDescent="0.2">
      <c r="A456" s="58"/>
      <c r="B456" s="58"/>
      <c r="C456" s="73"/>
      <c r="D456" s="72"/>
      <c r="E456" s="72"/>
      <c r="F456" s="72"/>
      <c r="G456" s="72"/>
      <c r="H456" s="72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  <c r="AL456" s="61"/>
      <c r="AM456" s="61"/>
      <c r="AN456" s="61"/>
      <c r="AO456" s="61"/>
      <c r="AP456" s="61"/>
      <c r="AQ456" s="61"/>
      <c r="AR456" s="61"/>
      <c r="AS456" s="61"/>
      <c r="AT456" s="61"/>
      <c r="AU456" s="61"/>
      <c r="AV456" s="61"/>
      <c r="AW456" s="61"/>
      <c r="AX456" s="61"/>
    </row>
    <row r="457" spans="1:50" x14ac:dyDescent="0.15">
      <c r="A457" s="58"/>
      <c r="B457" s="58"/>
      <c r="C457" s="58"/>
      <c r="D457" s="58"/>
      <c r="E457" s="58"/>
      <c r="F457" s="58"/>
      <c r="G457" s="58"/>
      <c r="H457" s="58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  <c r="AL457" s="61"/>
      <c r="AM457" s="61"/>
      <c r="AN457" s="61"/>
      <c r="AO457" s="61"/>
      <c r="AP457" s="61"/>
      <c r="AQ457" s="61"/>
      <c r="AR457" s="61"/>
      <c r="AS457" s="61"/>
      <c r="AT457" s="61"/>
      <c r="AU457" s="61"/>
      <c r="AV457" s="61"/>
      <c r="AW457" s="61"/>
      <c r="AX457" s="61"/>
    </row>
    <row r="458" spans="1:50" ht="16" x14ac:dyDescent="0.2">
      <c r="A458" s="58"/>
      <c r="B458" s="58"/>
      <c r="C458" s="57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  <c r="AL458" s="61"/>
      <c r="AM458" s="61"/>
      <c r="AN458" s="61"/>
      <c r="AO458" s="61"/>
      <c r="AP458" s="61"/>
      <c r="AQ458" s="61"/>
      <c r="AR458" s="61"/>
      <c r="AS458" s="61"/>
      <c r="AT458" s="61"/>
      <c r="AU458" s="61"/>
      <c r="AV458" s="61"/>
      <c r="AW458" s="61"/>
      <c r="AX458" s="61"/>
    </row>
    <row r="459" spans="1:50" ht="16" x14ac:dyDescent="0.2">
      <c r="A459" s="58"/>
      <c r="B459" s="58"/>
      <c r="C459" s="49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  <c r="AL459" s="61"/>
      <c r="AM459" s="61"/>
      <c r="AN459" s="61"/>
      <c r="AO459" s="61"/>
      <c r="AP459" s="61"/>
      <c r="AQ459" s="61"/>
      <c r="AR459" s="61"/>
      <c r="AS459" s="61"/>
      <c r="AT459" s="61"/>
      <c r="AU459" s="61"/>
      <c r="AV459" s="61"/>
      <c r="AW459" s="61"/>
      <c r="AX459" s="61"/>
    </row>
    <row r="460" spans="1:50" ht="16" x14ac:dyDescent="0.2">
      <c r="A460" s="58"/>
      <c r="B460" s="58"/>
      <c r="C460" s="69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  <c r="AL460" s="61"/>
      <c r="AM460" s="61"/>
      <c r="AN460" s="61"/>
      <c r="AO460" s="61"/>
      <c r="AP460" s="61"/>
      <c r="AQ460" s="61"/>
      <c r="AR460" s="61"/>
      <c r="AS460" s="61"/>
      <c r="AT460" s="61"/>
      <c r="AU460" s="61"/>
      <c r="AV460" s="61"/>
      <c r="AW460" s="61"/>
      <c r="AX460" s="61"/>
    </row>
    <row r="461" spans="1:50" ht="16" x14ac:dyDescent="0.2">
      <c r="A461" s="58"/>
      <c r="B461" s="58"/>
      <c r="C461" s="69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  <c r="AL461" s="61"/>
      <c r="AM461" s="61"/>
      <c r="AN461" s="61"/>
      <c r="AO461" s="61"/>
      <c r="AP461" s="61"/>
      <c r="AQ461" s="61"/>
      <c r="AR461" s="61"/>
      <c r="AS461" s="61"/>
      <c r="AT461" s="61"/>
      <c r="AU461" s="61"/>
      <c r="AV461" s="61"/>
      <c r="AW461" s="61"/>
      <c r="AX461" s="61"/>
    </row>
    <row r="462" spans="1:50" x14ac:dyDescent="0.15">
      <c r="A462" s="58"/>
      <c r="B462" s="58"/>
      <c r="C462" s="58"/>
      <c r="D462" s="58"/>
      <c r="E462" s="58"/>
      <c r="F462" s="58"/>
      <c r="G462" s="58"/>
      <c r="H462" s="58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  <c r="AL462" s="61"/>
      <c r="AM462" s="61"/>
      <c r="AN462" s="61"/>
      <c r="AO462" s="61"/>
      <c r="AP462" s="61"/>
      <c r="AQ462" s="61"/>
      <c r="AR462" s="61"/>
      <c r="AS462" s="61"/>
      <c r="AT462" s="61"/>
      <c r="AU462" s="61"/>
      <c r="AV462" s="61"/>
      <c r="AW462" s="61"/>
      <c r="AX462" s="61"/>
    </row>
    <row r="463" spans="1:50" ht="16" x14ac:dyDescent="0.2">
      <c r="A463" s="58"/>
      <c r="B463" s="58"/>
      <c r="C463" s="80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  <c r="AL463" s="61"/>
      <c r="AM463" s="61"/>
      <c r="AN463" s="61"/>
      <c r="AO463" s="61"/>
      <c r="AP463" s="61"/>
      <c r="AQ463" s="61"/>
      <c r="AR463" s="61"/>
      <c r="AS463" s="61"/>
      <c r="AT463" s="61"/>
      <c r="AU463" s="61"/>
      <c r="AV463" s="61"/>
      <c r="AW463" s="61"/>
      <c r="AX463" s="61"/>
    </row>
    <row r="464" spans="1:50" ht="16" x14ac:dyDescent="0.2">
      <c r="A464" s="58"/>
      <c r="B464" s="58"/>
      <c r="C464" s="49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  <c r="AL464" s="61"/>
      <c r="AM464" s="61"/>
      <c r="AN464" s="61"/>
      <c r="AO464" s="61"/>
      <c r="AP464" s="61"/>
      <c r="AQ464" s="61"/>
      <c r="AR464" s="61"/>
      <c r="AS464" s="61"/>
      <c r="AT464" s="61"/>
      <c r="AU464" s="61"/>
      <c r="AV464" s="61"/>
      <c r="AW464" s="61"/>
      <c r="AX464" s="61"/>
    </row>
    <row r="465" spans="1:50" ht="16" x14ac:dyDescent="0.2">
      <c r="A465" s="58"/>
      <c r="B465" s="58"/>
      <c r="C465" s="69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  <c r="AL465" s="61"/>
      <c r="AM465" s="61"/>
      <c r="AN465" s="61"/>
      <c r="AO465" s="61"/>
      <c r="AP465" s="61"/>
      <c r="AQ465" s="61"/>
      <c r="AR465" s="61"/>
      <c r="AS465" s="61"/>
      <c r="AT465" s="61"/>
      <c r="AU465" s="61"/>
      <c r="AV465" s="61"/>
      <c r="AW465" s="61"/>
      <c r="AX465" s="61"/>
    </row>
    <row r="466" spans="1:50" ht="16" x14ac:dyDescent="0.2">
      <c r="A466" s="58"/>
      <c r="B466" s="58"/>
      <c r="C466" s="69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  <c r="AL466" s="61"/>
      <c r="AM466" s="61"/>
      <c r="AN466" s="61"/>
      <c r="AO466" s="61"/>
      <c r="AP466" s="61"/>
      <c r="AQ466" s="61"/>
      <c r="AR466" s="61"/>
      <c r="AS466" s="61"/>
      <c r="AT466" s="61"/>
      <c r="AU466" s="61"/>
      <c r="AV466" s="61"/>
      <c r="AW466" s="61"/>
      <c r="AX466" s="61"/>
    </row>
    <row r="467" spans="1:50" x14ac:dyDescent="0.15">
      <c r="A467" s="58"/>
      <c r="B467" s="58"/>
      <c r="C467" s="58"/>
      <c r="D467" s="58"/>
      <c r="E467" s="58"/>
      <c r="F467" s="58"/>
      <c r="G467" s="58"/>
      <c r="H467" s="58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  <c r="AL467" s="61"/>
      <c r="AM467" s="61"/>
      <c r="AN467" s="61"/>
      <c r="AO467" s="61"/>
      <c r="AP467" s="61"/>
      <c r="AQ467" s="61"/>
      <c r="AR467" s="61"/>
      <c r="AS467" s="61"/>
      <c r="AT467" s="61"/>
      <c r="AU467" s="61"/>
      <c r="AV467" s="61"/>
      <c r="AW467" s="61"/>
      <c r="AX467" s="61"/>
    </row>
    <row r="468" spans="1:50" ht="16" x14ac:dyDescent="0.2">
      <c r="A468" s="58"/>
      <c r="B468" s="58"/>
      <c r="C468" s="57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  <c r="AL468" s="61"/>
      <c r="AM468" s="61"/>
      <c r="AN468" s="61"/>
      <c r="AO468" s="61"/>
      <c r="AP468" s="61"/>
      <c r="AQ468" s="61"/>
      <c r="AR468" s="61"/>
      <c r="AS468" s="61"/>
      <c r="AT468" s="61"/>
      <c r="AU468" s="61"/>
      <c r="AV468" s="61"/>
      <c r="AW468" s="61"/>
      <c r="AX468" s="61"/>
    </row>
    <row r="469" spans="1:50" ht="16" x14ac:dyDescent="0.2">
      <c r="A469" s="58"/>
      <c r="B469" s="58"/>
      <c r="C469" s="49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  <c r="AL469" s="61"/>
      <c r="AM469" s="61"/>
      <c r="AN469" s="61"/>
      <c r="AO469" s="61"/>
      <c r="AP469" s="61"/>
      <c r="AQ469" s="61"/>
      <c r="AR469" s="61"/>
      <c r="AS469" s="61"/>
      <c r="AT469" s="61"/>
      <c r="AU469" s="61"/>
      <c r="AV469" s="61"/>
      <c r="AW469" s="61"/>
      <c r="AX469" s="61"/>
    </row>
    <row r="470" spans="1:50" ht="16" x14ac:dyDescent="0.2">
      <c r="A470" s="58"/>
      <c r="B470" s="58"/>
      <c r="C470" s="69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  <c r="AL470" s="61"/>
      <c r="AM470" s="61"/>
      <c r="AN470" s="61"/>
      <c r="AO470" s="61"/>
      <c r="AP470" s="61"/>
      <c r="AQ470" s="61"/>
      <c r="AR470" s="61"/>
      <c r="AS470" s="61"/>
      <c r="AT470" s="61"/>
      <c r="AU470" s="61"/>
      <c r="AV470" s="61"/>
      <c r="AW470" s="61"/>
      <c r="AX470" s="61"/>
    </row>
    <row r="471" spans="1:50" ht="16" x14ac:dyDescent="0.2">
      <c r="A471" s="58"/>
      <c r="B471" s="58"/>
      <c r="C471" s="69"/>
      <c r="D471" s="5"/>
      <c r="E471" s="5"/>
      <c r="F471" s="5"/>
      <c r="G471" s="5"/>
      <c r="H471" s="5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  <c r="AL471" s="61"/>
      <c r="AM471" s="61"/>
      <c r="AN471" s="61"/>
      <c r="AO471" s="61"/>
      <c r="AP471" s="61"/>
      <c r="AQ471" s="61"/>
      <c r="AR471" s="61"/>
      <c r="AS471" s="61"/>
      <c r="AT471" s="61"/>
      <c r="AU471" s="61"/>
      <c r="AV471" s="61"/>
      <c r="AW471" s="61"/>
      <c r="AX471" s="61"/>
    </row>
    <row r="472" spans="1:50" x14ac:dyDescent="0.15">
      <c r="A472" s="58"/>
      <c r="B472" s="58"/>
      <c r="C472" s="58"/>
      <c r="D472" s="58"/>
      <c r="E472" s="58"/>
      <c r="F472" s="58"/>
      <c r="G472" s="58"/>
      <c r="H472" s="58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  <c r="AL472" s="61"/>
      <c r="AM472" s="61"/>
      <c r="AN472" s="61"/>
      <c r="AO472" s="61"/>
      <c r="AP472" s="61"/>
      <c r="AQ472" s="61"/>
      <c r="AR472" s="61"/>
      <c r="AS472" s="61"/>
      <c r="AT472" s="61"/>
      <c r="AU472" s="61"/>
      <c r="AV472" s="61"/>
      <c r="AW472" s="61"/>
      <c r="AX472" s="61"/>
    </row>
    <row r="473" spans="1:50" ht="16" x14ac:dyDescent="0.2">
      <c r="A473" s="58"/>
      <c r="B473" s="58"/>
      <c r="C473" s="57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  <c r="AL473" s="61"/>
      <c r="AM473" s="61"/>
      <c r="AN473" s="61"/>
      <c r="AO473" s="61"/>
      <c r="AP473" s="61"/>
      <c r="AQ473" s="61"/>
      <c r="AR473" s="61"/>
      <c r="AS473" s="61"/>
      <c r="AT473" s="61"/>
      <c r="AU473" s="61"/>
      <c r="AV473" s="61"/>
      <c r="AW473" s="61"/>
      <c r="AX473" s="61"/>
    </row>
    <row r="474" spans="1:50" ht="16" x14ac:dyDescent="0.2">
      <c r="A474" s="58"/>
      <c r="B474" s="58"/>
      <c r="C474" s="49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  <c r="AL474" s="61"/>
      <c r="AM474" s="61"/>
      <c r="AN474" s="61"/>
      <c r="AO474" s="61"/>
      <c r="AP474" s="61"/>
      <c r="AQ474" s="61"/>
      <c r="AR474" s="61"/>
      <c r="AS474" s="61"/>
      <c r="AT474" s="61"/>
      <c r="AU474" s="61"/>
      <c r="AV474" s="61"/>
      <c r="AW474" s="61"/>
      <c r="AX474" s="61"/>
    </row>
    <row r="475" spans="1:50" ht="16" x14ac:dyDescent="0.2">
      <c r="A475" s="58"/>
      <c r="B475" s="58"/>
      <c r="C475" s="69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  <c r="AL475" s="61"/>
      <c r="AM475" s="61"/>
      <c r="AN475" s="61"/>
      <c r="AO475" s="61"/>
      <c r="AP475" s="61"/>
      <c r="AQ475" s="61"/>
      <c r="AR475" s="61"/>
      <c r="AS475" s="61"/>
      <c r="AT475" s="61"/>
      <c r="AU475" s="61"/>
      <c r="AV475" s="61"/>
      <c r="AW475" s="61"/>
      <c r="AX475" s="61"/>
    </row>
    <row r="476" spans="1:50" ht="16" x14ac:dyDescent="0.2">
      <c r="A476" s="58"/>
      <c r="B476" s="58"/>
      <c r="C476" s="69"/>
      <c r="D476" s="5"/>
      <c r="E476" s="5"/>
      <c r="F476" s="5"/>
      <c r="G476" s="5"/>
      <c r="H476" s="5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  <c r="AL476" s="61"/>
      <c r="AM476" s="61"/>
      <c r="AN476" s="61"/>
      <c r="AO476" s="61"/>
      <c r="AP476" s="61"/>
      <c r="AQ476" s="61"/>
      <c r="AR476" s="61"/>
      <c r="AS476" s="61"/>
      <c r="AT476" s="61"/>
      <c r="AU476" s="61"/>
      <c r="AV476" s="61"/>
      <c r="AW476" s="61"/>
      <c r="AX476" s="61"/>
    </row>
    <row r="477" spans="1:50" x14ac:dyDescent="0.15">
      <c r="A477" s="58"/>
      <c r="B477" s="58"/>
      <c r="C477" s="58"/>
      <c r="D477" s="58"/>
      <c r="E477" s="58"/>
      <c r="F477" s="58"/>
      <c r="G477" s="58"/>
      <c r="H477" s="58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  <c r="AL477" s="61"/>
      <c r="AM477" s="61"/>
      <c r="AN477" s="61"/>
      <c r="AO477" s="61"/>
      <c r="AP477" s="61"/>
      <c r="AQ477" s="61"/>
      <c r="AR477" s="61"/>
      <c r="AS477" s="61"/>
      <c r="AT477" s="61"/>
      <c r="AU477" s="61"/>
      <c r="AV477" s="61"/>
      <c r="AW477" s="61"/>
      <c r="AX477" s="61"/>
    </row>
    <row r="478" spans="1:50" ht="16" x14ac:dyDescent="0.2">
      <c r="A478" s="58"/>
      <c r="B478" s="58"/>
      <c r="C478" s="57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  <c r="AL478" s="61"/>
      <c r="AM478" s="61"/>
      <c r="AN478" s="61"/>
      <c r="AO478" s="61"/>
      <c r="AP478" s="61"/>
      <c r="AQ478" s="61"/>
      <c r="AR478" s="61"/>
      <c r="AS478" s="61"/>
      <c r="AT478" s="61"/>
      <c r="AU478" s="61"/>
      <c r="AV478" s="61"/>
      <c r="AW478" s="61"/>
      <c r="AX478" s="61"/>
    </row>
    <row r="479" spans="1:50" ht="16" x14ac:dyDescent="0.2">
      <c r="A479" s="58"/>
      <c r="B479" s="58"/>
      <c r="C479" s="49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  <c r="AL479" s="61"/>
      <c r="AM479" s="61"/>
      <c r="AN479" s="61"/>
      <c r="AO479" s="61"/>
      <c r="AP479" s="61"/>
      <c r="AQ479" s="61"/>
      <c r="AR479" s="61"/>
      <c r="AS479" s="61"/>
      <c r="AT479" s="61"/>
      <c r="AU479" s="61"/>
      <c r="AV479" s="61"/>
      <c r="AW479" s="61"/>
      <c r="AX479" s="61"/>
    </row>
    <row r="480" spans="1:50" ht="16" x14ac:dyDescent="0.2">
      <c r="A480" s="58"/>
      <c r="B480" s="58"/>
      <c r="C480" s="69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  <c r="AL480" s="61"/>
      <c r="AM480" s="61"/>
      <c r="AN480" s="61"/>
      <c r="AO480" s="61"/>
      <c r="AP480" s="61"/>
      <c r="AQ480" s="61"/>
      <c r="AR480" s="61"/>
      <c r="AS480" s="61"/>
      <c r="AT480" s="61"/>
      <c r="AU480" s="61"/>
      <c r="AV480" s="61"/>
      <c r="AW480" s="61"/>
      <c r="AX480" s="61"/>
    </row>
    <row r="481" spans="1:50" ht="16" x14ac:dyDescent="0.2">
      <c r="A481" s="58"/>
      <c r="B481" s="58"/>
      <c r="C481" s="69"/>
      <c r="D481" s="5"/>
      <c r="E481" s="5"/>
      <c r="F481" s="5"/>
      <c r="G481" s="5"/>
      <c r="H481" s="5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  <c r="AL481" s="61"/>
      <c r="AM481" s="61"/>
      <c r="AN481" s="61"/>
      <c r="AO481" s="61"/>
      <c r="AP481" s="61"/>
      <c r="AQ481" s="61"/>
      <c r="AR481" s="61"/>
      <c r="AS481" s="61"/>
      <c r="AT481" s="61"/>
      <c r="AU481" s="61"/>
      <c r="AV481" s="61"/>
      <c r="AW481" s="61"/>
      <c r="AX481" s="61"/>
    </row>
    <row r="482" spans="1:50" x14ac:dyDescent="0.15">
      <c r="A482" s="58"/>
      <c r="B482" s="58"/>
      <c r="C482" s="58"/>
      <c r="D482" s="58"/>
      <c r="E482" s="58"/>
      <c r="F482" s="58"/>
      <c r="G482" s="58"/>
      <c r="H482" s="58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  <c r="AL482" s="61"/>
      <c r="AM482" s="61"/>
      <c r="AN482" s="61"/>
      <c r="AO482" s="61"/>
      <c r="AP482" s="61"/>
      <c r="AQ482" s="61"/>
      <c r="AR482" s="61"/>
      <c r="AS482" s="61"/>
      <c r="AT482" s="61"/>
      <c r="AU482" s="61"/>
      <c r="AV482" s="61"/>
      <c r="AW482" s="61"/>
      <c r="AX482" s="61"/>
    </row>
    <row r="483" spans="1:50" ht="16" x14ac:dyDescent="0.2">
      <c r="A483" s="58"/>
      <c r="B483" s="58"/>
      <c r="C483" s="71"/>
      <c r="D483" s="74"/>
      <c r="E483" s="74"/>
      <c r="F483" s="74"/>
      <c r="G483" s="74"/>
      <c r="H483" s="74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  <c r="AL483" s="61"/>
      <c r="AM483" s="61"/>
      <c r="AN483" s="61"/>
      <c r="AO483" s="61"/>
      <c r="AP483" s="61"/>
      <c r="AQ483" s="61"/>
      <c r="AR483" s="61"/>
      <c r="AS483" s="61"/>
      <c r="AT483" s="61"/>
      <c r="AU483" s="61"/>
      <c r="AV483" s="61"/>
      <c r="AW483" s="61"/>
      <c r="AX483" s="61"/>
    </row>
    <row r="484" spans="1:50" ht="16" x14ac:dyDescent="0.2">
      <c r="A484" s="58"/>
      <c r="B484" s="58"/>
      <c r="C484" s="71"/>
      <c r="D484" s="74"/>
      <c r="E484" s="74"/>
      <c r="F484" s="74"/>
      <c r="G484" s="74"/>
      <c r="H484" s="74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  <c r="AL484" s="61"/>
      <c r="AM484" s="61"/>
      <c r="AN484" s="61"/>
      <c r="AO484" s="61"/>
      <c r="AP484" s="61"/>
      <c r="AQ484" s="61"/>
      <c r="AR484" s="61"/>
      <c r="AS484" s="61"/>
      <c r="AT484" s="61"/>
      <c r="AU484" s="61"/>
      <c r="AV484" s="61"/>
      <c r="AW484" s="61"/>
      <c r="AX484" s="61"/>
    </row>
    <row r="485" spans="1:50" ht="16" x14ac:dyDescent="0.2">
      <c r="A485" s="58"/>
      <c r="B485" s="58"/>
      <c r="C485" s="73"/>
      <c r="D485" s="74"/>
      <c r="E485" s="74"/>
      <c r="F485" s="74"/>
      <c r="G485" s="74"/>
      <c r="H485" s="74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  <c r="AL485" s="61"/>
      <c r="AM485" s="61"/>
      <c r="AN485" s="61"/>
      <c r="AO485" s="61"/>
      <c r="AP485" s="61"/>
      <c r="AQ485" s="61"/>
      <c r="AR485" s="61"/>
      <c r="AS485" s="61"/>
      <c r="AT485" s="61"/>
      <c r="AU485" s="61"/>
      <c r="AV485" s="61"/>
      <c r="AW485" s="61"/>
      <c r="AX485" s="61"/>
    </row>
    <row r="486" spans="1:50" ht="16" x14ac:dyDescent="0.2">
      <c r="A486" s="58"/>
      <c r="B486" s="58"/>
      <c r="C486" s="73"/>
      <c r="D486" s="72"/>
      <c r="E486" s="72"/>
      <c r="F486" s="72"/>
      <c r="G486" s="72"/>
      <c r="H486" s="74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  <c r="AL486" s="61"/>
      <c r="AM486" s="61"/>
      <c r="AN486" s="61"/>
      <c r="AO486" s="61"/>
      <c r="AP486" s="61"/>
      <c r="AQ486" s="61"/>
      <c r="AR486" s="61"/>
      <c r="AS486" s="61"/>
      <c r="AT486" s="61"/>
      <c r="AU486" s="61"/>
      <c r="AV486" s="61"/>
      <c r="AW486" s="61"/>
      <c r="AX486" s="61"/>
    </row>
    <row r="487" spans="1:50" x14ac:dyDescent="0.15">
      <c r="A487" s="58"/>
      <c r="B487" s="58"/>
      <c r="C487" s="58"/>
      <c r="D487" s="58"/>
      <c r="E487" s="58"/>
      <c r="F487" s="58"/>
      <c r="G487" s="58"/>
      <c r="H487" s="58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  <c r="AL487" s="61"/>
      <c r="AM487" s="61"/>
      <c r="AN487" s="61"/>
      <c r="AO487" s="61"/>
      <c r="AP487" s="61"/>
      <c r="AQ487" s="61"/>
      <c r="AR487" s="61"/>
      <c r="AS487" s="61"/>
      <c r="AT487" s="61"/>
      <c r="AU487" s="61"/>
      <c r="AV487" s="61"/>
      <c r="AW487" s="61"/>
      <c r="AX487" s="61"/>
    </row>
    <row r="488" spans="1:50" ht="16" x14ac:dyDescent="0.2">
      <c r="A488" s="58"/>
      <c r="B488" s="58"/>
      <c r="C488" s="57"/>
      <c r="D488" s="5"/>
      <c r="E488" s="5"/>
      <c r="F488" s="5"/>
      <c r="G488" s="5"/>
      <c r="H488" s="5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  <c r="AL488" s="61"/>
      <c r="AM488" s="61"/>
      <c r="AN488" s="61"/>
      <c r="AO488" s="61"/>
      <c r="AP488" s="61"/>
      <c r="AQ488" s="61"/>
      <c r="AR488" s="61"/>
      <c r="AS488" s="61"/>
      <c r="AT488" s="61"/>
      <c r="AU488" s="61"/>
      <c r="AV488" s="61"/>
      <c r="AW488" s="61"/>
      <c r="AX488" s="61"/>
    </row>
    <row r="489" spans="1:50" ht="16" x14ac:dyDescent="0.2">
      <c r="A489" s="58"/>
      <c r="B489" s="58"/>
      <c r="C489" s="49"/>
      <c r="D489" s="5"/>
      <c r="E489" s="5"/>
      <c r="F489" s="5"/>
      <c r="G489" s="5"/>
      <c r="H489" s="5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  <c r="AL489" s="61"/>
      <c r="AM489" s="61"/>
      <c r="AN489" s="61"/>
      <c r="AO489" s="61"/>
      <c r="AP489" s="61"/>
      <c r="AQ489" s="61"/>
      <c r="AR489" s="61"/>
      <c r="AS489" s="61"/>
      <c r="AT489" s="61"/>
      <c r="AU489" s="61"/>
      <c r="AV489" s="61"/>
      <c r="AW489" s="61"/>
      <c r="AX489" s="61"/>
    </row>
    <row r="490" spans="1:50" ht="16" x14ac:dyDescent="0.2">
      <c r="A490" s="58"/>
      <c r="B490" s="58"/>
      <c r="C490" s="69"/>
      <c r="D490" s="5"/>
      <c r="E490" s="5"/>
      <c r="F490" s="5"/>
      <c r="G490" s="5"/>
      <c r="H490" s="5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  <c r="AL490" s="61"/>
      <c r="AM490" s="61"/>
      <c r="AN490" s="61"/>
      <c r="AO490" s="61"/>
      <c r="AP490" s="61"/>
      <c r="AQ490" s="61"/>
      <c r="AR490" s="61"/>
      <c r="AS490" s="61"/>
      <c r="AT490" s="61"/>
      <c r="AU490" s="61"/>
      <c r="AV490" s="61"/>
      <c r="AW490" s="61"/>
      <c r="AX490" s="61"/>
    </row>
    <row r="491" spans="1:50" ht="16" x14ac:dyDescent="0.2">
      <c r="A491" s="58"/>
      <c r="B491" s="58"/>
      <c r="C491" s="49"/>
      <c r="D491" s="5"/>
      <c r="E491" s="5"/>
      <c r="F491" s="5"/>
      <c r="G491" s="5"/>
      <c r="H491" s="5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  <c r="AL491" s="61"/>
      <c r="AM491" s="61"/>
      <c r="AN491" s="61"/>
      <c r="AO491" s="61"/>
      <c r="AP491" s="61"/>
      <c r="AQ491" s="61"/>
      <c r="AR491" s="61"/>
      <c r="AS491" s="61"/>
      <c r="AT491" s="61"/>
      <c r="AU491" s="61"/>
      <c r="AV491" s="61"/>
      <c r="AW491" s="61"/>
      <c r="AX491" s="61"/>
    </row>
    <row r="492" spans="1:50" ht="16" x14ac:dyDescent="0.2">
      <c r="A492" s="58"/>
      <c r="B492" s="58"/>
      <c r="C492" s="69"/>
      <c r="D492" s="58"/>
      <c r="E492" s="58"/>
      <c r="F492" s="58"/>
      <c r="G492" s="58"/>
      <c r="H492" s="5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  <c r="AL492" s="61"/>
      <c r="AM492" s="61"/>
      <c r="AN492" s="61"/>
      <c r="AO492" s="61"/>
      <c r="AP492" s="61"/>
      <c r="AQ492" s="61"/>
      <c r="AR492" s="61"/>
      <c r="AS492" s="61"/>
      <c r="AT492" s="61"/>
      <c r="AU492" s="61"/>
      <c r="AV492" s="61"/>
      <c r="AW492" s="61"/>
      <c r="AX492" s="61"/>
    </row>
    <row r="493" spans="1:50" x14ac:dyDescent="0.15">
      <c r="A493" s="58"/>
      <c r="B493" s="58"/>
      <c r="C493" s="58"/>
      <c r="D493" s="58"/>
      <c r="E493" s="58"/>
      <c r="F493" s="58"/>
      <c r="G493" s="58"/>
      <c r="H493" s="58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  <c r="AL493" s="61"/>
      <c r="AM493" s="61"/>
      <c r="AN493" s="61"/>
      <c r="AO493" s="61"/>
      <c r="AP493" s="61"/>
      <c r="AQ493" s="61"/>
      <c r="AR493" s="61"/>
      <c r="AS493" s="61"/>
      <c r="AT493" s="61"/>
      <c r="AU493" s="61"/>
      <c r="AV493" s="61"/>
      <c r="AW493" s="61"/>
      <c r="AX493" s="61"/>
    </row>
    <row r="494" spans="1:50" ht="16" x14ac:dyDescent="0.2">
      <c r="A494" s="58"/>
      <c r="B494" s="58"/>
      <c r="C494" s="57"/>
      <c r="D494" s="5"/>
      <c r="E494" s="5"/>
      <c r="F494" s="5"/>
      <c r="G494" s="5"/>
      <c r="H494" s="5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  <c r="AL494" s="61"/>
      <c r="AM494" s="61"/>
      <c r="AN494" s="61"/>
      <c r="AO494" s="61"/>
      <c r="AP494" s="61"/>
      <c r="AQ494" s="61"/>
      <c r="AR494" s="61"/>
      <c r="AS494" s="61"/>
      <c r="AT494" s="61"/>
      <c r="AU494" s="61"/>
      <c r="AV494" s="61"/>
      <c r="AW494" s="61"/>
      <c r="AX494" s="61"/>
    </row>
    <row r="495" spans="1:50" ht="16" x14ac:dyDescent="0.2">
      <c r="A495" s="58"/>
      <c r="B495" s="58"/>
      <c r="C495" s="49"/>
      <c r="D495" s="5"/>
      <c r="E495" s="5"/>
      <c r="F495" s="5"/>
      <c r="G495" s="5"/>
      <c r="H495" s="5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  <c r="AL495" s="61"/>
      <c r="AM495" s="61"/>
      <c r="AN495" s="61"/>
      <c r="AO495" s="61"/>
      <c r="AP495" s="61"/>
      <c r="AQ495" s="61"/>
      <c r="AR495" s="61"/>
      <c r="AS495" s="61"/>
      <c r="AT495" s="61"/>
      <c r="AU495" s="61"/>
      <c r="AV495" s="61"/>
      <c r="AW495" s="61"/>
      <c r="AX495" s="61"/>
    </row>
    <row r="496" spans="1:50" ht="16" x14ac:dyDescent="0.2">
      <c r="A496" s="58"/>
      <c r="B496" s="58"/>
      <c r="C496" s="69"/>
      <c r="D496" s="5"/>
      <c r="E496" s="5"/>
      <c r="F496" s="5"/>
      <c r="G496" s="5"/>
      <c r="H496" s="5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  <c r="AL496" s="61"/>
      <c r="AM496" s="61"/>
      <c r="AN496" s="61"/>
      <c r="AO496" s="61"/>
      <c r="AP496" s="61"/>
      <c r="AQ496" s="61"/>
      <c r="AR496" s="61"/>
      <c r="AS496" s="61"/>
      <c r="AT496" s="61"/>
      <c r="AU496" s="61"/>
      <c r="AV496" s="61"/>
      <c r="AW496" s="61"/>
      <c r="AX496" s="61"/>
    </row>
    <row r="497" spans="1:50" ht="16" x14ac:dyDescent="0.2">
      <c r="A497" s="58"/>
      <c r="B497" s="58"/>
      <c r="C497" s="69"/>
      <c r="D497" s="5"/>
      <c r="E497" s="5"/>
      <c r="F497" s="5"/>
      <c r="G497" s="5"/>
      <c r="H497" s="5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  <c r="AL497" s="61"/>
      <c r="AM497" s="61"/>
      <c r="AN497" s="61"/>
      <c r="AO497" s="61"/>
      <c r="AP497" s="61"/>
      <c r="AQ497" s="61"/>
      <c r="AR497" s="61"/>
      <c r="AS497" s="61"/>
      <c r="AT497" s="61"/>
      <c r="AU497" s="61"/>
      <c r="AV497" s="61"/>
      <c r="AW497" s="61"/>
      <c r="AX497" s="61"/>
    </row>
    <row r="498" spans="1:50" x14ac:dyDescent="0.15">
      <c r="A498" s="58"/>
      <c r="B498" s="58"/>
      <c r="C498" s="58"/>
      <c r="D498" s="58"/>
      <c r="E498" s="58"/>
      <c r="F498" s="58"/>
      <c r="G498" s="58"/>
      <c r="H498" s="58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  <c r="AL498" s="61"/>
      <c r="AM498" s="61"/>
      <c r="AN498" s="61"/>
      <c r="AO498" s="61"/>
      <c r="AP498" s="61"/>
      <c r="AQ498" s="61"/>
      <c r="AR498" s="61"/>
      <c r="AS498" s="61"/>
      <c r="AT498" s="61"/>
      <c r="AU498" s="61"/>
      <c r="AV498" s="61"/>
      <c r="AW498" s="61"/>
      <c r="AX498" s="61"/>
    </row>
    <row r="499" spans="1:50" ht="16" x14ac:dyDescent="0.2">
      <c r="A499" s="58"/>
      <c r="B499" s="58"/>
      <c r="C499" s="57"/>
      <c r="D499" s="5"/>
      <c r="E499" s="5"/>
      <c r="F499" s="5"/>
      <c r="G499" s="5"/>
      <c r="H499" s="5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  <c r="AL499" s="61"/>
      <c r="AM499" s="61"/>
      <c r="AN499" s="61"/>
      <c r="AO499" s="61"/>
      <c r="AP499" s="61"/>
      <c r="AQ499" s="61"/>
      <c r="AR499" s="61"/>
      <c r="AS499" s="61"/>
      <c r="AT499" s="61"/>
      <c r="AU499" s="61"/>
      <c r="AV499" s="61"/>
      <c r="AW499" s="61"/>
      <c r="AX499" s="61"/>
    </row>
    <row r="500" spans="1:50" ht="16" x14ac:dyDescent="0.2">
      <c r="A500" s="58"/>
      <c r="B500" s="58"/>
      <c r="C500" s="57"/>
      <c r="D500" s="5"/>
      <c r="E500" s="5"/>
      <c r="F500" s="5"/>
      <c r="G500" s="5"/>
      <c r="H500" s="5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  <c r="AL500" s="61"/>
      <c r="AM500" s="61"/>
      <c r="AN500" s="61"/>
      <c r="AO500" s="61"/>
      <c r="AP500" s="61"/>
      <c r="AQ500" s="61"/>
      <c r="AR500" s="61"/>
      <c r="AS500" s="61"/>
      <c r="AT500" s="61"/>
      <c r="AU500" s="61"/>
      <c r="AV500" s="61"/>
      <c r="AW500" s="61"/>
      <c r="AX500" s="61"/>
    </row>
    <row r="501" spans="1:50" ht="16" x14ac:dyDescent="0.2">
      <c r="A501" s="58"/>
      <c r="B501" s="58"/>
      <c r="C501" s="49"/>
      <c r="D501" s="5"/>
      <c r="E501" s="5"/>
      <c r="F501" s="5"/>
      <c r="G501" s="5"/>
      <c r="H501" s="5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  <c r="AL501" s="61"/>
      <c r="AM501" s="61"/>
      <c r="AN501" s="61"/>
      <c r="AO501" s="61"/>
      <c r="AP501" s="61"/>
      <c r="AQ501" s="61"/>
      <c r="AR501" s="61"/>
      <c r="AS501" s="61"/>
      <c r="AT501" s="61"/>
      <c r="AU501" s="61"/>
      <c r="AV501" s="61"/>
      <c r="AW501" s="61"/>
      <c r="AX501" s="61"/>
    </row>
    <row r="502" spans="1:50" ht="16" x14ac:dyDescent="0.2">
      <c r="A502" s="58"/>
      <c r="B502" s="58"/>
      <c r="C502" s="69"/>
      <c r="D502" s="5"/>
      <c r="E502" s="5"/>
      <c r="F502" s="5"/>
      <c r="G502" s="5"/>
      <c r="H502" s="5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  <c r="AL502" s="61"/>
      <c r="AM502" s="61"/>
      <c r="AN502" s="61"/>
      <c r="AO502" s="61"/>
      <c r="AP502" s="61"/>
      <c r="AQ502" s="61"/>
      <c r="AR502" s="61"/>
      <c r="AS502" s="61"/>
      <c r="AT502" s="61"/>
      <c r="AU502" s="61"/>
      <c r="AV502" s="61"/>
      <c r="AW502" s="61"/>
      <c r="AX502" s="61"/>
    </row>
    <row r="503" spans="1:50" ht="16" x14ac:dyDescent="0.2">
      <c r="A503" s="58"/>
      <c r="B503" s="58"/>
      <c r="C503" s="49"/>
      <c r="D503" s="5"/>
      <c r="E503" s="5"/>
      <c r="F503" s="5"/>
      <c r="G503" s="5"/>
      <c r="H503" s="5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  <c r="AL503" s="61"/>
      <c r="AM503" s="61"/>
      <c r="AN503" s="61"/>
      <c r="AO503" s="61"/>
      <c r="AP503" s="61"/>
      <c r="AQ503" s="61"/>
      <c r="AR503" s="61"/>
      <c r="AS503" s="61"/>
      <c r="AT503" s="61"/>
      <c r="AU503" s="61"/>
      <c r="AV503" s="61"/>
      <c r="AW503" s="61"/>
      <c r="AX503" s="61"/>
    </row>
    <row r="504" spans="1:50" ht="16" x14ac:dyDescent="0.2">
      <c r="A504" s="58"/>
      <c r="B504" s="58"/>
      <c r="C504" s="49"/>
      <c r="D504" s="5"/>
      <c r="E504" s="5"/>
      <c r="F504" s="5"/>
      <c r="G504" s="5"/>
      <c r="H504" s="5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  <c r="AL504" s="61"/>
      <c r="AM504" s="61"/>
      <c r="AN504" s="61"/>
      <c r="AO504" s="61"/>
      <c r="AP504" s="61"/>
      <c r="AQ504" s="61"/>
      <c r="AR504" s="61"/>
      <c r="AS504" s="61"/>
      <c r="AT504" s="61"/>
      <c r="AU504" s="61"/>
      <c r="AV504" s="61"/>
      <c r="AW504" s="61"/>
      <c r="AX504" s="61"/>
    </row>
    <row r="505" spans="1:50" ht="16" x14ac:dyDescent="0.2">
      <c r="A505" s="58"/>
      <c r="B505" s="58"/>
      <c r="C505" s="49"/>
      <c r="D505" s="5"/>
      <c r="E505" s="5"/>
      <c r="F505" s="5"/>
      <c r="G505" s="5"/>
      <c r="H505" s="72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  <c r="AL505" s="61"/>
      <c r="AM505" s="61"/>
      <c r="AN505" s="61"/>
      <c r="AO505" s="61"/>
      <c r="AP505" s="61"/>
      <c r="AQ505" s="61"/>
      <c r="AR505" s="61"/>
      <c r="AS505" s="61"/>
      <c r="AT505" s="61"/>
      <c r="AU505" s="61"/>
      <c r="AV505" s="61"/>
      <c r="AW505" s="61"/>
      <c r="AX505" s="61"/>
    </row>
    <row r="506" spans="1:50" ht="16" x14ac:dyDescent="0.2">
      <c r="A506" s="58"/>
      <c r="B506" s="58"/>
      <c r="C506" s="73"/>
      <c r="D506" s="5"/>
      <c r="E506" s="5"/>
      <c r="F506" s="5"/>
      <c r="G506" s="5"/>
      <c r="H506" s="5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  <c r="AL506" s="61"/>
      <c r="AM506" s="61"/>
      <c r="AN506" s="61"/>
      <c r="AO506" s="61"/>
      <c r="AP506" s="61"/>
      <c r="AQ506" s="61"/>
      <c r="AR506" s="61"/>
      <c r="AS506" s="61"/>
      <c r="AT506" s="61"/>
      <c r="AU506" s="61"/>
      <c r="AV506" s="61"/>
      <c r="AW506" s="61"/>
      <c r="AX506" s="61"/>
    </row>
    <row r="507" spans="1:50" x14ac:dyDescent="0.15">
      <c r="A507" s="58"/>
      <c r="B507" s="58"/>
      <c r="C507" s="58"/>
      <c r="D507" s="58"/>
      <c r="E507" s="58"/>
      <c r="F507" s="58"/>
      <c r="G507" s="58"/>
      <c r="H507" s="58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  <c r="AL507" s="61"/>
      <c r="AM507" s="61"/>
      <c r="AN507" s="61"/>
      <c r="AO507" s="61"/>
      <c r="AP507" s="61"/>
      <c r="AQ507" s="61"/>
      <c r="AR507" s="61"/>
      <c r="AS507" s="61"/>
      <c r="AT507" s="61"/>
      <c r="AU507" s="61"/>
      <c r="AV507" s="61"/>
      <c r="AW507" s="61"/>
      <c r="AX507" s="61"/>
    </row>
    <row r="508" spans="1:50" ht="16" x14ac:dyDescent="0.2">
      <c r="A508" s="58"/>
      <c r="B508" s="58"/>
      <c r="C508" s="57"/>
      <c r="D508" s="5"/>
      <c r="E508" s="5"/>
      <c r="F508" s="5"/>
      <c r="G508" s="5"/>
      <c r="H508" s="5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  <c r="AL508" s="61"/>
      <c r="AM508" s="61"/>
      <c r="AN508" s="61"/>
      <c r="AO508" s="61"/>
      <c r="AP508" s="61"/>
      <c r="AQ508" s="61"/>
      <c r="AR508" s="61"/>
      <c r="AS508" s="61"/>
      <c r="AT508" s="61"/>
      <c r="AU508" s="61"/>
      <c r="AV508" s="61"/>
      <c r="AW508" s="61"/>
      <c r="AX508" s="61"/>
    </row>
    <row r="509" spans="1:50" ht="16" x14ac:dyDescent="0.2">
      <c r="A509" s="58"/>
      <c r="B509" s="58"/>
      <c r="C509" s="57"/>
      <c r="D509" s="5"/>
      <c r="E509" s="5"/>
      <c r="F509" s="5"/>
      <c r="G509" s="5"/>
      <c r="H509" s="5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  <c r="AL509" s="61"/>
      <c r="AM509" s="61"/>
      <c r="AN509" s="61"/>
      <c r="AO509" s="61"/>
      <c r="AP509" s="61"/>
      <c r="AQ509" s="61"/>
      <c r="AR509" s="61"/>
      <c r="AS509" s="61"/>
      <c r="AT509" s="61"/>
      <c r="AU509" s="61"/>
      <c r="AV509" s="61"/>
      <c r="AW509" s="61"/>
      <c r="AX509" s="61"/>
    </row>
    <row r="510" spans="1:50" ht="16" x14ac:dyDescent="0.2">
      <c r="A510" s="58"/>
      <c r="B510" s="58"/>
      <c r="C510" s="69"/>
      <c r="D510" s="5"/>
      <c r="E510" s="5"/>
      <c r="F510" s="5"/>
      <c r="G510" s="5"/>
      <c r="H510" s="5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  <c r="AL510" s="61"/>
      <c r="AM510" s="61"/>
      <c r="AN510" s="61"/>
      <c r="AO510" s="61"/>
      <c r="AP510" s="61"/>
      <c r="AQ510" s="61"/>
      <c r="AR510" s="61"/>
      <c r="AS510" s="61"/>
      <c r="AT510" s="61"/>
      <c r="AU510" s="61"/>
      <c r="AV510" s="61"/>
      <c r="AW510" s="61"/>
      <c r="AX510" s="61"/>
    </row>
    <row r="511" spans="1:50" ht="16" x14ac:dyDescent="0.2">
      <c r="A511" s="58"/>
      <c r="B511" s="58"/>
      <c r="C511" s="49"/>
      <c r="D511" s="5"/>
      <c r="E511" s="5"/>
      <c r="F511" s="5"/>
      <c r="G511" s="5"/>
      <c r="H511" s="5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  <c r="AL511" s="61"/>
      <c r="AM511" s="61"/>
      <c r="AN511" s="61"/>
      <c r="AO511" s="61"/>
      <c r="AP511" s="61"/>
      <c r="AQ511" s="61"/>
      <c r="AR511" s="61"/>
      <c r="AS511" s="61"/>
      <c r="AT511" s="61"/>
      <c r="AU511" s="61"/>
      <c r="AV511" s="61"/>
      <c r="AW511" s="61"/>
      <c r="AX511" s="61"/>
    </row>
    <row r="512" spans="1:50" ht="16" x14ac:dyDescent="0.2">
      <c r="A512" s="58"/>
      <c r="B512" s="58"/>
      <c r="C512" s="69"/>
      <c r="D512" s="5"/>
      <c r="E512" s="5"/>
      <c r="F512" s="5"/>
      <c r="G512" s="5"/>
      <c r="H512" s="5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  <c r="AL512" s="61"/>
      <c r="AM512" s="61"/>
      <c r="AN512" s="61"/>
      <c r="AO512" s="61"/>
      <c r="AP512" s="61"/>
      <c r="AQ512" s="61"/>
      <c r="AR512" s="61"/>
      <c r="AS512" s="61"/>
      <c r="AT512" s="61"/>
      <c r="AU512" s="61"/>
      <c r="AV512" s="61"/>
      <c r="AW512" s="61"/>
      <c r="AX512" s="61"/>
    </row>
    <row r="513" spans="1:50" x14ac:dyDescent="0.15">
      <c r="A513" s="58"/>
      <c r="B513" s="58"/>
      <c r="C513" s="58"/>
      <c r="D513" s="58"/>
      <c r="E513" s="58"/>
      <c r="F513" s="58"/>
      <c r="G513" s="58"/>
      <c r="H513" s="58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  <c r="AL513" s="61"/>
      <c r="AM513" s="61"/>
      <c r="AN513" s="61"/>
      <c r="AO513" s="61"/>
      <c r="AP513" s="61"/>
      <c r="AQ513" s="61"/>
      <c r="AR513" s="61"/>
      <c r="AS513" s="61"/>
      <c r="AT513" s="61"/>
      <c r="AU513" s="61"/>
      <c r="AV513" s="61"/>
      <c r="AW513" s="61"/>
      <c r="AX513" s="61"/>
    </row>
    <row r="514" spans="1:50" ht="16" x14ac:dyDescent="0.2">
      <c r="A514" s="58"/>
      <c r="B514" s="58"/>
      <c r="C514" s="57"/>
      <c r="D514" s="5"/>
      <c r="E514" s="5"/>
      <c r="F514" s="5"/>
      <c r="G514" s="5"/>
      <c r="H514" s="58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  <c r="AL514" s="61"/>
      <c r="AM514" s="61"/>
      <c r="AN514" s="61"/>
      <c r="AO514" s="61"/>
      <c r="AP514" s="61"/>
      <c r="AQ514" s="61"/>
      <c r="AR514" s="61"/>
      <c r="AS514" s="61"/>
      <c r="AT514" s="61"/>
      <c r="AU514" s="61"/>
      <c r="AV514" s="61"/>
      <c r="AW514" s="61"/>
      <c r="AX514" s="61"/>
    </row>
    <row r="515" spans="1:50" ht="16" x14ac:dyDescent="0.2">
      <c r="A515" s="58"/>
      <c r="B515" s="58"/>
      <c r="C515" s="49"/>
      <c r="D515" s="5"/>
      <c r="E515" s="5"/>
      <c r="F515" s="5"/>
      <c r="G515" s="5"/>
      <c r="H515" s="58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  <c r="AL515" s="61"/>
      <c r="AM515" s="61"/>
      <c r="AN515" s="61"/>
      <c r="AO515" s="61"/>
      <c r="AP515" s="61"/>
      <c r="AQ515" s="61"/>
      <c r="AR515" s="61"/>
      <c r="AS515" s="61"/>
      <c r="AT515" s="61"/>
      <c r="AU515" s="61"/>
      <c r="AV515" s="61"/>
      <c r="AW515" s="61"/>
      <c r="AX515" s="61"/>
    </row>
    <row r="516" spans="1:50" ht="16" x14ac:dyDescent="0.2">
      <c r="A516" s="58"/>
      <c r="B516" s="58"/>
      <c r="C516" s="69"/>
      <c r="D516" s="5"/>
      <c r="E516" s="5"/>
      <c r="F516" s="5"/>
      <c r="G516" s="5"/>
      <c r="H516" s="58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  <c r="AL516" s="61"/>
      <c r="AM516" s="61"/>
      <c r="AN516" s="61"/>
      <c r="AO516" s="61"/>
      <c r="AP516" s="61"/>
      <c r="AQ516" s="61"/>
      <c r="AR516" s="61"/>
      <c r="AS516" s="61"/>
      <c r="AT516" s="61"/>
      <c r="AU516" s="61"/>
      <c r="AV516" s="61"/>
      <c r="AW516" s="61"/>
      <c r="AX516" s="61"/>
    </row>
    <row r="517" spans="1:50" ht="16" x14ac:dyDescent="0.2">
      <c r="A517" s="58"/>
      <c r="B517" s="58"/>
      <c r="C517" s="69"/>
      <c r="D517" s="5"/>
      <c r="E517" s="5"/>
      <c r="F517" s="5"/>
      <c r="G517" s="5"/>
      <c r="H517" s="58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  <c r="AL517" s="61"/>
      <c r="AM517" s="61"/>
      <c r="AN517" s="61"/>
      <c r="AO517" s="61"/>
      <c r="AP517" s="61"/>
      <c r="AQ517" s="61"/>
      <c r="AR517" s="61"/>
      <c r="AS517" s="61"/>
      <c r="AT517" s="61"/>
      <c r="AU517" s="61"/>
      <c r="AV517" s="61"/>
      <c r="AW517" s="61"/>
      <c r="AX517" s="61"/>
    </row>
    <row r="518" spans="1:50" x14ac:dyDescent="0.15">
      <c r="A518" s="58"/>
      <c r="B518" s="58"/>
      <c r="C518" s="58"/>
      <c r="D518" s="58"/>
      <c r="E518" s="58"/>
      <c r="F518" s="58"/>
      <c r="G518" s="58"/>
      <c r="H518" s="58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  <c r="AL518" s="61"/>
      <c r="AM518" s="61"/>
      <c r="AN518" s="61"/>
      <c r="AO518" s="61"/>
      <c r="AP518" s="61"/>
      <c r="AQ518" s="61"/>
      <c r="AR518" s="61"/>
      <c r="AS518" s="61"/>
      <c r="AT518" s="61"/>
      <c r="AU518" s="61"/>
      <c r="AV518" s="61"/>
      <c r="AW518" s="61"/>
      <c r="AX518" s="61"/>
    </row>
    <row r="519" spans="1:50" ht="16" x14ac:dyDescent="0.2">
      <c r="A519" s="58"/>
      <c r="B519" s="58"/>
      <c r="C519" s="57"/>
      <c r="D519" s="5"/>
      <c r="E519" s="5"/>
      <c r="F519" s="5"/>
      <c r="G519" s="5"/>
      <c r="H519" s="5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  <c r="AL519" s="61"/>
      <c r="AM519" s="61"/>
      <c r="AN519" s="61"/>
      <c r="AO519" s="61"/>
      <c r="AP519" s="61"/>
      <c r="AQ519" s="61"/>
      <c r="AR519" s="61"/>
      <c r="AS519" s="61"/>
      <c r="AT519" s="61"/>
      <c r="AU519" s="61"/>
      <c r="AV519" s="61"/>
      <c r="AW519" s="61"/>
      <c r="AX519" s="61"/>
    </row>
    <row r="520" spans="1:50" ht="16" x14ac:dyDescent="0.2">
      <c r="A520" s="58"/>
      <c r="B520" s="58"/>
      <c r="C520" s="57"/>
      <c r="D520" s="5"/>
      <c r="E520" s="5"/>
      <c r="F520" s="5"/>
      <c r="G520" s="5"/>
      <c r="H520" s="5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  <c r="AL520" s="61"/>
      <c r="AM520" s="61"/>
      <c r="AN520" s="61"/>
      <c r="AO520" s="61"/>
      <c r="AP520" s="61"/>
      <c r="AQ520" s="61"/>
      <c r="AR520" s="61"/>
      <c r="AS520" s="61"/>
      <c r="AT520" s="61"/>
      <c r="AU520" s="61"/>
      <c r="AV520" s="61"/>
      <c r="AW520" s="61"/>
      <c r="AX520" s="61"/>
    </row>
    <row r="521" spans="1:50" ht="16" x14ac:dyDescent="0.2">
      <c r="A521" s="58"/>
      <c r="B521" s="58"/>
      <c r="C521" s="83"/>
      <c r="D521" s="5"/>
      <c r="E521" s="5"/>
      <c r="F521" s="5"/>
      <c r="G521" s="5"/>
      <c r="H521" s="5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  <c r="AL521" s="61"/>
      <c r="AM521" s="61"/>
      <c r="AN521" s="61"/>
      <c r="AO521" s="61"/>
      <c r="AP521" s="61"/>
      <c r="AQ521" s="61"/>
      <c r="AR521" s="61"/>
      <c r="AS521" s="61"/>
      <c r="AT521" s="61"/>
      <c r="AU521" s="61"/>
      <c r="AV521" s="61"/>
      <c r="AW521" s="61"/>
      <c r="AX521" s="61"/>
    </row>
    <row r="522" spans="1:50" ht="16" x14ac:dyDescent="0.2">
      <c r="A522" s="58"/>
      <c r="B522" s="58"/>
      <c r="C522" s="83"/>
      <c r="D522" s="5"/>
      <c r="E522" s="5"/>
      <c r="F522" s="5"/>
      <c r="G522" s="5"/>
      <c r="H522" s="5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  <c r="AL522" s="61"/>
      <c r="AM522" s="61"/>
      <c r="AN522" s="61"/>
      <c r="AO522" s="61"/>
      <c r="AP522" s="61"/>
      <c r="AQ522" s="61"/>
      <c r="AR522" s="61"/>
      <c r="AS522" s="61"/>
      <c r="AT522" s="61"/>
      <c r="AU522" s="61"/>
      <c r="AV522" s="61"/>
      <c r="AW522" s="61"/>
      <c r="AX522" s="61"/>
    </row>
    <row r="523" spans="1:50" ht="16" x14ac:dyDescent="0.2">
      <c r="A523" s="58"/>
      <c r="B523" s="58"/>
      <c r="C523" s="69"/>
      <c r="D523" s="5"/>
      <c r="E523" s="5"/>
      <c r="F523" s="5"/>
      <c r="G523" s="5"/>
      <c r="H523" s="5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  <c r="AL523" s="61"/>
      <c r="AM523" s="61"/>
      <c r="AN523" s="61"/>
      <c r="AO523" s="61"/>
      <c r="AP523" s="61"/>
      <c r="AQ523" s="61"/>
      <c r="AR523" s="61"/>
      <c r="AS523" s="61"/>
      <c r="AT523" s="61"/>
      <c r="AU523" s="61"/>
      <c r="AV523" s="61"/>
      <c r="AW523" s="61"/>
      <c r="AX523" s="61"/>
    </row>
    <row r="524" spans="1:50" ht="16" x14ac:dyDescent="0.2">
      <c r="A524" s="58"/>
      <c r="B524" s="58"/>
      <c r="C524" s="57"/>
      <c r="D524" s="5"/>
      <c r="E524" s="5"/>
      <c r="F524" s="5"/>
      <c r="G524" s="5"/>
      <c r="H524" s="5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  <c r="AL524" s="61"/>
      <c r="AM524" s="61"/>
      <c r="AN524" s="61"/>
      <c r="AO524" s="61"/>
      <c r="AP524" s="61"/>
      <c r="AQ524" s="61"/>
      <c r="AR524" s="61"/>
      <c r="AS524" s="61"/>
      <c r="AT524" s="61"/>
      <c r="AU524" s="61"/>
      <c r="AV524" s="61"/>
      <c r="AW524" s="61"/>
      <c r="AX524" s="61"/>
    </row>
    <row r="525" spans="1:50" ht="16" x14ac:dyDescent="0.2">
      <c r="A525" s="58"/>
      <c r="B525"/>
      <c r="C525" s="57"/>
      <c r="D525" s="5"/>
      <c r="E525" s="5"/>
      <c r="F525" s="5"/>
      <c r="G525" s="5"/>
      <c r="H525" s="5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  <c r="AL525" s="61"/>
      <c r="AM525" s="61"/>
      <c r="AN525" s="61"/>
      <c r="AO525" s="61"/>
      <c r="AP525" s="61"/>
      <c r="AQ525" s="61"/>
      <c r="AR525" s="61"/>
      <c r="AS525" s="61"/>
      <c r="AT525" s="61"/>
      <c r="AU525" s="61"/>
      <c r="AV525" s="61"/>
      <c r="AW525" s="61"/>
      <c r="AX525" s="61"/>
    </row>
    <row r="526" spans="1:50" ht="16" x14ac:dyDescent="0.2">
      <c r="A526" s="58"/>
      <c r="B526" s="58"/>
      <c r="C526" s="69"/>
      <c r="D526" s="5"/>
      <c r="E526" s="5"/>
      <c r="F526" s="5"/>
      <c r="G526" s="5"/>
      <c r="H526" s="5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  <c r="AL526" s="61"/>
      <c r="AM526" s="61"/>
      <c r="AN526" s="61"/>
      <c r="AO526" s="61"/>
      <c r="AP526" s="61"/>
      <c r="AQ526" s="61"/>
      <c r="AR526" s="61"/>
      <c r="AS526" s="61"/>
      <c r="AT526" s="61"/>
      <c r="AU526" s="61"/>
      <c r="AV526" s="61"/>
      <c r="AW526" s="61"/>
      <c r="AX526" s="61"/>
    </row>
    <row r="527" spans="1:50" ht="16" x14ac:dyDescent="0.2">
      <c r="A527" s="58"/>
      <c r="B527" s="58"/>
      <c r="C527" s="49"/>
      <c r="D527" s="5"/>
      <c r="E527" s="5"/>
      <c r="F527" s="5"/>
      <c r="G527" s="5"/>
      <c r="H527" s="5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  <c r="AL527" s="61"/>
      <c r="AM527" s="61"/>
      <c r="AN527" s="61"/>
      <c r="AO527" s="61"/>
      <c r="AP527" s="61"/>
      <c r="AQ527" s="61"/>
      <c r="AR527" s="61"/>
      <c r="AS527" s="61"/>
      <c r="AT527" s="61"/>
      <c r="AU527" s="61"/>
      <c r="AV527" s="61"/>
      <c r="AW527" s="61"/>
      <c r="AX527" s="61"/>
    </row>
    <row r="528" spans="1:50" ht="16" x14ac:dyDescent="0.2">
      <c r="A528" s="58"/>
      <c r="B528" s="58"/>
      <c r="C528" s="69"/>
      <c r="D528" s="5"/>
      <c r="E528" s="5"/>
      <c r="F528" s="5"/>
      <c r="G528" s="5"/>
      <c r="H528" s="5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  <c r="AL528" s="61"/>
      <c r="AM528" s="61"/>
      <c r="AN528" s="61"/>
      <c r="AO528" s="61"/>
      <c r="AP528" s="61"/>
      <c r="AQ528" s="61"/>
      <c r="AR528" s="61"/>
      <c r="AS528" s="61"/>
      <c r="AT528" s="61"/>
      <c r="AU528" s="61"/>
      <c r="AV528" s="61"/>
      <c r="AW528" s="61"/>
      <c r="AX528" s="61"/>
    </row>
    <row r="529" spans="1:50" ht="15" x14ac:dyDescent="0.2">
      <c r="A529" s="58"/>
      <c r="B529" s="58"/>
      <c r="C529"/>
      <c r="D529"/>
      <c r="E529"/>
      <c r="F529"/>
      <c r="G529"/>
      <c r="H529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  <c r="AL529" s="61"/>
      <c r="AM529" s="61"/>
      <c r="AN529" s="61"/>
      <c r="AO529" s="61"/>
      <c r="AP529" s="61"/>
      <c r="AQ529" s="61"/>
      <c r="AR529" s="61"/>
      <c r="AS529" s="61"/>
      <c r="AT529" s="61"/>
      <c r="AU529" s="61"/>
      <c r="AV529" s="61"/>
      <c r="AW529" s="61"/>
      <c r="AX529" s="61"/>
    </row>
    <row r="530" spans="1:50" ht="16" x14ac:dyDescent="0.2">
      <c r="A530" s="58"/>
      <c r="B530" s="58"/>
      <c r="C530" s="57"/>
      <c r="D530" s="5"/>
      <c r="E530" s="5"/>
      <c r="F530" s="5"/>
      <c r="G530" s="5"/>
      <c r="H530" s="5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  <c r="AL530" s="61"/>
      <c r="AM530" s="61"/>
      <c r="AN530" s="61"/>
      <c r="AO530" s="61"/>
      <c r="AP530" s="61"/>
      <c r="AQ530" s="61"/>
      <c r="AR530" s="61"/>
      <c r="AS530" s="61"/>
      <c r="AT530" s="61"/>
      <c r="AU530" s="61"/>
      <c r="AV530" s="61"/>
      <c r="AW530" s="61"/>
      <c r="AX530" s="61"/>
    </row>
    <row r="531" spans="1:50" ht="16" x14ac:dyDescent="0.2">
      <c r="A531" s="58"/>
      <c r="B531" s="58"/>
      <c r="C531" s="57"/>
      <c r="D531" s="5"/>
      <c r="E531" s="5"/>
      <c r="F531" s="5"/>
      <c r="G531" s="5"/>
      <c r="H531" s="5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  <c r="AL531" s="61"/>
      <c r="AM531" s="61"/>
      <c r="AN531" s="61"/>
      <c r="AO531" s="61"/>
      <c r="AP531" s="61"/>
      <c r="AQ531" s="61"/>
      <c r="AR531" s="61"/>
      <c r="AS531" s="61"/>
      <c r="AT531" s="61"/>
      <c r="AU531" s="61"/>
      <c r="AV531" s="61"/>
      <c r="AW531" s="61"/>
      <c r="AX531" s="61"/>
    </row>
    <row r="532" spans="1:50" ht="16" x14ac:dyDescent="0.2">
      <c r="A532" s="58"/>
      <c r="B532" s="58"/>
      <c r="C532" s="83"/>
      <c r="D532" s="5"/>
      <c r="E532" s="5"/>
      <c r="F532" s="5"/>
      <c r="G532" s="5"/>
      <c r="H532" s="5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  <c r="AL532" s="61"/>
      <c r="AM532" s="61"/>
      <c r="AN532" s="61"/>
      <c r="AO532" s="61"/>
      <c r="AP532" s="61"/>
      <c r="AQ532" s="61"/>
      <c r="AR532" s="61"/>
      <c r="AS532" s="61"/>
      <c r="AT532" s="61"/>
      <c r="AU532" s="61"/>
      <c r="AV532" s="61"/>
      <c r="AW532" s="61"/>
      <c r="AX532" s="61"/>
    </row>
    <row r="533" spans="1:50" ht="16" x14ac:dyDescent="0.2">
      <c r="A533" s="58"/>
      <c r="B533" s="58"/>
      <c r="C533" s="83"/>
      <c r="D533" s="5"/>
      <c r="E533" s="5"/>
      <c r="F533" s="5"/>
      <c r="G533" s="5"/>
      <c r="H533" s="5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  <c r="AL533" s="61"/>
      <c r="AM533" s="61"/>
      <c r="AN533" s="61"/>
      <c r="AO533" s="61"/>
      <c r="AP533" s="61"/>
      <c r="AQ533" s="61"/>
      <c r="AR533" s="61"/>
      <c r="AS533" s="61"/>
      <c r="AT533" s="61"/>
      <c r="AU533" s="61"/>
      <c r="AV533" s="61"/>
      <c r="AW533" s="61"/>
      <c r="AX533" s="61"/>
    </row>
    <row r="534" spans="1:50" x14ac:dyDescent="0.15">
      <c r="A534" s="58"/>
      <c r="B534" s="58"/>
      <c r="C534" s="58"/>
      <c r="D534" s="58"/>
      <c r="E534" s="58"/>
      <c r="F534" s="58"/>
      <c r="G534" s="58"/>
      <c r="H534" s="58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  <c r="AL534" s="61"/>
      <c r="AM534" s="61"/>
      <c r="AN534" s="61"/>
      <c r="AO534" s="61"/>
      <c r="AP534" s="61"/>
      <c r="AQ534" s="61"/>
      <c r="AR534" s="61"/>
      <c r="AS534" s="61"/>
      <c r="AT534" s="61"/>
      <c r="AU534" s="61"/>
      <c r="AV534" s="61"/>
      <c r="AW534" s="61"/>
      <c r="AX534" s="61"/>
    </row>
    <row r="535" spans="1:50" ht="16" x14ac:dyDescent="0.2">
      <c r="A535" s="58"/>
      <c r="B535" s="58"/>
      <c r="C535" s="57"/>
      <c r="D535" s="5"/>
      <c r="E535" s="5"/>
      <c r="F535" s="5"/>
      <c r="G535" s="5"/>
      <c r="H535" s="5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  <c r="AL535" s="61"/>
      <c r="AM535" s="61"/>
      <c r="AN535" s="61"/>
      <c r="AO535" s="61"/>
      <c r="AP535" s="61"/>
      <c r="AQ535" s="61"/>
      <c r="AR535" s="61"/>
      <c r="AS535" s="61"/>
      <c r="AT535" s="61"/>
      <c r="AU535" s="61"/>
      <c r="AV535" s="61"/>
      <c r="AW535" s="61"/>
      <c r="AX535" s="61"/>
    </row>
    <row r="536" spans="1:50" ht="16" x14ac:dyDescent="0.2">
      <c r="A536" s="58"/>
      <c r="B536" s="58"/>
      <c r="C536" s="57"/>
      <c r="D536" s="5"/>
      <c r="E536" s="5"/>
      <c r="F536" s="5"/>
      <c r="G536" s="5"/>
      <c r="H536" s="5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  <c r="AL536" s="61"/>
      <c r="AM536" s="61"/>
      <c r="AN536" s="61"/>
      <c r="AO536" s="61"/>
      <c r="AP536" s="61"/>
      <c r="AQ536" s="61"/>
      <c r="AR536" s="61"/>
      <c r="AS536" s="61"/>
      <c r="AT536" s="61"/>
      <c r="AU536" s="61"/>
      <c r="AV536" s="61"/>
      <c r="AW536" s="61"/>
      <c r="AX536" s="61"/>
    </row>
    <row r="537" spans="1:50" ht="16" x14ac:dyDescent="0.2">
      <c r="A537" s="58"/>
      <c r="B537" s="58"/>
      <c r="C537" s="83"/>
      <c r="D537" s="5"/>
      <c r="E537" s="5"/>
      <c r="F537" s="5"/>
      <c r="G537" s="5"/>
      <c r="H537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  <c r="AL537" s="61"/>
      <c r="AM537" s="61"/>
      <c r="AN537" s="61"/>
      <c r="AO537" s="61"/>
      <c r="AP537" s="61"/>
      <c r="AQ537" s="61"/>
      <c r="AR537" s="61"/>
      <c r="AS537" s="61"/>
      <c r="AT537" s="61"/>
      <c r="AU537" s="61"/>
      <c r="AV537" s="61"/>
      <c r="AW537" s="61"/>
      <c r="AX537" s="61"/>
    </row>
    <row r="538" spans="1:50" ht="16" x14ac:dyDescent="0.2">
      <c r="A538" s="58"/>
      <c r="B538" s="58"/>
      <c r="C538" s="83"/>
      <c r="D538" s="5"/>
      <c r="E538" s="5"/>
      <c r="F538" s="5"/>
      <c r="G538" s="5"/>
      <c r="H538" s="5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  <c r="AL538" s="61"/>
      <c r="AM538" s="61"/>
      <c r="AN538" s="61"/>
      <c r="AO538" s="61"/>
      <c r="AP538" s="61"/>
      <c r="AQ538" s="61"/>
      <c r="AR538" s="61"/>
      <c r="AS538" s="61"/>
      <c r="AT538" s="61"/>
      <c r="AU538" s="61"/>
      <c r="AV538" s="61"/>
      <c r="AW538" s="61"/>
      <c r="AX538" s="61"/>
    </row>
    <row r="539" spans="1:50" x14ac:dyDescent="0.15">
      <c r="A539" s="58"/>
      <c r="B539" s="58"/>
      <c r="C539" s="58"/>
      <c r="D539" s="58"/>
      <c r="E539" s="58"/>
      <c r="F539" s="58"/>
      <c r="G539" s="58"/>
      <c r="H539" s="58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  <c r="AL539" s="61"/>
      <c r="AM539" s="61"/>
      <c r="AN539" s="61"/>
      <c r="AO539" s="61"/>
      <c r="AP539" s="61"/>
      <c r="AQ539" s="61"/>
      <c r="AR539" s="61"/>
      <c r="AS539" s="61"/>
      <c r="AT539" s="61"/>
      <c r="AU539" s="61"/>
      <c r="AV539" s="61"/>
      <c r="AW539" s="61"/>
      <c r="AX539" s="61"/>
    </row>
    <row r="540" spans="1:50" ht="16" x14ac:dyDescent="0.2">
      <c r="A540" s="58"/>
      <c r="B540" s="58"/>
      <c r="C540" s="57"/>
      <c r="D540" s="5"/>
      <c r="E540" s="5"/>
      <c r="F540" s="5"/>
      <c r="G540" s="5"/>
      <c r="H540" s="5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  <c r="AL540" s="61"/>
      <c r="AM540" s="61"/>
      <c r="AN540" s="61"/>
      <c r="AO540" s="61"/>
      <c r="AP540" s="61"/>
      <c r="AQ540" s="61"/>
      <c r="AR540" s="61"/>
      <c r="AS540" s="61"/>
      <c r="AT540" s="61"/>
      <c r="AU540" s="61"/>
      <c r="AV540" s="61"/>
      <c r="AW540" s="61"/>
      <c r="AX540" s="61"/>
    </row>
    <row r="541" spans="1:50" ht="16" x14ac:dyDescent="0.2">
      <c r="A541" s="58"/>
      <c r="B541" s="58"/>
      <c r="C541" s="57"/>
      <c r="D541" s="5"/>
      <c r="E541" s="5"/>
      <c r="F541" s="5"/>
      <c r="G541" s="5"/>
      <c r="H541" s="5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  <c r="AL541" s="61"/>
      <c r="AM541" s="61"/>
      <c r="AN541" s="61"/>
      <c r="AO541" s="61"/>
      <c r="AP541" s="61"/>
      <c r="AQ541" s="61"/>
      <c r="AR541" s="61"/>
      <c r="AS541" s="61"/>
      <c r="AT541" s="61"/>
      <c r="AU541" s="61"/>
      <c r="AV541" s="61"/>
      <c r="AW541" s="61"/>
      <c r="AX541" s="61"/>
    </row>
    <row r="542" spans="1:50" ht="16" x14ac:dyDescent="0.2">
      <c r="A542" s="58"/>
      <c r="B542" s="58"/>
      <c r="C542" s="83"/>
      <c r="D542" s="5"/>
      <c r="E542" s="5"/>
      <c r="F542" s="5"/>
      <c r="G542" s="5"/>
      <c r="H542" s="5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  <c r="AL542" s="61"/>
      <c r="AM542" s="61"/>
      <c r="AN542" s="61"/>
      <c r="AO542" s="61"/>
      <c r="AP542" s="61"/>
      <c r="AQ542" s="61"/>
      <c r="AR542" s="61"/>
      <c r="AS542" s="61"/>
      <c r="AT542" s="61"/>
      <c r="AU542" s="61"/>
      <c r="AV542" s="61"/>
      <c r="AW542" s="61"/>
      <c r="AX542" s="61"/>
    </row>
    <row r="543" spans="1:50" ht="16" x14ac:dyDescent="0.2">
      <c r="A543" s="58"/>
      <c r="B543" s="58"/>
      <c r="C543" s="83"/>
      <c r="D543" s="5"/>
      <c r="E543" s="5"/>
      <c r="F543" s="5"/>
      <c r="G543" s="5"/>
      <c r="H543" s="5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  <c r="AL543" s="61"/>
      <c r="AM543" s="61"/>
      <c r="AN543" s="61"/>
      <c r="AO543" s="61"/>
      <c r="AP543" s="61"/>
      <c r="AQ543" s="61"/>
      <c r="AR543" s="61"/>
      <c r="AS543" s="61"/>
      <c r="AT543" s="61"/>
      <c r="AU543" s="61"/>
      <c r="AV543" s="61"/>
      <c r="AW543" s="61"/>
      <c r="AX543" s="61"/>
    </row>
    <row r="544" spans="1:50" x14ac:dyDescent="0.15">
      <c r="A544" s="58"/>
      <c r="B544" s="58"/>
      <c r="C544" s="58"/>
      <c r="D544" s="58"/>
      <c r="E544" s="58"/>
      <c r="F544" s="58"/>
      <c r="G544" s="58"/>
      <c r="H544" s="58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  <c r="AL544" s="61"/>
      <c r="AM544" s="61"/>
      <c r="AN544" s="61"/>
      <c r="AO544" s="61"/>
      <c r="AP544" s="61"/>
      <c r="AQ544" s="61"/>
      <c r="AR544" s="61"/>
      <c r="AS544" s="61"/>
      <c r="AT544" s="61"/>
      <c r="AU544" s="61"/>
      <c r="AV544" s="61"/>
      <c r="AW544" s="61"/>
      <c r="AX544" s="61"/>
    </row>
    <row r="545" spans="1:50" ht="16" x14ac:dyDescent="0.2">
      <c r="A545" s="58"/>
      <c r="B545" s="58"/>
      <c r="C545" s="57"/>
      <c r="D545" s="5"/>
      <c r="E545" s="5"/>
      <c r="F545" s="5"/>
      <c r="G545" s="5"/>
      <c r="H545" s="5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  <c r="AL545" s="61"/>
      <c r="AM545" s="61"/>
      <c r="AN545" s="61"/>
      <c r="AO545" s="61"/>
      <c r="AP545" s="61"/>
      <c r="AQ545" s="61"/>
      <c r="AR545" s="61"/>
      <c r="AS545" s="61"/>
      <c r="AT545" s="61"/>
      <c r="AU545" s="61"/>
      <c r="AV545" s="61"/>
      <c r="AW545" s="61"/>
      <c r="AX545" s="61"/>
    </row>
    <row r="546" spans="1:50" ht="16" x14ac:dyDescent="0.2">
      <c r="A546" s="58"/>
      <c r="B546" s="58"/>
      <c r="C546" s="49"/>
      <c r="D546" s="5"/>
      <c r="E546" s="5"/>
      <c r="F546" s="5"/>
      <c r="G546" s="5"/>
      <c r="H546" s="5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  <c r="AL546" s="61"/>
      <c r="AM546" s="61"/>
      <c r="AN546" s="61"/>
      <c r="AO546" s="61"/>
      <c r="AP546" s="61"/>
      <c r="AQ546" s="61"/>
      <c r="AR546" s="61"/>
      <c r="AS546" s="61"/>
      <c r="AT546" s="61"/>
      <c r="AU546" s="61"/>
      <c r="AV546" s="61"/>
      <c r="AW546" s="61"/>
      <c r="AX546" s="61"/>
    </row>
    <row r="547" spans="1:50" ht="16" x14ac:dyDescent="0.2">
      <c r="A547" s="58"/>
      <c r="B547" s="58"/>
      <c r="C547" s="69"/>
      <c r="D547" s="5"/>
      <c r="E547" s="5"/>
      <c r="F547" s="5"/>
      <c r="G547" s="5"/>
      <c r="H547" s="5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  <c r="AL547" s="61"/>
      <c r="AM547" s="61"/>
      <c r="AN547" s="61"/>
      <c r="AO547" s="61"/>
      <c r="AP547" s="61"/>
      <c r="AQ547" s="61"/>
      <c r="AR547" s="61"/>
      <c r="AS547" s="61"/>
      <c r="AT547" s="61"/>
      <c r="AU547" s="61"/>
      <c r="AV547" s="61"/>
      <c r="AW547" s="61"/>
      <c r="AX547" s="61"/>
    </row>
    <row r="548" spans="1:50" ht="16" x14ac:dyDescent="0.2">
      <c r="A548" s="58"/>
      <c r="B548" s="58"/>
      <c r="C548" s="49"/>
      <c r="D548" s="5"/>
      <c r="E548" s="5"/>
      <c r="F548" s="5"/>
      <c r="G548" s="5"/>
      <c r="H548" s="5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  <c r="AL548" s="61"/>
      <c r="AM548" s="61"/>
      <c r="AN548" s="61"/>
      <c r="AO548" s="61"/>
      <c r="AP548" s="61"/>
      <c r="AQ548" s="61"/>
      <c r="AR548" s="61"/>
      <c r="AS548" s="61"/>
      <c r="AT548" s="61"/>
      <c r="AU548" s="61"/>
      <c r="AV548" s="61"/>
      <c r="AW548" s="61"/>
      <c r="AX548" s="61"/>
    </row>
    <row r="549" spans="1:50" ht="16" x14ac:dyDescent="0.2">
      <c r="A549" s="58"/>
      <c r="B549" s="58"/>
      <c r="C549" s="69"/>
      <c r="D549" s="5"/>
      <c r="E549" s="5"/>
      <c r="F549" s="5"/>
      <c r="G549" s="5"/>
      <c r="H549" s="5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  <c r="AL549" s="61"/>
      <c r="AM549" s="61"/>
      <c r="AN549" s="61"/>
      <c r="AO549" s="61"/>
      <c r="AP549" s="61"/>
      <c r="AQ549" s="61"/>
      <c r="AR549" s="61"/>
      <c r="AS549" s="61"/>
      <c r="AT549" s="61"/>
      <c r="AU549" s="61"/>
      <c r="AV549" s="61"/>
      <c r="AW549" s="61"/>
      <c r="AX549" s="61"/>
    </row>
    <row r="550" spans="1:50" x14ac:dyDescent="0.15">
      <c r="A550" s="58"/>
      <c r="B550" s="58"/>
      <c r="C550" s="58"/>
      <c r="D550" s="58"/>
      <c r="E550" s="58"/>
      <c r="F550" s="58"/>
      <c r="G550" s="58"/>
      <c r="H550" s="58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  <c r="AL550" s="61"/>
      <c r="AM550" s="61"/>
      <c r="AN550" s="61"/>
      <c r="AO550" s="61"/>
      <c r="AP550" s="61"/>
      <c r="AQ550" s="61"/>
      <c r="AR550" s="61"/>
      <c r="AS550" s="61"/>
      <c r="AT550" s="61"/>
      <c r="AU550" s="61"/>
      <c r="AV550" s="61"/>
      <c r="AW550" s="61"/>
      <c r="AX550" s="61"/>
    </row>
    <row r="551" spans="1:50" ht="16" x14ac:dyDescent="0.2">
      <c r="A551" s="58"/>
      <c r="B551" s="58"/>
      <c r="C551" s="57"/>
      <c r="D551" s="5"/>
      <c r="E551" s="5"/>
      <c r="F551" s="5"/>
      <c r="G551" s="5"/>
      <c r="H551" s="5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  <c r="AL551" s="61"/>
      <c r="AM551" s="61"/>
      <c r="AN551" s="61"/>
      <c r="AO551" s="61"/>
      <c r="AP551" s="61"/>
      <c r="AQ551" s="61"/>
      <c r="AR551" s="61"/>
      <c r="AS551" s="61"/>
      <c r="AT551" s="61"/>
      <c r="AU551" s="61"/>
      <c r="AV551" s="61"/>
      <c r="AW551" s="61"/>
      <c r="AX551" s="61"/>
    </row>
    <row r="552" spans="1:50" ht="16" x14ac:dyDescent="0.2">
      <c r="A552"/>
      <c r="B552"/>
      <c r="C552" s="57"/>
      <c r="D552" s="5"/>
      <c r="E552" s="5"/>
      <c r="F552" s="5"/>
      <c r="G552" s="5"/>
      <c r="H552" s="5"/>
      <c r="I552" s="61"/>
      <c r="J552" s="61"/>
      <c r="K552" s="61"/>
      <c r="L552" s="61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</row>
    <row r="553" spans="1:50" ht="16" x14ac:dyDescent="0.2">
      <c r="A553"/>
      <c r="B553"/>
      <c r="C553" s="83"/>
      <c r="D553" s="5"/>
      <c r="E553" s="5"/>
      <c r="F553" s="5"/>
      <c r="G553" s="5"/>
      <c r="H553" s="5"/>
      <c r="I553" s="61"/>
      <c r="J553" s="61"/>
      <c r="K553" s="61"/>
      <c r="L553" s="61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ht="16" x14ac:dyDescent="0.2">
      <c r="A554"/>
      <c r="B554"/>
      <c r="C554" s="83"/>
      <c r="D554" s="5"/>
      <c r="E554" s="5"/>
      <c r="F554" s="5"/>
      <c r="G554" s="5"/>
      <c r="H554" s="5"/>
      <c r="I554" s="61"/>
      <c r="J554" s="61"/>
      <c r="K554" s="61"/>
      <c r="L554" s="61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</row>
    <row r="555" spans="1:50" ht="15" x14ac:dyDescent="0.2">
      <c r="A555"/>
      <c r="B555"/>
      <c r="C555" s="58"/>
      <c r="D555" s="58"/>
      <c r="E555" s="58"/>
      <c r="F555" s="58"/>
      <c r="G555" s="58"/>
      <c r="H555" s="58"/>
      <c r="I555" s="61"/>
      <c r="J555" s="61"/>
      <c r="K555" s="61"/>
      <c r="L555" s="61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ht="15" x14ac:dyDescent="0.2">
      <c r="A556"/>
      <c r="B556"/>
      <c r="C556" s="84"/>
      <c r="D556" s="74"/>
      <c r="E556" s="74"/>
      <c r="F556" s="74"/>
      <c r="G556" s="74"/>
      <c r="H556" s="74"/>
      <c r="I556" s="61"/>
      <c r="J556" s="61"/>
      <c r="K556" s="61"/>
      <c r="L556" s="61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</row>
    <row r="557" spans="1:50" ht="15" x14ac:dyDescent="0.2">
      <c r="A557"/>
      <c r="B557"/>
      <c r="C557" s="84"/>
      <c r="D557" s="74"/>
      <c r="E557" s="74"/>
      <c r="F557" s="74"/>
      <c r="G557" s="74"/>
      <c r="H557" s="74"/>
      <c r="I557" s="61"/>
      <c r="J557" s="61"/>
      <c r="K557" s="61"/>
      <c r="L557" s="61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</row>
    <row r="558" spans="1:50" ht="16" x14ac:dyDescent="0.2">
      <c r="A558"/>
      <c r="B558"/>
      <c r="C558" s="94"/>
      <c r="D558" s="72"/>
      <c r="E558" s="72"/>
      <c r="F558" s="72"/>
      <c r="G558" s="72"/>
      <c r="H558" s="72"/>
      <c r="I558" s="61"/>
      <c r="J558" s="61"/>
      <c r="K558" s="61"/>
      <c r="L558" s="61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</row>
    <row r="559" spans="1:50" ht="16" x14ac:dyDescent="0.2">
      <c r="A559"/>
      <c r="B559"/>
      <c r="C559" s="94"/>
      <c r="D559" s="72"/>
      <c r="E559" s="72"/>
      <c r="F559" s="72"/>
      <c r="G559" s="72"/>
      <c r="H559" s="72"/>
      <c r="I559" s="61"/>
      <c r="J559" s="61"/>
      <c r="K559" s="61"/>
      <c r="L559" s="61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</row>
    <row r="560" spans="1:50" ht="15" x14ac:dyDescent="0.2">
      <c r="A560"/>
      <c r="B560"/>
      <c r="C560" s="77"/>
      <c r="D560" s="58"/>
      <c r="E560" s="58"/>
      <c r="F560" s="58"/>
      <c r="G560" s="58"/>
      <c r="H560" s="58"/>
      <c r="I560" s="61"/>
      <c r="J560" s="61"/>
      <c r="K560" s="61"/>
      <c r="L560" s="61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</row>
    <row r="561" spans="3:12" ht="16" x14ac:dyDescent="0.2">
      <c r="C561" s="57"/>
      <c r="I561" s="61"/>
      <c r="J561" s="61"/>
      <c r="K561" s="61"/>
      <c r="L561" s="61"/>
    </row>
    <row r="562" spans="3:12" ht="16" x14ac:dyDescent="0.2">
      <c r="C562" s="49"/>
      <c r="I562" s="61"/>
      <c r="J562" s="61"/>
      <c r="K562" s="61"/>
      <c r="L562" s="61"/>
    </row>
    <row r="563" spans="3:12" ht="16" x14ac:dyDescent="0.2">
      <c r="C563" s="69"/>
      <c r="I563" s="61"/>
      <c r="J563" s="61"/>
      <c r="K563" s="61"/>
      <c r="L563" s="61"/>
    </row>
    <row r="564" spans="3:12" ht="16" x14ac:dyDescent="0.2">
      <c r="C564" s="69"/>
      <c r="I564" s="61"/>
      <c r="J564" s="61"/>
      <c r="K564" s="61"/>
      <c r="L564" s="61"/>
    </row>
    <row r="565" spans="3:12" x14ac:dyDescent="0.15">
      <c r="C565" s="77"/>
      <c r="D565" s="58"/>
      <c r="E565" s="58"/>
      <c r="F565" s="58"/>
      <c r="G565" s="58"/>
      <c r="H565" s="58"/>
      <c r="I565" s="61"/>
      <c r="J565" s="61"/>
      <c r="K565" s="61"/>
      <c r="L565" s="61"/>
    </row>
    <row r="566" spans="3:12" ht="16" x14ac:dyDescent="0.2">
      <c r="C566" s="57"/>
      <c r="I566" s="61"/>
      <c r="J566" s="61"/>
      <c r="K566" s="61"/>
      <c r="L566" s="61"/>
    </row>
    <row r="567" spans="3:12" ht="16" x14ac:dyDescent="0.2">
      <c r="C567" s="49"/>
      <c r="I567" s="61"/>
      <c r="J567" s="61"/>
      <c r="K567" s="61"/>
      <c r="L567" s="61"/>
    </row>
    <row r="568" spans="3:12" ht="16" x14ac:dyDescent="0.2">
      <c r="C568" s="69"/>
      <c r="I568" s="61"/>
      <c r="J568" s="61"/>
      <c r="K568" s="61"/>
      <c r="L568" s="61"/>
    </row>
    <row r="569" spans="3:12" ht="16" x14ac:dyDescent="0.2">
      <c r="C569" s="69"/>
      <c r="D569" s="5"/>
      <c r="E569" s="5"/>
      <c r="F569" s="5"/>
      <c r="G569" s="5"/>
      <c r="H569" s="5"/>
      <c r="I569" s="61"/>
      <c r="J569" s="61"/>
      <c r="K569" s="61"/>
      <c r="L569" s="61"/>
    </row>
    <row r="570" spans="3:12" x14ac:dyDescent="0.15">
      <c r="C570" s="77"/>
      <c r="D570" s="58"/>
      <c r="E570" s="58"/>
      <c r="F570" s="58"/>
      <c r="G570" s="58"/>
      <c r="H570" s="58"/>
      <c r="I570" s="61"/>
      <c r="J570" s="61"/>
      <c r="K570" s="61"/>
      <c r="L570" s="61"/>
    </row>
    <row r="571" spans="3:12" ht="16" x14ac:dyDescent="0.2">
      <c r="C571" s="57"/>
      <c r="D571" s="5"/>
      <c r="E571" s="5"/>
      <c r="F571" s="5"/>
      <c r="G571" s="5"/>
      <c r="H571" s="5"/>
      <c r="I571" s="61"/>
      <c r="J571" s="61"/>
      <c r="K571" s="61"/>
      <c r="L571" s="61"/>
    </row>
    <row r="572" spans="3:12" ht="16" x14ac:dyDescent="0.2">
      <c r="C572" s="57"/>
      <c r="D572" s="5"/>
      <c r="E572" s="5"/>
      <c r="F572" s="5"/>
      <c r="G572" s="5"/>
      <c r="H572" s="5"/>
      <c r="I572" s="61"/>
      <c r="J572" s="61"/>
      <c r="K572" s="61"/>
      <c r="L572" s="61"/>
    </row>
    <row r="573" spans="3:12" ht="16" x14ac:dyDescent="0.2">
      <c r="C573" s="83"/>
      <c r="D573" s="5"/>
      <c r="E573" s="5"/>
      <c r="F573" s="5"/>
      <c r="G573" s="5"/>
      <c r="H573" s="5"/>
      <c r="I573" s="61"/>
      <c r="J573" s="61"/>
      <c r="K573" s="61"/>
      <c r="L573" s="61"/>
    </row>
    <row r="574" spans="3:12" ht="16" x14ac:dyDescent="0.2">
      <c r="C574" s="57"/>
      <c r="D574" s="5"/>
      <c r="E574" s="5"/>
      <c r="F574" s="5"/>
      <c r="G574" s="5"/>
      <c r="H574" s="5"/>
      <c r="I574" s="61"/>
      <c r="J574" s="61"/>
      <c r="K574" s="61"/>
      <c r="L574" s="61"/>
    </row>
    <row r="575" spans="3:12" ht="16" x14ac:dyDescent="0.2">
      <c r="C575" s="91"/>
      <c r="D575" s="5"/>
      <c r="E575" s="5"/>
      <c r="F575" s="5"/>
      <c r="G575" s="5"/>
      <c r="H575" s="5"/>
      <c r="I575" s="61"/>
      <c r="J575" s="61"/>
      <c r="K575" s="61"/>
      <c r="L575" s="61"/>
    </row>
    <row r="576" spans="3:12" x14ac:dyDescent="0.15">
      <c r="C576" s="77"/>
      <c r="D576" s="58"/>
      <c r="E576" s="58"/>
      <c r="F576" s="58"/>
      <c r="G576" s="58"/>
      <c r="H576" s="58"/>
      <c r="I576" s="61"/>
      <c r="J576" s="61"/>
      <c r="K576" s="61"/>
      <c r="L576" s="61"/>
    </row>
    <row r="577" spans="3:12" ht="16" x14ac:dyDescent="0.2">
      <c r="C577" s="57"/>
      <c r="D577" s="5"/>
      <c r="E577" s="5"/>
      <c r="F577" s="5"/>
      <c r="G577" s="5"/>
      <c r="H577" s="5"/>
      <c r="I577" s="61"/>
      <c r="J577" s="61"/>
      <c r="K577" s="61"/>
      <c r="L577" s="61"/>
    </row>
    <row r="578" spans="3:12" ht="16" x14ac:dyDescent="0.2">
      <c r="C578" s="57"/>
      <c r="D578" s="5"/>
      <c r="E578" s="5"/>
      <c r="F578" s="5"/>
      <c r="G578" s="5"/>
      <c r="H578" s="5"/>
      <c r="I578" s="61"/>
      <c r="J578" s="61"/>
      <c r="K578" s="61"/>
      <c r="L578" s="61"/>
    </row>
    <row r="579" spans="3:12" ht="16" x14ac:dyDescent="0.2">
      <c r="C579" s="83"/>
      <c r="D579" s="5"/>
      <c r="E579" s="5"/>
      <c r="F579" s="5"/>
      <c r="G579" s="5"/>
      <c r="H579" s="5"/>
      <c r="I579" s="61"/>
      <c r="J579" s="61"/>
      <c r="K579" s="61"/>
      <c r="L579" s="61"/>
    </row>
    <row r="580" spans="3:12" ht="16" x14ac:dyDescent="0.2">
      <c r="C580" s="83"/>
      <c r="D580" s="5"/>
      <c r="E580" s="5"/>
      <c r="F580" s="5"/>
      <c r="G580" s="5"/>
      <c r="H580" s="5"/>
      <c r="I580" s="61"/>
      <c r="J580" s="61"/>
      <c r="K580" s="61"/>
      <c r="L580" s="61"/>
    </row>
    <row r="581" spans="3:12" x14ac:dyDescent="0.15">
      <c r="C581" s="77"/>
      <c r="D581" s="58"/>
      <c r="E581" s="58"/>
      <c r="F581" s="58"/>
      <c r="G581" s="58"/>
      <c r="H581" s="58"/>
      <c r="I581" s="61"/>
      <c r="J581" s="61"/>
      <c r="K581" s="61"/>
      <c r="L581" s="61"/>
    </row>
    <row r="582" spans="3:12" ht="16" x14ac:dyDescent="0.2">
      <c r="C582" s="87"/>
      <c r="D582" s="54"/>
      <c r="E582" s="54"/>
      <c r="F582" s="54"/>
      <c r="G582" s="54"/>
      <c r="H582" s="54"/>
      <c r="I582" s="61"/>
      <c r="J582" s="61"/>
      <c r="K582" s="61"/>
      <c r="L582" s="61"/>
    </row>
    <row r="583" spans="3:12" ht="16" x14ac:dyDescent="0.2">
      <c r="C583" s="87"/>
      <c r="D583" s="54"/>
      <c r="E583" s="54"/>
      <c r="F583" s="54"/>
      <c r="G583" s="54"/>
      <c r="H583" s="54"/>
      <c r="I583" s="61"/>
      <c r="J583" s="61"/>
      <c r="K583" s="61"/>
      <c r="L583" s="61"/>
    </row>
    <row r="584" spans="3:12" ht="16" x14ac:dyDescent="0.2">
      <c r="C584" s="87"/>
      <c r="D584" s="54"/>
      <c r="E584" s="54"/>
      <c r="F584" s="54"/>
      <c r="G584" s="54"/>
      <c r="H584" s="54"/>
      <c r="I584" s="61"/>
      <c r="J584" s="61"/>
      <c r="K584" s="61"/>
      <c r="L584" s="61"/>
    </row>
    <row r="585" spans="3:12" ht="16" x14ac:dyDescent="0.2">
      <c r="C585" s="83"/>
      <c r="D585" s="54"/>
      <c r="E585" s="54"/>
      <c r="F585" s="54"/>
      <c r="G585" s="54"/>
      <c r="H585" s="54"/>
      <c r="I585" s="61"/>
      <c r="J585" s="61"/>
      <c r="K585" s="61"/>
      <c r="L585" s="61"/>
    </row>
    <row r="586" spans="3:12" ht="16" x14ac:dyDescent="0.2">
      <c r="C586" s="83"/>
      <c r="D586" s="54"/>
      <c r="E586" s="54"/>
      <c r="F586" s="54"/>
      <c r="G586" s="54"/>
      <c r="H586" s="54"/>
      <c r="I586" s="61"/>
      <c r="J586" s="61"/>
      <c r="K586" s="61"/>
      <c r="L586" s="61"/>
    </row>
    <row r="587" spans="3:12" x14ac:dyDescent="0.15">
      <c r="C587" s="77"/>
      <c r="D587" s="58"/>
      <c r="E587" s="58"/>
      <c r="F587" s="58"/>
      <c r="G587" s="58"/>
      <c r="H587" s="58"/>
      <c r="I587" s="61"/>
      <c r="J587" s="61"/>
      <c r="K587" s="61"/>
      <c r="L587" s="61"/>
    </row>
    <row r="588" spans="3:12" ht="16" x14ac:dyDescent="0.2">
      <c r="C588" s="57"/>
      <c r="D588" s="5"/>
      <c r="E588" s="5"/>
      <c r="F588" s="5"/>
      <c r="G588" s="5"/>
      <c r="H588" s="5"/>
      <c r="I588" s="61"/>
      <c r="J588" s="61"/>
      <c r="K588" s="61"/>
      <c r="L588" s="61"/>
    </row>
    <row r="589" spans="3:12" ht="16" x14ac:dyDescent="0.2">
      <c r="C589" s="57"/>
      <c r="D589" s="5"/>
      <c r="E589" s="5"/>
      <c r="F589" s="5"/>
      <c r="G589" s="5"/>
      <c r="H589" s="5"/>
      <c r="I589" s="61"/>
      <c r="J589" s="61"/>
      <c r="K589" s="61"/>
      <c r="L589" s="61"/>
    </row>
    <row r="590" spans="3:12" ht="16" x14ac:dyDescent="0.2">
      <c r="C590" s="69"/>
      <c r="D590" s="5"/>
      <c r="E590" s="5"/>
      <c r="F590" s="5"/>
      <c r="G590" s="5"/>
      <c r="H590" s="5"/>
      <c r="I590" s="61"/>
      <c r="J590" s="61"/>
      <c r="K590" s="61"/>
      <c r="L590" s="61"/>
    </row>
    <row r="591" spans="3:12" ht="16" x14ac:dyDescent="0.2">
      <c r="C591" s="69"/>
      <c r="D591" s="5"/>
      <c r="E591" s="5"/>
      <c r="F591" s="5"/>
      <c r="G591" s="5"/>
      <c r="H591" s="5"/>
      <c r="I591" s="61"/>
      <c r="J591" s="61"/>
      <c r="K591" s="61"/>
      <c r="L591" s="61"/>
    </row>
    <row r="592" spans="3:12" x14ac:dyDescent="0.15">
      <c r="C592" s="77"/>
      <c r="D592" s="58"/>
      <c r="E592" s="58"/>
      <c r="F592" s="58"/>
      <c r="G592" s="58"/>
      <c r="H592" s="58"/>
      <c r="I592" s="61"/>
      <c r="J592" s="61"/>
      <c r="K592" s="61"/>
      <c r="L592" s="61"/>
    </row>
    <row r="593" spans="3:12" ht="16" x14ac:dyDescent="0.2">
      <c r="C593" s="57"/>
      <c r="D593" s="5"/>
      <c r="E593" s="5"/>
      <c r="F593" s="5"/>
      <c r="G593" s="5"/>
      <c r="H593" s="5"/>
      <c r="I593" s="61"/>
      <c r="J593" s="61"/>
      <c r="K593" s="61"/>
      <c r="L593" s="61"/>
    </row>
    <row r="594" spans="3:12" ht="16" x14ac:dyDescent="0.2">
      <c r="C594" s="57"/>
      <c r="D594" s="5"/>
      <c r="E594" s="5"/>
      <c r="F594" s="5"/>
      <c r="G594" s="5"/>
      <c r="H594" s="5"/>
      <c r="I594" s="61"/>
      <c r="J594" s="61"/>
      <c r="K594" s="61"/>
      <c r="L594" s="61"/>
    </row>
    <row r="595" spans="3:12" ht="16" x14ac:dyDescent="0.2">
      <c r="C595" s="69"/>
      <c r="D595" s="5"/>
      <c r="E595" s="5"/>
      <c r="F595" s="5"/>
      <c r="G595" s="5"/>
      <c r="H595" s="5"/>
      <c r="I595" s="61"/>
      <c r="J595" s="61"/>
      <c r="K595" s="61"/>
      <c r="L595" s="61"/>
    </row>
    <row r="596" spans="3:12" ht="16" x14ac:dyDescent="0.2">
      <c r="C596" s="69"/>
      <c r="D596" s="5"/>
      <c r="E596" s="5"/>
      <c r="F596" s="5"/>
      <c r="G596" s="5"/>
      <c r="H596" s="5"/>
      <c r="I596" s="61"/>
      <c r="J596" s="61"/>
      <c r="K596" s="61"/>
      <c r="L596" s="61"/>
    </row>
    <row r="597" spans="3:12" x14ac:dyDescent="0.15">
      <c r="C597" s="77"/>
      <c r="D597" s="58"/>
      <c r="E597" s="58"/>
      <c r="F597" s="58"/>
      <c r="G597" s="58"/>
      <c r="H597" s="58"/>
      <c r="I597" s="61"/>
      <c r="J597" s="61"/>
      <c r="K597" s="61"/>
      <c r="L597" s="61"/>
    </row>
    <row r="598" spans="3:12" x14ac:dyDescent="0.15">
      <c r="C598" s="77"/>
      <c r="D598" s="58"/>
      <c r="E598" s="58"/>
      <c r="F598" s="58"/>
      <c r="G598" s="58"/>
      <c r="H598" s="58"/>
      <c r="I598" s="61"/>
      <c r="J598" s="61"/>
      <c r="K598" s="61"/>
      <c r="L598" s="61"/>
    </row>
    <row r="599" spans="3:12" x14ac:dyDescent="0.15">
      <c r="C599" s="77"/>
      <c r="D599" s="58"/>
      <c r="E599" s="58"/>
      <c r="F599" s="58"/>
      <c r="G599" s="58"/>
      <c r="H599" s="58"/>
      <c r="I599" s="61"/>
      <c r="J599" s="61"/>
      <c r="K599" s="61"/>
      <c r="L599" s="61"/>
    </row>
    <row r="600" spans="3:12" ht="16" x14ac:dyDescent="0.2">
      <c r="C600" s="69"/>
      <c r="D600" s="58"/>
      <c r="E600" s="58"/>
      <c r="F600" s="58"/>
      <c r="G600" s="58"/>
      <c r="H600" s="58"/>
      <c r="I600" s="61"/>
      <c r="J600" s="61"/>
      <c r="K600" s="61"/>
      <c r="L600" s="61"/>
    </row>
    <row r="601" spans="3:12" ht="16" x14ac:dyDescent="0.2">
      <c r="C601" s="69"/>
      <c r="D601" s="58"/>
      <c r="E601" s="58"/>
      <c r="F601" s="58"/>
      <c r="G601" s="58"/>
      <c r="H601" s="58"/>
      <c r="I601" s="61"/>
      <c r="J601" s="61"/>
      <c r="K601" s="61"/>
      <c r="L601" s="61"/>
    </row>
    <row r="602" spans="3:12" x14ac:dyDescent="0.15">
      <c r="C602" s="77"/>
      <c r="D602" s="58"/>
      <c r="E602" s="58"/>
      <c r="F602" s="58"/>
      <c r="G602" s="58"/>
      <c r="H602" s="58"/>
      <c r="I602" s="61"/>
      <c r="J602" s="61"/>
      <c r="K602" s="61"/>
      <c r="L602" s="61"/>
    </row>
    <row r="603" spans="3:12" x14ac:dyDescent="0.15">
      <c r="C603" s="77"/>
      <c r="D603" s="58"/>
      <c r="E603" s="58"/>
      <c r="F603" s="58"/>
      <c r="G603" s="58"/>
      <c r="H603" s="58"/>
      <c r="I603" s="61"/>
      <c r="J603" s="61"/>
      <c r="K603" s="61"/>
      <c r="L603" s="61"/>
    </row>
    <row r="604" spans="3:12" x14ac:dyDescent="0.15">
      <c r="C604" s="77"/>
      <c r="D604" s="58"/>
      <c r="E604" s="58"/>
      <c r="F604" s="58"/>
      <c r="G604" s="58"/>
      <c r="H604" s="58"/>
      <c r="I604" s="61"/>
      <c r="J604" s="61"/>
      <c r="K604" s="61"/>
      <c r="L604" s="61"/>
    </row>
    <row r="605" spans="3:12" x14ac:dyDescent="0.15">
      <c r="C605" s="77"/>
      <c r="D605" s="58"/>
      <c r="E605" s="58"/>
      <c r="F605" s="58"/>
      <c r="G605" s="58"/>
      <c r="H605" s="58"/>
      <c r="I605" s="61"/>
      <c r="J605" s="61"/>
      <c r="K605" s="61"/>
      <c r="L605" s="61"/>
    </row>
    <row r="606" spans="3:12" x14ac:dyDescent="0.15">
      <c r="C606" s="77"/>
      <c r="D606" s="58"/>
      <c r="E606" s="58"/>
      <c r="F606" s="58"/>
      <c r="G606" s="58"/>
      <c r="H606" s="58"/>
      <c r="I606" s="61"/>
      <c r="J606" s="61"/>
      <c r="K606" s="61"/>
      <c r="L606" s="61"/>
    </row>
    <row r="607" spans="3:12" x14ac:dyDescent="0.15">
      <c r="C607" s="77"/>
      <c r="D607" s="58"/>
      <c r="E607" s="58"/>
      <c r="F607" s="58"/>
      <c r="G607" s="58"/>
      <c r="H607" s="58"/>
      <c r="I607" s="61"/>
      <c r="J607" s="61"/>
      <c r="K607" s="61"/>
      <c r="L607" s="61"/>
    </row>
    <row r="608" spans="3:12" x14ac:dyDescent="0.15">
      <c r="C608" s="77"/>
      <c r="D608" s="58"/>
      <c r="E608" s="58"/>
      <c r="F608" s="58"/>
      <c r="G608" s="58"/>
      <c r="H608" s="58"/>
      <c r="I608" s="61"/>
      <c r="J608" s="61"/>
      <c r="K608" s="61"/>
      <c r="L608" s="61"/>
    </row>
    <row r="609" spans="3:12" x14ac:dyDescent="0.15">
      <c r="C609" s="77"/>
      <c r="D609" s="58"/>
      <c r="E609" s="58"/>
      <c r="F609" s="58"/>
      <c r="G609" s="58"/>
      <c r="H609" s="58"/>
      <c r="I609" s="61"/>
      <c r="J609" s="61"/>
      <c r="K609" s="61"/>
      <c r="L609" s="61"/>
    </row>
    <row r="610" spans="3:12" x14ac:dyDescent="0.15">
      <c r="C610" s="77"/>
      <c r="D610" s="58"/>
      <c r="E610" s="58"/>
      <c r="F610" s="58"/>
      <c r="G610" s="58"/>
      <c r="H610" s="58"/>
      <c r="I610" s="61"/>
      <c r="J610" s="61"/>
      <c r="K610" s="61"/>
      <c r="L610" s="61"/>
    </row>
    <row r="611" spans="3:12" x14ac:dyDescent="0.15">
      <c r="C611" s="77"/>
      <c r="D611" s="58"/>
      <c r="E611" s="58"/>
      <c r="F611" s="58"/>
      <c r="G611" s="58"/>
      <c r="H611" s="58"/>
      <c r="I611" s="61"/>
      <c r="J611" s="61"/>
      <c r="K611" s="61"/>
      <c r="L611" s="61"/>
    </row>
    <row r="612" spans="3:12" x14ac:dyDescent="0.15">
      <c r="C612" s="77"/>
      <c r="D612" s="58"/>
      <c r="E612" s="58"/>
      <c r="F612" s="58"/>
      <c r="G612" s="58"/>
      <c r="H612" s="58"/>
      <c r="I612" s="61"/>
      <c r="J612" s="61"/>
      <c r="K612" s="61"/>
      <c r="L612" s="61"/>
    </row>
    <row r="613" spans="3:12" x14ac:dyDescent="0.15">
      <c r="C613" s="77"/>
      <c r="D613" s="58"/>
      <c r="E613" s="58"/>
      <c r="F613" s="58"/>
      <c r="G613" s="58"/>
      <c r="H613" s="58"/>
      <c r="I613" s="61"/>
      <c r="J613" s="61"/>
      <c r="K613" s="61"/>
      <c r="L613" s="61"/>
    </row>
    <row r="614" spans="3:12" x14ac:dyDescent="0.15">
      <c r="C614" s="77"/>
      <c r="D614" s="58"/>
      <c r="E614" s="58"/>
      <c r="F614" s="58"/>
      <c r="G614" s="58"/>
      <c r="H614" s="58"/>
      <c r="I614" s="61"/>
      <c r="J614" s="61"/>
      <c r="K614" s="61"/>
      <c r="L614" s="61"/>
    </row>
    <row r="615" spans="3:12" x14ac:dyDescent="0.15">
      <c r="C615" s="77"/>
      <c r="D615" s="58"/>
      <c r="E615" s="58"/>
      <c r="F615" s="58"/>
      <c r="G615" s="58"/>
      <c r="H615" s="58"/>
      <c r="I615" s="61"/>
      <c r="J615" s="61"/>
      <c r="K615" s="61"/>
      <c r="L615" s="61"/>
    </row>
    <row r="616" spans="3:12" x14ac:dyDescent="0.15">
      <c r="C616" s="77"/>
      <c r="D616" s="58"/>
      <c r="E616" s="58"/>
      <c r="F616" s="58"/>
      <c r="G616" s="58"/>
      <c r="H616" s="58"/>
      <c r="I616" s="61"/>
      <c r="J616" s="61"/>
      <c r="K616" s="61"/>
      <c r="L616" s="61"/>
    </row>
    <row r="617" spans="3:12" x14ac:dyDescent="0.15">
      <c r="C617" s="77"/>
      <c r="D617" s="58"/>
      <c r="E617" s="58"/>
      <c r="F617" s="58"/>
      <c r="G617" s="58"/>
      <c r="H617" s="58"/>
      <c r="I617" s="61"/>
      <c r="J617" s="61"/>
      <c r="K617" s="61"/>
      <c r="L617" s="61"/>
    </row>
    <row r="618" spans="3:12" ht="16" x14ac:dyDescent="0.2">
      <c r="C618" s="57"/>
      <c r="D618" s="5"/>
      <c r="E618" s="5"/>
      <c r="F618" s="5"/>
      <c r="G618" s="5"/>
      <c r="H618" s="5"/>
      <c r="I618" s="61"/>
      <c r="J618" s="61"/>
      <c r="K618" s="61"/>
      <c r="L618" s="61"/>
    </row>
    <row r="619" spans="3:12" ht="16" x14ac:dyDescent="0.2">
      <c r="C619" s="49"/>
      <c r="D619" s="5"/>
      <c r="E619" s="5"/>
      <c r="F619" s="5"/>
      <c r="G619" s="5"/>
      <c r="H619" s="5"/>
      <c r="I619" s="61"/>
      <c r="J619" s="61"/>
      <c r="K619" s="61"/>
      <c r="L619" s="61"/>
    </row>
    <row r="620" spans="3:12" ht="16" x14ac:dyDescent="0.2">
      <c r="C620" s="69"/>
      <c r="D620" s="5"/>
      <c r="E620" s="5"/>
      <c r="F620" s="5"/>
      <c r="G620" s="5"/>
      <c r="H620" s="5"/>
      <c r="I620" s="61"/>
      <c r="J620" s="61"/>
      <c r="K620" s="61"/>
      <c r="L620" s="61"/>
    </row>
    <row r="621" spans="3:12" ht="16" x14ac:dyDescent="0.2">
      <c r="C621" s="69"/>
      <c r="D621" s="5"/>
      <c r="E621" s="5"/>
      <c r="F621" s="5"/>
      <c r="G621" s="5"/>
      <c r="H621" s="5"/>
      <c r="I621" s="61"/>
      <c r="J621" s="61"/>
      <c r="K621" s="61"/>
      <c r="L621" s="61"/>
    </row>
    <row r="622" spans="3:12" x14ac:dyDescent="0.15">
      <c r="C622" s="58"/>
      <c r="D622" s="58"/>
      <c r="E622" s="58"/>
      <c r="F622" s="58"/>
      <c r="G622" s="58"/>
      <c r="H622" s="58"/>
      <c r="I622" s="61"/>
      <c r="J622" s="61"/>
      <c r="K622" s="61"/>
      <c r="L622" s="61"/>
    </row>
    <row r="623" spans="3:12" ht="16" x14ac:dyDescent="0.2">
      <c r="C623" s="57"/>
      <c r="D623" s="5"/>
      <c r="E623" s="5"/>
      <c r="F623" s="5"/>
      <c r="G623" s="5"/>
      <c r="H623" s="5"/>
      <c r="I623" s="61"/>
      <c r="J623" s="61"/>
      <c r="K623" s="61"/>
      <c r="L623" s="61"/>
    </row>
    <row r="624" spans="3:12" ht="16" x14ac:dyDescent="0.2">
      <c r="C624" s="49"/>
      <c r="D624" s="5"/>
      <c r="E624" s="5"/>
      <c r="F624" s="5"/>
      <c r="G624" s="5"/>
      <c r="H624" s="5"/>
      <c r="I624" s="61"/>
      <c r="J624" s="61"/>
      <c r="K624" s="61"/>
      <c r="L624" s="61"/>
    </row>
    <row r="625" spans="3:12" ht="16" x14ac:dyDescent="0.2">
      <c r="C625" s="69"/>
      <c r="D625" s="5"/>
      <c r="E625" s="5"/>
      <c r="F625" s="5"/>
      <c r="G625" s="5"/>
      <c r="H625" s="5"/>
      <c r="I625" s="61"/>
      <c r="J625" s="61"/>
      <c r="K625" s="61"/>
      <c r="L625" s="61"/>
    </row>
    <row r="626" spans="3:12" ht="16" x14ac:dyDescent="0.2">
      <c r="C626" s="69"/>
      <c r="D626" s="5"/>
      <c r="E626" s="5"/>
      <c r="F626" s="5"/>
      <c r="G626" s="5"/>
      <c r="H626" s="5"/>
      <c r="I626" s="61"/>
      <c r="J626" s="61"/>
      <c r="K626" s="61"/>
      <c r="L626" s="61"/>
    </row>
    <row r="627" spans="3:12" x14ac:dyDescent="0.15">
      <c r="C627" s="58"/>
      <c r="D627" s="58"/>
      <c r="E627" s="58"/>
      <c r="F627" s="58"/>
      <c r="G627" s="58"/>
      <c r="H627" s="58"/>
      <c r="I627" s="61"/>
      <c r="J627" s="61"/>
      <c r="K627" s="61"/>
      <c r="L627" s="61"/>
    </row>
    <row r="628" spans="3:12" ht="16" x14ac:dyDescent="0.2">
      <c r="C628" s="57"/>
      <c r="D628" s="5"/>
      <c r="E628" s="5"/>
      <c r="F628" s="5"/>
      <c r="G628" s="5"/>
      <c r="H628" s="5"/>
      <c r="I628" s="61"/>
      <c r="J628" s="61"/>
      <c r="K628" s="61"/>
      <c r="L628" s="61"/>
    </row>
    <row r="629" spans="3:12" ht="16" x14ac:dyDescent="0.2">
      <c r="C629" s="49"/>
      <c r="D629" s="5"/>
      <c r="E629" s="5"/>
      <c r="F629" s="5"/>
      <c r="G629" s="5"/>
      <c r="H629" s="5"/>
      <c r="I629" s="61"/>
      <c r="J629" s="61"/>
      <c r="K629" s="61"/>
      <c r="L629" s="61"/>
    </row>
    <row r="630" spans="3:12" ht="16" x14ac:dyDescent="0.2">
      <c r="C630" s="69"/>
      <c r="D630" s="5"/>
      <c r="E630" s="5"/>
      <c r="F630" s="5"/>
      <c r="G630" s="5"/>
      <c r="H630" s="5"/>
      <c r="I630" s="61"/>
      <c r="J630" s="61"/>
      <c r="K630" s="61"/>
      <c r="L630" s="61"/>
    </row>
    <row r="631" spans="3:12" ht="16" x14ac:dyDescent="0.2">
      <c r="C631" s="69"/>
      <c r="D631" s="5"/>
      <c r="E631" s="5"/>
      <c r="F631" s="5"/>
      <c r="G631" s="5"/>
      <c r="H631" s="5"/>
      <c r="I631" s="61"/>
      <c r="J631" s="61"/>
      <c r="K631" s="61"/>
      <c r="L631" s="61"/>
    </row>
    <row r="632" spans="3:12" x14ac:dyDescent="0.15">
      <c r="C632" s="58"/>
      <c r="D632" s="58"/>
      <c r="E632" s="58"/>
      <c r="F632" s="58"/>
      <c r="G632" s="58"/>
      <c r="H632" s="58"/>
      <c r="I632" s="61"/>
      <c r="J632" s="61"/>
      <c r="K632" s="61"/>
      <c r="L632" s="61"/>
    </row>
    <row r="633" spans="3:12" ht="16" x14ac:dyDescent="0.2">
      <c r="C633" s="57"/>
      <c r="D633" s="5"/>
      <c r="E633" s="5"/>
      <c r="F633" s="5"/>
      <c r="G633" s="5"/>
      <c r="H633" s="5"/>
      <c r="I633" s="61"/>
      <c r="J633" s="61"/>
      <c r="K633" s="61"/>
      <c r="L633" s="61"/>
    </row>
    <row r="634" spans="3:12" ht="16" x14ac:dyDescent="0.2">
      <c r="C634" s="49"/>
      <c r="D634" s="5"/>
      <c r="E634" s="5"/>
      <c r="F634" s="5"/>
      <c r="G634" s="5"/>
      <c r="H634" s="5"/>
      <c r="I634" s="61"/>
      <c r="J634" s="61"/>
      <c r="K634" s="61"/>
      <c r="L634" s="61"/>
    </row>
    <row r="635" spans="3:12" ht="16" x14ac:dyDescent="0.2">
      <c r="C635" s="69"/>
      <c r="D635" s="5"/>
      <c r="E635" s="5"/>
      <c r="F635" s="5"/>
      <c r="G635" s="5"/>
      <c r="H635" s="5"/>
      <c r="I635" s="61"/>
      <c r="J635" s="61"/>
      <c r="K635" s="61"/>
      <c r="L635" s="61"/>
    </row>
    <row r="636" spans="3:12" ht="16" x14ac:dyDescent="0.2">
      <c r="C636" s="69"/>
      <c r="D636" s="5"/>
      <c r="E636" s="5"/>
      <c r="F636" s="5"/>
      <c r="G636" s="5"/>
      <c r="H636" s="5"/>
      <c r="I636" s="61"/>
      <c r="J636" s="61"/>
      <c r="K636" s="61"/>
      <c r="L636" s="61"/>
    </row>
    <row r="637" spans="3:12" x14ac:dyDescent="0.15">
      <c r="C637" s="58"/>
      <c r="D637" s="58"/>
      <c r="E637" s="58"/>
      <c r="F637" s="58"/>
      <c r="G637" s="58"/>
      <c r="H637" s="58"/>
      <c r="I637" s="61"/>
      <c r="J637" s="61"/>
      <c r="K637" s="61"/>
      <c r="L637" s="61"/>
    </row>
    <row r="638" spans="3:12" ht="16" x14ac:dyDescent="0.2">
      <c r="C638" s="57"/>
      <c r="D638" s="58"/>
      <c r="E638" s="58"/>
      <c r="F638" s="58"/>
      <c r="G638" s="58"/>
      <c r="H638" s="58"/>
      <c r="I638" s="88"/>
      <c r="J638" s="61"/>
      <c r="K638" s="61"/>
      <c r="L638" s="61"/>
    </row>
    <row r="639" spans="3:12" ht="16" x14ac:dyDescent="0.2">
      <c r="C639" s="57"/>
      <c r="D639" s="58"/>
      <c r="E639" s="58"/>
      <c r="F639" s="58"/>
      <c r="G639" s="58"/>
      <c r="H639" s="58"/>
      <c r="I639" s="88"/>
      <c r="J639" s="61"/>
      <c r="K639" s="61"/>
      <c r="L639" s="61"/>
    </row>
    <row r="640" spans="3:12" ht="16" x14ac:dyDescent="0.2">
      <c r="C640" s="59"/>
      <c r="D640" s="58"/>
      <c r="E640" s="58"/>
      <c r="F640" s="58"/>
      <c r="G640" s="58"/>
      <c r="H640" s="58"/>
      <c r="I640" s="89"/>
      <c r="J640" s="61"/>
      <c r="K640" s="61"/>
      <c r="L640" s="61"/>
    </row>
    <row r="641" spans="3:12" ht="16" x14ac:dyDescent="0.2">
      <c r="C641" s="59"/>
      <c r="D641" s="78"/>
      <c r="E641" s="78"/>
      <c r="F641" s="78"/>
      <c r="G641" s="78"/>
      <c r="H641" s="78"/>
      <c r="I641" s="89"/>
      <c r="J641" s="61"/>
      <c r="K641" s="61"/>
      <c r="L641" s="61"/>
    </row>
    <row r="642" spans="3:12" x14ac:dyDescent="0.15">
      <c r="C642" s="58"/>
      <c r="D642" s="58"/>
      <c r="E642" s="58"/>
      <c r="F642" s="58"/>
      <c r="G642" s="58"/>
      <c r="H642" s="58"/>
      <c r="I642" s="61"/>
      <c r="J642" s="61"/>
      <c r="K642" s="61"/>
      <c r="L642" s="61"/>
    </row>
    <row r="643" spans="3:12" x14ac:dyDescent="0.15">
      <c r="C643" s="90"/>
      <c r="D643" s="58"/>
      <c r="E643" s="58"/>
      <c r="F643" s="58"/>
      <c r="G643" s="58"/>
      <c r="H643" s="58"/>
      <c r="I643" s="61"/>
      <c r="J643" s="61"/>
      <c r="K643" s="61"/>
      <c r="L643" s="61"/>
    </row>
    <row r="644" spans="3:12" x14ac:dyDescent="0.15">
      <c r="C644" s="58"/>
      <c r="D644" s="58"/>
      <c r="E644" s="58"/>
      <c r="F644" s="58"/>
      <c r="G644" s="58"/>
      <c r="H644" s="58"/>
      <c r="I644" s="61"/>
      <c r="J644" s="61"/>
      <c r="K644" s="61"/>
      <c r="L644" s="61"/>
    </row>
    <row r="645" spans="3:12" ht="16" x14ac:dyDescent="0.2">
      <c r="C645" s="59"/>
      <c r="D645" s="58"/>
      <c r="E645" s="58"/>
      <c r="F645" s="58"/>
      <c r="G645" s="58"/>
      <c r="H645" s="58"/>
      <c r="I645" s="61"/>
      <c r="J645" s="61"/>
      <c r="K645" s="61"/>
      <c r="L645" s="61"/>
    </row>
    <row r="646" spans="3:12" ht="16" x14ac:dyDescent="0.2">
      <c r="C646" s="59"/>
      <c r="D646" s="78"/>
      <c r="E646" s="78"/>
      <c r="F646" s="58"/>
      <c r="G646" s="58"/>
      <c r="H646" s="58"/>
      <c r="I646" s="61"/>
      <c r="J646" s="61"/>
      <c r="K646" s="61"/>
      <c r="L646" s="61"/>
    </row>
    <row r="647" spans="3:12" x14ac:dyDescent="0.15">
      <c r="C647" s="58"/>
      <c r="D647" s="58"/>
      <c r="E647" s="58"/>
      <c r="F647" s="58"/>
      <c r="G647" s="58"/>
      <c r="H647" s="58"/>
      <c r="I647" s="61"/>
      <c r="J647" s="61"/>
      <c r="K647" s="61"/>
      <c r="L647" s="61"/>
    </row>
    <row r="648" spans="3:12" x14ac:dyDescent="0.15">
      <c r="C648" s="90"/>
      <c r="D648" s="58"/>
      <c r="E648" s="58"/>
      <c r="F648" s="58"/>
      <c r="G648" s="58"/>
      <c r="H648" s="58"/>
      <c r="I648" s="61"/>
      <c r="J648" s="61"/>
      <c r="K648" s="61"/>
      <c r="L648" s="61"/>
    </row>
    <row r="649" spans="3:12" x14ac:dyDescent="0.15">
      <c r="C649" s="77"/>
      <c r="D649" s="58"/>
      <c r="E649" s="58"/>
      <c r="F649" s="58"/>
      <c r="G649" s="58"/>
      <c r="H649" s="58"/>
      <c r="I649" s="61"/>
      <c r="J649" s="61"/>
      <c r="K649" s="61"/>
      <c r="L649" s="61"/>
    </row>
    <row r="650" spans="3:12" ht="16" x14ac:dyDescent="0.2">
      <c r="C650" s="59"/>
      <c r="D650" s="58"/>
      <c r="E650" s="58"/>
      <c r="F650" s="58"/>
      <c r="G650" s="58"/>
      <c r="H650" s="58"/>
      <c r="I650" s="61"/>
      <c r="J650" s="61"/>
      <c r="K650" s="61"/>
      <c r="L650" s="61"/>
    </row>
    <row r="651" spans="3:12" ht="16" x14ac:dyDescent="0.2">
      <c r="C651" s="59"/>
      <c r="D651" s="78"/>
      <c r="E651" s="78"/>
      <c r="F651" s="58"/>
      <c r="G651" s="58"/>
      <c r="H651" s="58"/>
      <c r="I651" s="61"/>
      <c r="J651" s="61"/>
      <c r="K651" s="61"/>
      <c r="L651" s="61"/>
    </row>
    <row r="652" spans="3:12" x14ac:dyDescent="0.15">
      <c r="C652" s="58"/>
      <c r="D652" s="58"/>
      <c r="E652" s="58"/>
      <c r="F652" s="58"/>
      <c r="G652" s="58"/>
      <c r="H652" s="58"/>
      <c r="I652" s="61"/>
      <c r="J652" s="61"/>
      <c r="K652" s="61"/>
      <c r="L652" s="61"/>
    </row>
    <row r="653" spans="3:12" x14ac:dyDescent="0.15">
      <c r="C653" s="90"/>
      <c r="D653" s="58"/>
      <c r="E653" s="58"/>
      <c r="F653" s="58"/>
      <c r="G653" s="58"/>
      <c r="H653" s="58"/>
      <c r="I653" s="61"/>
      <c r="J653" s="61"/>
      <c r="K653" s="61"/>
      <c r="L653" s="61"/>
    </row>
    <row r="654" spans="3:12" x14ac:dyDescent="0.15">
      <c r="C654" s="77"/>
      <c r="D654" s="58"/>
      <c r="E654" s="58"/>
      <c r="F654" s="58"/>
      <c r="G654" s="58"/>
      <c r="H654" s="58"/>
      <c r="I654" s="61"/>
      <c r="J654" s="61"/>
      <c r="K654" s="61"/>
      <c r="L654" s="61"/>
    </row>
    <row r="655" spans="3:12" ht="16" x14ac:dyDescent="0.2">
      <c r="C655" s="59"/>
      <c r="D655" s="58"/>
      <c r="E655" s="58"/>
      <c r="F655" s="58"/>
      <c r="G655" s="58"/>
      <c r="H655" s="58"/>
      <c r="I655" s="61"/>
      <c r="J655" s="61"/>
      <c r="K655" s="61"/>
      <c r="L655" s="61"/>
    </row>
    <row r="656" spans="3:12" ht="16" x14ac:dyDescent="0.2">
      <c r="C656" s="59"/>
      <c r="D656" s="78"/>
      <c r="E656" s="78"/>
      <c r="F656" s="58"/>
      <c r="G656" s="58"/>
      <c r="H656" s="58"/>
      <c r="I656" s="61"/>
      <c r="J656" s="61"/>
      <c r="K656" s="61"/>
      <c r="L656" s="61"/>
    </row>
    <row r="657" spans="3:12" x14ac:dyDescent="0.15">
      <c r="C657" s="58"/>
      <c r="D657" s="58"/>
      <c r="E657" s="58"/>
      <c r="F657" s="58"/>
      <c r="G657" s="58"/>
      <c r="H657" s="58"/>
      <c r="I657" s="61"/>
      <c r="J657" s="61"/>
      <c r="K657" s="61"/>
      <c r="L657" s="61"/>
    </row>
    <row r="658" spans="3:12" x14ac:dyDescent="0.15">
      <c r="C658" s="90"/>
      <c r="D658" s="58"/>
      <c r="E658" s="58"/>
      <c r="F658" s="58"/>
      <c r="G658" s="58"/>
      <c r="H658" s="58"/>
      <c r="I658" s="61"/>
      <c r="J658" s="61"/>
      <c r="K658" s="61"/>
      <c r="L658" s="61"/>
    </row>
    <row r="659" spans="3:12" x14ac:dyDescent="0.15">
      <c r="C659" s="77"/>
      <c r="D659" s="58"/>
      <c r="E659" s="58"/>
      <c r="F659" s="58"/>
      <c r="G659" s="58"/>
      <c r="H659" s="58"/>
      <c r="I659" s="61"/>
      <c r="J659" s="61"/>
      <c r="K659" s="61"/>
      <c r="L659" s="61"/>
    </row>
    <row r="660" spans="3:12" ht="16" x14ac:dyDescent="0.2">
      <c r="C660" s="59"/>
      <c r="D660" s="58"/>
      <c r="E660" s="58"/>
      <c r="F660" s="58"/>
      <c r="G660" s="58"/>
      <c r="H660" s="58"/>
      <c r="I660" s="61"/>
      <c r="J660" s="61"/>
      <c r="K660" s="61"/>
      <c r="L660" s="61"/>
    </row>
    <row r="661" spans="3:12" ht="16" x14ac:dyDescent="0.2">
      <c r="C661" s="59"/>
      <c r="D661" s="78"/>
      <c r="E661" s="78"/>
      <c r="F661" s="58"/>
      <c r="G661" s="58"/>
      <c r="H661" s="58"/>
      <c r="I661" s="61"/>
      <c r="J661" s="61"/>
      <c r="K661" s="61"/>
      <c r="L661" s="61"/>
    </row>
    <row r="662" spans="3:12" x14ac:dyDescent="0.15">
      <c r="C662" s="58"/>
      <c r="D662" s="58"/>
      <c r="E662" s="58"/>
      <c r="F662" s="58"/>
      <c r="G662" s="58"/>
      <c r="H662" s="58"/>
      <c r="I662" s="61"/>
      <c r="J662" s="61"/>
      <c r="K662" s="61"/>
      <c r="L662" s="61"/>
    </row>
    <row r="663" spans="3:12" x14ac:dyDescent="0.15">
      <c r="C663" s="77"/>
      <c r="D663" s="58"/>
      <c r="E663" s="58"/>
      <c r="F663" s="58"/>
      <c r="G663" s="58"/>
      <c r="H663" s="58"/>
      <c r="I663" s="61"/>
      <c r="J663" s="61"/>
      <c r="K663" s="61"/>
      <c r="L663" s="61"/>
    </row>
    <row r="664" spans="3:12" x14ac:dyDescent="0.15">
      <c r="C664" s="77"/>
      <c r="D664" s="58"/>
      <c r="E664" s="58"/>
      <c r="F664" s="58"/>
      <c r="G664" s="58"/>
      <c r="H664" s="58"/>
      <c r="I664" s="61"/>
      <c r="J664" s="61"/>
      <c r="K664" s="61"/>
      <c r="L664" s="61"/>
    </row>
    <row r="665" spans="3:12" x14ac:dyDescent="0.15">
      <c r="C665" s="77"/>
      <c r="D665" s="58"/>
      <c r="E665" s="58"/>
      <c r="F665" s="58"/>
      <c r="G665" s="58"/>
      <c r="H665" s="58"/>
      <c r="I665" s="61"/>
      <c r="J665" s="61"/>
      <c r="K665" s="61"/>
      <c r="L665" s="61"/>
    </row>
    <row r="666" spans="3:12" x14ac:dyDescent="0.15">
      <c r="C666" s="77"/>
      <c r="D666" s="58"/>
      <c r="E666" s="58"/>
      <c r="F666" s="58"/>
      <c r="G666" s="58"/>
      <c r="H666" s="58"/>
      <c r="I666" s="61"/>
      <c r="J666" s="61"/>
      <c r="K666" s="61"/>
      <c r="L666" s="61"/>
    </row>
    <row r="667" spans="3:12" x14ac:dyDescent="0.15">
      <c r="C667" s="58"/>
      <c r="D667" s="58"/>
      <c r="E667" s="58"/>
      <c r="F667" s="58"/>
      <c r="G667" s="58"/>
      <c r="H667" s="58"/>
      <c r="I667" s="61"/>
      <c r="J667" s="61"/>
      <c r="K667" s="61"/>
      <c r="L667" s="61"/>
    </row>
    <row r="668" spans="3:12" x14ac:dyDescent="0.15">
      <c r="C668" s="77"/>
      <c r="D668" s="58"/>
      <c r="E668" s="58"/>
      <c r="F668" s="58"/>
      <c r="G668" s="58"/>
      <c r="H668" s="58"/>
      <c r="I668" s="61"/>
      <c r="J668" s="61"/>
      <c r="K668" s="61"/>
      <c r="L668" s="61"/>
    </row>
    <row r="669" spans="3:12" x14ac:dyDescent="0.15">
      <c r="C669" s="77"/>
      <c r="D669" s="58"/>
      <c r="E669" s="58"/>
      <c r="F669" s="58"/>
      <c r="G669" s="58"/>
      <c r="H669" s="58"/>
      <c r="I669" s="61"/>
      <c r="J669" s="61"/>
      <c r="K669" s="61"/>
      <c r="L669" s="61"/>
    </row>
    <row r="670" spans="3:12" x14ac:dyDescent="0.15">
      <c r="C670" s="77"/>
      <c r="D670" s="58"/>
      <c r="E670" s="58"/>
      <c r="F670" s="58"/>
      <c r="G670" s="58"/>
      <c r="H670" s="58"/>
      <c r="I670" s="61"/>
      <c r="J670" s="61"/>
      <c r="K670" s="61"/>
      <c r="L670" s="61"/>
    </row>
    <row r="671" spans="3:12" x14ac:dyDescent="0.15">
      <c r="C671" s="77"/>
      <c r="D671" s="58"/>
      <c r="E671" s="58"/>
      <c r="F671" s="58"/>
      <c r="G671" s="58"/>
      <c r="H671" s="58"/>
      <c r="I671" s="61"/>
      <c r="J671" s="61"/>
      <c r="K671" s="61"/>
      <c r="L671" s="61"/>
    </row>
    <row r="672" spans="3:12" x14ac:dyDescent="0.15">
      <c r="C672" s="58"/>
      <c r="D672" s="58"/>
      <c r="E672" s="58"/>
      <c r="F672" s="58"/>
      <c r="G672" s="58"/>
      <c r="H672" s="58"/>
      <c r="I672" s="61"/>
      <c r="J672" s="61"/>
      <c r="K672" s="61"/>
      <c r="L672" s="61"/>
    </row>
    <row r="673" spans="3:12" x14ac:dyDescent="0.15">
      <c r="C673" s="77"/>
      <c r="D673" s="58"/>
      <c r="E673" s="58"/>
      <c r="F673" s="58"/>
      <c r="G673" s="58"/>
      <c r="H673" s="58"/>
      <c r="I673" s="61"/>
      <c r="J673" s="61"/>
      <c r="K673" s="61"/>
      <c r="L673" s="61"/>
    </row>
    <row r="674" spans="3:12" x14ac:dyDescent="0.15">
      <c r="C674" s="77"/>
      <c r="D674" s="58"/>
      <c r="E674" s="58"/>
      <c r="F674" s="58"/>
      <c r="G674" s="58"/>
      <c r="H674" s="58"/>
      <c r="I674" s="61"/>
      <c r="J674" s="61"/>
      <c r="K674" s="61"/>
      <c r="L674" s="61"/>
    </row>
    <row r="675" spans="3:12" x14ac:dyDescent="0.15">
      <c r="C675" s="77"/>
      <c r="D675" s="58"/>
      <c r="E675" s="58"/>
      <c r="F675" s="58"/>
      <c r="G675" s="58"/>
      <c r="H675" s="58"/>
      <c r="I675" s="61"/>
      <c r="J675" s="61"/>
      <c r="K675" s="61"/>
      <c r="L675" s="61"/>
    </row>
    <row r="676" spans="3:12" x14ac:dyDescent="0.15">
      <c r="C676" s="77"/>
      <c r="D676" s="58"/>
      <c r="E676" s="58"/>
      <c r="F676" s="58"/>
      <c r="G676" s="58"/>
      <c r="H676" s="58"/>
      <c r="I676" s="61"/>
      <c r="J676" s="61"/>
      <c r="K676" s="61"/>
      <c r="L676" s="61"/>
    </row>
    <row r="677" spans="3:12" x14ac:dyDescent="0.15">
      <c r="C677" s="58"/>
      <c r="D677" s="58"/>
      <c r="E677" s="58"/>
      <c r="F677" s="58"/>
      <c r="G677" s="58"/>
      <c r="H677" s="58"/>
      <c r="I677" s="61"/>
      <c r="J677" s="61"/>
      <c r="K677" s="61"/>
      <c r="L677" s="61"/>
    </row>
    <row r="678" spans="3:12" x14ac:dyDescent="0.15">
      <c r="C678" s="77"/>
      <c r="D678" s="58"/>
      <c r="E678" s="58"/>
      <c r="F678" s="58"/>
      <c r="G678" s="58"/>
      <c r="H678" s="58"/>
      <c r="I678" s="61"/>
      <c r="J678" s="61"/>
      <c r="K678" s="61"/>
      <c r="L678" s="61"/>
    </row>
    <row r="679" spans="3:12" x14ac:dyDescent="0.15">
      <c r="C679" s="77"/>
      <c r="D679" s="58"/>
      <c r="E679" s="58"/>
      <c r="F679" s="58"/>
      <c r="G679" s="58"/>
      <c r="H679" s="58"/>
      <c r="I679" s="61"/>
      <c r="J679" s="61"/>
      <c r="K679" s="61"/>
      <c r="L679" s="61"/>
    </row>
    <row r="680" spans="3:12" x14ac:dyDescent="0.15">
      <c r="C680" s="77"/>
      <c r="D680" s="58"/>
      <c r="E680" s="58"/>
      <c r="F680" s="58"/>
      <c r="G680" s="58"/>
      <c r="H680" s="58"/>
      <c r="I680" s="61"/>
      <c r="J680" s="61"/>
      <c r="K680" s="61"/>
      <c r="L680" s="61"/>
    </row>
    <row r="681" spans="3:12" x14ac:dyDescent="0.15">
      <c r="C681" s="77"/>
      <c r="D681" s="58"/>
      <c r="E681" s="58"/>
      <c r="F681" s="58"/>
      <c r="G681" s="58"/>
      <c r="H681" s="58"/>
      <c r="I681" s="61"/>
      <c r="J681" s="61"/>
      <c r="K681" s="61"/>
      <c r="L681" s="61"/>
    </row>
    <row r="682" spans="3:12" x14ac:dyDescent="0.15">
      <c r="C682" s="58"/>
      <c r="D682" s="58"/>
      <c r="E682" s="58"/>
      <c r="F682" s="58"/>
      <c r="G682" s="58"/>
      <c r="H682" s="58"/>
      <c r="I682" s="61"/>
      <c r="J682" s="61"/>
      <c r="K682" s="61"/>
      <c r="L682" s="61"/>
    </row>
    <row r="683" spans="3:12" ht="16" x14ac:dyDescent="0.2">
      <c r="C683" s="57"/>
      <c r="D683" s="5"/>
      <c r="E683" s="5"/>
      <c r="F683" s="5"/>
      <c r="G683" s="5"/>
      <c r="H683" s="5"/>
      <c r="I683" s="61"/>
      <c r="J683" s="61"/>
      <c r="K683" s="61"/>
      <c r="L683" s="61"/>
    </row>
    <row r="684" spans="3:12" ht="16" x14ac:dyDescent="0.2">
      <c r="C684" s="57"/>
      <c r="D684" s="5"/>
      <c r="E684" s="5"/>
      <c r="F684" s="5"/>
      <c r="G684" s="5"/>
      <c r="H684" s="5"/>
      <c r="I684" s="61"/>
      <c r="J684" s="61"/>
      <c r="K684" s="61"/>
      <c r="L684" s="61"/>
    </row>
    <row r="685" spans="3:12" ht="16" x14ac:dyDescent="0.2">
      <c r="C685" s="69"/>
      <c r="D685" s="5"/>
      <c r="E685" s="5"/>
      <c r="F685" s="5"/>
      <c r="G685" s="5"/>
      <c r="H685" s="5"/>
      <c r="I685" s="61"/>
      <c r="J685" s="61"/>
      <c r="K685" s="61"/>
      <c r="L685" s="61"/>
    </row>
    <row r="686" spans="3:12" ht="16" x14ac:dyDescent="0.2">
      <c r="C686" s="69"/>
      <c r="D686" s="5"/>
      <c r="E686" s="5"/>
      <c r="F686" s="5"/>
      <c r="G686" s="5"/>
      <c r="H686" s="5"/>
      <c r="I686" s="61"/>
      <c r="J686" s="61"/>
      <c r="K686" s="61"/>
      <c r="L686" s="61"/>
    </row>
    <row r="687" spans="3:12" x14ac:dyDescent="0.15">
      <c r="C687" s="58"/>
      <c r="D687" s="58"/>
      <c r="E687" s="58"/>
      <c r="F687" s="58"/>
      <c r="G687" s="58"/>
      <c r="H687" s="58"/>
      <c r="I687" s="61"/>
      <c r="J687" s="61"/>
      <c r="K687" s="61"/>
      <c r="L687" s="61"/>
    </row>
    <row r="688" spans="3:12" x14ac:dyDescent="0.15">
      <c r="C688" s="77"/>
      <c r="D688" s="58"/>
      <c r="E688" s="58"/>
      <c r="F688" s="58"/>
      <c r="G688" s="58"/>
      <c r="H688" s="58"/>
      <c r="I688" s="61"/>
      <c r="J688" s="61"/>
      <c r="K688" s="61"/>
      <c r="L688" s="61"/>
    </row>
    <row r="689" spans="3:12" x14ac:dyDescent="0.15">
      <c r="C689" s="77"/>
      <c r="D689" s="58"/>
      <c r="E689" s="58"/>
      <c r="F689" s="58"/>
      <c r="G689" s="58"/>
      <c r="H689" s="58"/>
      <c r="I689" s="61"/>
      <c r="J689" s="61"/>
      <c r="K689" s="61"/>
      <c r="L689" s="61"/>
    </row>
    <row r="690" spans="3:12" x14ac:dyDescent="0.15">
      <c r="C690" s="77"/>
      <c r="D690" s="58"/>
      <c r="E690" s="58"/>
      <c r="F690" s="58"/>
      <c r="G690" s="58"/>
      <c r="H690" s="58"/>
      <c r="I690" s="61"/>
      <c r="J690" s="61"/>
      <c r="K690" s="61"/>
      <c r="L690" s="61"/>
    </row>
    <row r="691" spans="3:12" x14ac:dyDescent="0.15">
      <c r="C691" s="77"/>
      <c r="D691" s="58"/>
      <c r="E691" s="58"/>
      <c r="F691" s="58"/>
      <c r="G691" s="58"/>
      <c r="H691" s="58"/>
      <c r="I691" s="61"/>
      <c r="J691" s="61"/>
      <c r="K691" s="61"/>
      <c r="L691" s="61"/>
    </row>
    <row r="692" spans="3:12" x14ac:dyDescent="0.15">
      <c r="C692" s="58"/>
      <c r="D692" s="58"/>
      <c r="E692" s="58"/>
      <c r="F692" s="58"/>
      <c r="G692" s="58"/>
      <c r="H692" s="58"/>
      <c r="I692" s="61"/>
      <c r="J692" s="61"/>
      <c r="K692" s="61"/>
      <c r="L692" s="61"/>
    </row>
    <row r="693" spans="3:12" x14ac:dyDescent="0.15">
      <c r="C693" s="77"/>
      <c r="D693" s="58"/>
      <c r="E693" s="58"/>
      <c r="F693" s="58"/>
      <c r="G693" s="58"/>
      <c r="H693" s="58"/>
      <c r="I693" s="61"/>
      <c r="J693" s="61"/>
      <c r="K693" s="61"/>
      <c r="L693" s="61"/>
    </row>
    <row r="694" spans="3:12" x14ac:dyDescent="0.15">
      <c r="C694" s="77"/>
      <c r="D694" s="58"/>
      <c r="E694" s="58"/>
      <c r="F694" s="58"/>
      <c r="G694" s="58"/>
      <c r="H694" s="58"/>
      <c r="I694" s="61"/>
      <c r="J694" s="61"/>
      <c r="K694" s="61"/>
      <c r="L694" s="61"/>
    </row>
    <row r="695" spans="3:12" x14ac:dyDescent="0.15">
      <c r="C695" s="77"/>
      <c r="D695" s="58"/>
      <c r="E695" s="58"/>
      <c r="F695" s="58"/>
      <c r="G695" s="58"/>
      <c r="H695" s="58"/>
      <c r="I695" s="61"/>
      <c r="J695" s="61"/>
      <c r="K695" s="61"/>
      <c r="L695" s="61"/>
    </row>
    <row r="696" spans="3:12" x14ac:dyDescent="0.15">
      <c r="C696" s="77"/>
      <c r="D696" s="58"/>
      <c r="E696" s="58"/>
      <c r="F696" s="58"/>
      <c r="G696" s="58"/>
      <c r="H696" s="58"/>
      <c r="I696" s="61"/>
      <c r="J696" s="61"/>
      <c r="K696" s="61"/>
      <c r="L696" s="61"/>
    </row>
    <row r="697" spans="3:12" x14ac:dyDescent="0.15">
      <c r="C697" s="58"/>
      <c r="D697" s="58"/>
      <c r="E697" s="58"/>
      <c r="F697" s="58"/>
      <c r="G697" s="58"/>
      <c r="H697" s="58"/>
      <c r="I697" s="61"/>
      <c r="J697" s="61"/>
      <c r="K697" s="61"/>
      <c r="L697" s="61"/>
    </row>
    <row r="698" spans="3:12" ht="16" x14ac:dyDescent="0.2">
      <c r="C698" s="57"/>
      <c r="D698" s="5"/>
      <c r="E698" s="5"/>
      <c r="F698" s="5"/>
      <c r="G698" s="5"/>
      <c r="H698" s="5"/>
      <c r="I698" s="61"/>
      <c r="J698" s="61"/>
      <c r="K698" s="61"/>
      <c r="L698" s="61"/>
    </row>
    <row r="699" spans="3:12" ht="16" x14ac:dyDescent="0.2">
      <c r="C699" s="57"/>
      <c r="D699" s="5"/>
      <c r="E699" s="5"/>
      <c r="F699" s="5"/>
      <c r="G699" s="5"/>
      <c r="H699" s="5"/>
      <c r="I699" s="61"/>
      <c r="J699" s="61"/>
      <c r="K699" s="61"/>
      <c r="L699" s="61"/>
    </row>
    <row r="700" spans="3:12" ht="16" x14ac:dyDescent="0.2">
      <c r="C700" s="57"/>
      <c r="D700" s="5"/>
      <c r="E700" s="5"/>
      <c r="F700" s="5"/>
      <c r="G700" s="5"/>
      <c r="H700" s="5"/>
      <c r="I700" s="61"/>
      <c r="J700" s="61"/>
      <c r="K700" s="61"/>
      <c r="L700" s="61"/>
    </row>
    <row r="701" spans="3:12" ht="16" x14ac:dyDescent="0.2">
      <c r="C701" s="69"/>
      <c r="D701" s="5"/>
      <c r="E701" s="5"/>
      <c r="F701" s="5"/>
      <c r="G701" s="5"/>
      <c r="H701" s="5"/>
      <c r="I701" s="61"/>
      <c r="J701" s="61"/>
      <c r="K701" s="61"/>
      <c r="L701" s="61"/>
    </row>
    <row r="702" spans="3:12" ht="16" x14ac:dyDescent="0.2">
      <c r="C702" s="69"/>
      <c r="D702" s="5"/>
      <c r="E702" s="5"/>
      <c r="F702" s="5"/>
      <c r="G702" s="5"/>
      <c r="H702" s="5"/>
      <c r="I702" s="61"/>
      <c r="J702" s="61"/>
      <c r="K702" s="61"/>
      <c r="L702" s="61"/>
    </row>
    <row r="703" spans="3:12" x14ac:dyDescent="0.15">
      <c r="C703" s="58"/>
      <c r="D703" s="58"/>
      <c r="E703" s="58"/>
      <c r="F703" s="58"/>
      <c r="G703" s="58"/>
      <c r="H703" s="58"/>
      <c r="I703" s="61"/>
      <c r="J703" s="61"/>
      <c r="K703" s="61"/>
      <c r="L703" s="61"/>
    </row>
    <row r="704" spans="3:12" ht="16" x14ac:dyDescent="0.2">
      <c r="C704" s="57"/>
      <c r="D704" s="5"/>
      <c r="E704" s="5"/>
      <c r="F704" s="5"/>
      <c r="G704" s="5"/>
      <c r="H704" s="5"/>
      <c r="I704" s="61"/>
      <c r="J704" s="61"/>
      <c r="K704" s="61"/>
      <c r="L704" s="61"/>
    </row>
    <row r="705" spans="3:12" ht="16" x14ac:dyDescent="0.2">
      <c r="C705" s="57"/>
      <c r="D705" s="5"/>
      <c r="E705" s="5"/>
      <c r="F705" s="5"/>
      <c r="G705" s="5"/>
      <c r="H705" s="5"/>
      <c r="I705" s="61"/>
      <c r="J705" s="61"/>
      <c r="K705" s="61"/>
      <c r="L705" s="61"/>
    </row>
    <row r="706" spans="3:12" ht="16" x14ac:dyDescent="0.2">
      <c r="C706" s="69"/>
      <c r="D706" s="5"/>
      <c r="E706" s="5"/>
      <c r="F706" s="5"/>
      <c r="G706" s="5"/>
      <c r="H706" s="5"/>
      <c r="I706" s="61"/>
      <c r="J706" s="61"/>
      <c r="K706" s="61"/>
      <c r="L706" s="61"/>
    </row>
    <row r="707" spans="3:12" ht="16" x14ac:dyDescent="0.2">
      <c r="C707" s="59"/>
      <c r="D707" s="5"/>
      <c r="E707" s="5"/>
      <c r="F707" s="5"/>
      <c r="G707" s="5"/>
      <c r="H707" s="5"/>
      <c r="I707" s="61"/>
      <c r="J707" s="61"/>
      <c r="K707" s="61"/>
      <c r="L707" s="61"/>
    </row>
    <row r="708" spans="3:12" x14ac:dyDescent="0.15">
      <c r="C708" s="58"/>
      <c r="D708" s="58"/>
      <c r="E708" s="58"/>
      <c r="F708" s="58"/>
      <c r="G708" s="58"/>
      <c r="H708" s="58"/>
      <c r="I708" s="61"/>
      <c r="J708" s="61"/>
      <c r="K708" s="61"/>
      <c r="L708" s="61"/>
    </row>
    <row r="709" spans="3:12" ht="16" x14ac:dyDescent="0.2">
      <c r="C709" s="57"/>
      <c r="D709" s="5"/>
      <c r="E709" s="5"/>
      <c r="F709" s="5"/>
      <c r="G709" s="5"/>
      <c r="H709" s="5"/>
      <c r="I709" s="61"/>
      <c r="J709" s="61"/>
      <c r="K709" s="61"/>
      <c r="L709" s="61"/>
    </row>
    <row r="710" spans="3:12" ht="16" x14ac:dyDescent="0.2">
      <c r="C710" s="57"/>
      <c r="D710" s="5"/>
      <c r="E710" s="5"/>
      <c r="F710" s="5"/>
      <c r="G710" s="5"/>
      <c r="H710" s="5"/>
      <c r="I710" s="61"/>
      <c r="J710" s="61"/>
      <c r="K710" s="61"/>
      <c r="L710" s="61"/>
    </row>
    <row r="711" spans="3:12" ht="16" x14ac:dyDescent="0.2">
      <c r="C711" s="49"/>
      <c r="D711" s="5"/>
      <c r="E711" s="5"/>
      <c r="F711" s="5"/>
      <c r="G711" s="5"/>
      <c r="H711" s="5"/>
      <c r="I711" s="61"/>
      <c r="J711" s="61"/>
      <c r="K711" s="61"/>
      <c r="L711" s="61"/>
    </row>
    <row r="712" spans="3:12" ht="16" x14ac:dyDescent="0.2">
      <c r="C712" s="69"/>
      <c r="D712" s="5"/>
      <c r="E712" s="5"/>
      <c r="F712" s="5"/>
      <c r="G712" s="5"/>
      <c r="H712" s="5"/>
      <c r="I712" s="61"/>
      <c r="J712" s="61"/>
      <c r="K712" s="61"/>
      <c r="L712" s="61"/>
    </row>
    <row r="713" spans="3:12" ht="16" x14ac:dyDescent="0.2">
      <c r="C713" s="69"/>
      <c r="D713" s="5"/>
      <c r="E713" s="5"/>
      <c r="F713" s="5"/>
      <c r="G713" s="5"/>
      <c r="H713" s="5"/>
      <c r="I713" s="61"/>
      <c r="J713" s="61"/>
      <c r="K713" s="61"/>
      <c r="L713" s="61"/>
    </row>
    <row r="714" spans="3:12" x14ac:dyDescent="0.15">
      <c r="C714" s="58"/>
      <c r="D714" s="58"/>
      <c r="E714" s="58"/>
      <c r="F714" s="58"/>
      <c r="G714" s="58"/>
      <c r="H714" s="58"/>
      <c r="I714" s="61"/>
      <c r="J714" s="61"/>
      <c r="K714" s="61"/>
      <c r="L714" s="61"/>
    </row>
    <row r="715" spans="3:12" ht="16" x14ac:dyDescent="0.2">
      <c r="C715" s="57"/>
      <c r="D715" s="5"/>
      <c r="E715" s="5"/>
      <c r="F715" s="5"/>
      <c r="G715" s="5"/>
      <c r="H715" s="5"/>
      <c r="I715" s="61"/>
      <c r="J715" s="61"/>
      <c r="K715" s="61"/>
      <c r="L715" s="61"/>
    </row>
    <row r="716" spans="3:12" ht="16" x14ac:dyDescent="0.2">
      <c r="C716" s="57"/>
      <c r="D716" s="5"/>
      <c r="E716" s="5"/>
      <c r="F716" s="5"/>
      <c r="G716" s="5"/>
      <c r="H716" s="5"/>
      <c r="I716" s="61"/>
      <c r="J716" s="61"/>
      <c r="K716" s="61"/>
      <c r="L716" s="61"/>
    </row>
    <row r="717" spans="3:12" ht="16" x14ac:dyDescent="0.2">
      <c r="C717" s="49"/>
      <c r="D717" s="5"/>
      <c r="E717" s="5"/>
      <c r="F717" s="5"/>
      <c r="G717" s="5"/>
      <c r="H717" s="5"/>
      <c r="I717" s="61"/>
      <c r="J717" s="61"/>
      <c r="K717" s="61"/>
      <c r="L717" s="61"/>
    </row>
    <row r="718" spans="3:12" ht="16" x14ac:dyDescent="0.2">
      <c r="C718" s="69"/>
      <c r="D718" s="5"/>
      <c r="E718" s="5"/>
      <c r="F718" s="5"/>
      <c r="G718" s="5"/>
      <c r="H718" s="5"/>
      <c r="I718" s="61"/>
      <c r="J718" s="61"/>
      <c r="K718" s="61"/>
      <c r="L718" s="61"/>
    </row>
    <row r="719" spans="3:12" ht="16" x14ac:dyDescent="0.2">
      <c r="C719" s="69"/>
      <c r="D719" s="5"/>
      <c r="E719" s="5"/>
      <c r="F719" s="5"/>
      <c r="G719" s="5"/>
      <c r="H719" s="5"/>
      <c r="I719" s="61"/>
      <c r="J719" s="61"/>
      <c r="K719" s="61"/>
      <c r="L719" s="61"/>
    </row>
    <row r="720" spans="3:12" x14ac:dyDescent="0.15">
      <c r="C720" s="58"/>
      <c r="D720" s="58"/>
      <c r="E720" s="58"/>
      <c r="F720" s="58"/>
      <c r="G720" s="58"/>
      <c r="H720" s="58"/>
      <c r="I720" s="61"/>
      <c r="J720" s="61"/>
      <c r="K720" s="61"/>
      <c r="L720" s="61"/>
    </row>
    <row r="721" spans="3:12" ht="16" x14ac:dyDescent="0.2">
      <c r="C721" s="57"/>
      <c r="D721" s="5"/>
      <c r="E721" s="5"/>
      <c r="F721" s="5"/>
      <c r="G721" s="5"/>
      <c r="H721" s="5"/>
      <c r="I721" s="61"/>
      <c r="J721" s="61"/>
      <c r="K721" s="61"/>
      <c r="L721" s="61"/>
    </row>
    <row r="722" spans="3:12" ht="16" x14ac:dyDescent="0.2">
      <c r="C722" s="57"/>
      <c r="D722" s="5"/>
      <c r="E722" s="5"/>
      <c r="F722" s="5"/>
      <c r="G722" s="5"/>
      <c r="H722" s="5"/>
      <c r="I722" s="61"/>
      <c r="J722" s="61"/>
      <c r="K722" s="61"/>
      <c r="L722" s="61"/>
    </row>
    <row r="723" spans="3:12" ht="16" x14ac:dyDescent="0.2">
      <c r="C723" s="69"/>
      <c r="D723" s="5"/>
      <c r="E723" s="5"/>
      <c r="F723" s="5"/>
      <c r="G723" s="5"/>
      <c r="H723" s="5"/>
      <c r="I723" s="61"/>
      <c r="J723" s="61"/>
      <c r="K723" s="61"/>
      <c r="L723" s="61"/>
    </row>
    <row r="724" spans="3:12" ht="16" x14ac:dyDescent="0.2">
      <c r="C724" s="59"/>
      <c r="D724" s="5"/>
      <c r="E724" s="5"/>
      <c r="F724" s="5"/>
      <c r="G724" s="5"/>
      <c r="H724" s="5"/>
      <c r="I724" s="61"/>
      <c r="J724" s="61"/>
      <c r="K724" s="61"/>
      <c r="L724" s="61"/>
    </row>
    <row r="725" spans="3:12" x14ac:dyDescent="0.15">
      <c r="C725" s="58"/>
      <c r="D725" s="58"/>
      <c r="E725" s="58"/>
      <c r="F725" s="58"/>
      <c r="G725" s="58"/>
      <c r="H725" s="58"/>
      <c r="I725" s="61"/>
      <c r="J725" s="61"/>
      <c r="K725" s="61"/>
      <c r="L725" s="61"/>
    </row>
    <row r="726" spans="3:12" ht="16" x14ac:dyDescent="0.2">
      <c r="C726" s="57"/>
      <c r="D726" s="5"/>
      <c r="E726" s="5"/>
      <c r="F726" s="5"/>
      <c r="G726" s="5"/>
      <c r="H726" s="5"/>
      <c r="I726" s="61"/>
      <c r="J726" s="61"/>
      <c r="K726" s="61"/>
      <c r="L726" s="61"/>
    </row>
    <row r="727" spans="3:12" ht="16" x14ac:dyDescent="0.2">
      <c r="C727" s="57"/>
      <c r="D727" s="5"/>
      <c r="E727" s="5"/>
      <c r="F727" s="5"/>
      <c r="G727" s="5"/>
      <c r="H727" s="5"/>
      <c r="I727" s="61"/>
      <c r="J727" s="61"/>
      <c r="K727" s="61"/>
      <c r="L727" s="61"/>
    </row>
    <row r="728" spans="3:12" ht="16" x14ac:dyDescent="0.2">
      <c r="C728" s="69"/>
      <c r="D728" s="5"/>
      <c r="E728" s="5"/>
      <c r="F728" s="5"/>
      <c r="G728" s="5"/>
      <c r="H728" s="5"/>
      <c r="I728" s="61"/>
      <c r="J728" s="61"/>
      <c r="K728" s="61"/>
      <c r="L728" s="61"/>
    </row>
    <row r="729" spans="3:12" ht="16" x14ac:dyDescent="0.2">
      <c r="C729" s="59"/>
      <c r="D729" s="5"/>
      <c r="E729" s="5"/>
      <c r="F729" s="5"/>
      <c r="G729" s="5"/>
      <c r="H729" s="5"/>
      <c r="I729" s="61"/>
      <c r="J729" s="61"/>
      <c r="K729" s="61"/>
      <c r="L729" s="61"/>
    </row>
    <row r="730" spans="3:12" x14ac:dyDescent="0.15">
      <c r="C730" s="58"/>
      <c r="D730" s="58"/>
      <c r="E730" s="58"/>
      <c r="F730" s="58"/>
      <c r="G730" s="58"/>
      <c r="H730" s="58"/>
      <c r="I730" s="61"/>
      <c r="J730" s="61"/>
      <c r="K730" s="61"/>
      <c r="L730" s="61"/>
    </row>
    <row r="731" spans="3:12" ht="16" x14ac:dyDescent="0.2">
      <c r="C731" s="57"/>
      <c r="D731" s="5"/>
      <c r="E731" s="5"/>
      <c r="F731" s="58"/>
      <c r="G731" s="58"/>
      <c r="H731" s="58"/>
      <c r="I731" s="61"/>
      <c r="J731" s="61"/>
      <c r="K731" s="61"/>
      <c r="L731" s="61"/>
    </row>
    <row r="732" spans="3:12" ht="16" x14ac:dyDescent="0.2">
      <c r="C732" s="57"/>
      <c r="D732" s="5"/>
      <c r="E732" s="5"/>
      <c r="F732" s="58"/>
      <c r="G732" s="58"/>
      <c r="H732" s="58"/>
      <c r="I732" s="61"/>
      <c r="J732" s="61"/>
      <c r="K732" s="61"/>
      <c r="L732" s="61"/>
    </row>
    <row r="733" spans="3:12" ht="16" x14ac:dyDescent="0.2">
      <c r="C733" s="69"/>
      <c r="D733" s="5"/>
      <c r="E733" s="5"/>
      <c r="F733" s="58"/>
      <c r="G733" s="58"/>
      <c r="H733" s="58"/>
      <c r="I733" s="61"/>
      <c r="J733" s="61"/>
      <c r="K733" s="61"/>
      <c r="L733" s="61"/>
    </row>
    <row r="734" spans="3:12" ht="16" x14ac:dyDescent="0.2">
      <c r="C734" s="59"/>
      <c r="D734" s="5"/>
      <c r="E734" s="5"/>
      <c r="F734" s="58"/>
      <c r="G734" s="58"/>
      <c r="H734" s="58"/>
      <c r="I734" s="61"/>
      <c r="J734" s="61"/>
      <c r="K734" s="61"/>
      <c r="L734" s="61"/>
    </row>
    <row r="735" spans="3:12" x14ac:dyDescent="0.15">
      <c r="C735" s="58"/>
      <c r="D735" s="58"/>
      <c r="E735" s="58"/>
      <c r="F735" s="58"/>
      <c r="G735" s="58"/>
      <c r="H735" s="58"/>
      <c r="I735" s="61"/>
      <c r="J735" s="61"/>
      <c r="K735" s="61"/>
      <c r="L735" s="61"/>
    </row>
    <row r="736" spans="3:12" ht="16" x14ac:dyDescent="0.2">
      <c r="C736" s="57"/>
      <c r="D736" s="5"/>
      <c r="E736" s="5"/>
      <c r="F736" s="58"/>
      <c r="G736" s="58"/>
      <c r="H736" s="58"/>
      <c r="I736" s="61"/>
      <c r="J736" s="61"/>
      <c r="K736" s="61"/>
      <c r="L736" s="61"/>
    </row>
    <row r="737" spans="3:12" ht="16" x14ac:dyDescent="0.2">
      <c r="C737" s="57"/>
      <c r="D737" s="5"/>
      <c r="E737" s="5"/>
      <c r="F737" s="58"/>
      <c r="G737" s="58"/>
      <c r="H737" s="58"/>
      <c r="I737" s="61"/>
      <c r="J737" s="61"/>
      <c r="K737" s="61"/>
      <c r="L737" s="61"/>
    </row>
    <row r="738" spans="3:12" ht="16" x14ac:dyDescent="0.2">
      <c r="C738" s="69"/>
      <c r="D738" s="5"/>
      <c r="E738" s="5"/>
      <c r="F738" s="58"/>
      <c r="G738" s="58"/>
      <c r="H738" s="58"/>
      <c r="I738" s="61"/>
      <c r="J738" s="61"/>
      <c r="K738" s="61"/>
      <c r="L738" s="61"/>
    </row>
    <row r="739" spans="3:12" ht="16" x14ac:dyDescent="0.2">
      <c r="C739" s="59"/>
      <c r="D739" s="5"/>
      <c r="E739" s="5"/>
      <c r="F739" s="58"/>
      <c r="G739" s="58"/>
      <c r="H739" s="58"/>
      <c r="I739" s="61"/>
      <c r="J739" s="61"/>
      <c r="K739" s="61"/>
      <c r="L739" s="61"/>
    </row>
    <row r="740" spans="3:12" x14ac:dyDescent="0.15">
      <c r="C740" s="58"/>
      <c r="D740" s="58"/>
      <c r="E740" s="58"/>
      <c r="F740" s="58"/>
      <c r="G740" s="58"/>
      <c r="H740" s="58"/>
      <c r="I740" s="61"/>
      <c r="J740" s="61"/>
      <c r="K740" s="61"/>
      <c r="L740" s="61"/>
    </row>
    <row r="741" spans="3:12" ht="16" x14ac:dyDescent="0.2">
      <c r="C741" s="57"/>
      <c r="D741" s="5"/>
      <c r="E741" s="5"/>
      <c r="F741" s="58"/>
      <c r="G741" s="58"/>
      <c r="H741" s="58"/>
      <c r="I741" s="61"/>
      <c r="J741" s="61"/>
      <c r="K741" s="61"/>
      <c r="L741" s="61"/>
    </row>
    <row r="742" spans="3:12" ht="16" x14ac:dyDescent="0.2">
      <c r="C742" s="57"/>
      <c r="D742" s="5"/>
      <c r="E742" s="5"/>
      <c r="F742" s="58"/>
      <c r="G742" s="58"/>
      <c r="H742" s="58"/>
      <c r="I742" s="61"/>
      <c r="J742" s="61"/>
      <c r="K742" s="61"/>
      <c r="L742" s="61"/>
    </row>
    <row r="743" spans="3:12" ht="16" x14ac:dyDescent="0.2">
      <c r="C743" s="69"/>
      <c r="D743" s="5"/>
      <c r="E743" s="5"/>
      <c r="F743" s="58"/>
      <c r="G743" s="58"/>
      <c r="H743" s="58"/>
      <c r="I743" s="61"/>
      <c r="J743" s="61"/>
      <c r="K743" s="61"/>
      <c r="L743" s="61"/>
    </row>
    <row r="744" spans="3:12" ht="16" x14ac:dyDescent="0.2">
      <c r="C744" s="59"/>
      <c r="D744" s="5"/>
      <c r="E744" s="5"/>
      <c r="F744" s="58"/>
      <c r="G744" s="58"/>
      <c r="H744" s="58"/>
      <c r="I744" s="61"/>
      <c r="J744" s="61"/>
      <c r="K744" s="61"/>
      <c r="L744" s="61"/>
    </row>
    <row r="745" spans="3:12" x14ac:dyDescent="0.15">
      <c r="C745" s="58"/>
      <c r="D745" s="58"/>
      <c r="E745" s="58"/>
      <c r="F745" s="58"/>
      <c r="G745" s="58"/>
      <c r="H745" s="58"/>
      <c r="I745" s="61"/>
      <c r="J745" s="61"/>
      <c r="K745" s="61"/>
      <c r="L745" s="61"/>
    </row>
    <row r="746" spans="3:12" ht="16" x14ac:dyDescent="0.2">
      <c r="C746" s="57"/>
      <c r="D746" s="5"/>
      <c r="E746" s="5"/>
      <c r="F746" s="58"/>
      <c r="G746" s="58"/>
      <c r="H746" s="58"/>
      <c r="I746" s="61"/>
      <c r="J746" s="61"/>
      <c r="K746" s="61"/>
      <c r="L746" s="61"/>
    </row>
    <row r="747" spans="3:12" ht="16" x14ac:dyDescent="0.2">
      <c r="C747" s="57"/>
      <c r="D747" s="5"/>
      <c r="E747" s="5"/>
      <c r="F747" s="58"/>
      <c r="G747" s="58"/>
      <c r="H747" s="58"/>
      <c r="I747" s="61"/>
      <c r="J747" s="61"/>
      <c r="K747" s="61"/>
      <c r="L747" s="61"/>
    </row>
    <row r="748" spans="3:12" ht="16" x14ac:dyDescent="0.2">
      <c r="C748" s="57"/>
      <c r="D748" s="5"/>
      <c r="E748" s="5"/>
      <c r="F748" s="58"/>
      <c r="G748" s="58"/>
      <c r="H748" s="58"/>
      <c r="I748" s="61"/>
      <c r="J748" s="61"/>
      <c r="K748" s="61"/>
      <c r="L748" s="61"/>
    </row>
    <row r="749" spans="3:12" ht="16" x14ac:dyDescent="0.2">
      <c r="C749" s="69"/>
      <c r="D749" s="5"/>
      <c r="E749" s="5"/>
      <c r="F749" s="58"/>
      <c r="G749" s="58"/>
      <c r="H749" s="58"/>
      <c r="I749" s="61"/>
      <c r="J749" s="61"/>
      <c r="K749" s="61"/>
      <c r="L749" s="61"/>
    </row>
    <row r="750" spans="3:12" ht="16" x14ac:dyDescent="0.2">
      <c r="C750" s="59"/>
      <c r="D750" s="5"/>
      <c r="E750" s="5"/>
      <c r="F750" s="58"/>
      <c r="G750" s="58"/>
      <c r="H750" s="58"/>
      <c r="I750" s="61"/>
      <c r="J750" s="61"/>
      <c r="K750" s="61"/>
      <c r="L750" s="61"/>
    </row>
    <row r="751" spans="3:12" x14ac:dyDescent="0.15">
      <c r="C751" s="58"/>
      <c r="D751" s="58"/>
      <c r="E751" s="58"/>
      <c r="F751" s="58"/>
      <c r="G751" s="58"/>
      <c r="H751" s="58"/>
      <c r="I751" s="61"/>
      <c r="J751" s="61"/>
      <c r="K751" s="61"/>
      <c r="L751" s="61"/>
    </row>
    <row r="752" spans="3:12" ht="16" x14ac:dyDescent="0.2">
      <c r="C752" s="57"/>
      <c r="D752" s="5"/>
      <c r="E752" s="5"/>
      <c r="F752" s="5"/>
      <c r="G752" s="5"/>
      <c r="H752" s="5"/>
      <c r="I752" s="61"/>
      <c r="J752" s="61"/>
      <c r="K752" s="61"/>
      <c r="L752" s="61"/>
    </row>
    <row r="753" spans="2:12" ht="16" x14ac:dyDescent="0.2">
      <c r="C753" s="57"/>
      <c r="D753" s="5"/>
      <c r="E753" s="5"/>
      <c r="F753" s="5"/>
      <c r="G753" s="5"/>
      <c r="H753" s="5"/>
      <c r="I753" s="61"/>
      <c r="J753" s="61"/>
      <c r="K753" s="61"/>
      <c r="L753" s="61"/>
    </row>
    <row r="754" spans="2:12" ht="16" x14ac:dyDescent="0.2">
      <c r="C754" s="83"/>
      <c r="D754" s="5"/>
      <c r="E754" s="5"/>
      <c r="F754" s="5"/>
      <c r="G754" s="5"/>
      <c r="H754" s="5"/>
      <c r="I754" s="61"/>
      <c r="J754" s="61"/>
      <c r="K754" s="61"/>
      <c r="L754" s="61"/>
    </row>
    <row r="755" spans="2:12" ht="16" x14ac:dyDescent="0.2">
      <c r="C755" s="83"/>
      <c r="D755" s="5"/>
      <c r="E755" s="5"/>
      <c r="F755" s="5"/>
      <c r="G755" s="5"/>
      <c r="H755" s="5"/>
      <c r="I755" s="61"/>
      <c r="J755" s="61"/>
      <c r="K755" s="61"/>
      <c r="L755" s="61"/>
    </row>
    <row r="756" spans="2:12" x14ac:dyDescent="0.15">
      <c r="C756" s="58"/>
      <c r="D756" s="58"/>
      <c r="E756" s="58"/>
      <c r="F756" s="58"/>
      <c r="G756" s="58"/>
      <c r="H756" s="58"/>
      <c r="I756" s="61"/>
      <c r="J756" s="61"/>
      <c r="K756" s="61"/>
      <c r="L756" s="61"/>
    </row>
    <row r="757" spans="2:12" ht="16" x14ac:dyDescent="0.2">
      <c r="B757" s="74"/>
      <c r="C757" s="71"/>
      <c r="D757" s="72"/>
      <c r="E757" s="72"/>
      <c r="F757" s="72"/>
      <c r="G757" s="72"/>
      <c r="H757" s="72"/>
      <c r="I757" s="61"/>
      <c r="J757" s="61"/>
      <c r="K757" s="61"/>
      <c r="L757" s="61"/>
    </row>
    <row r="758" spans="2:12" ht="16" x14ac:dyDescent="0.2">
      <c r="B758" s="74"/>
      <c r="C758" s="71"/>
      <c r="D758" s="72"/>
      <c r="E758" s="72"/>
      <c r="F758" s="72"/>
      <c r="G758" s="72"/>
      <c r="H758" s="72"/>
      <c r="I758" s="61"/>
      <c r="J758" s="61"/>
      <c r="K758" s="61"/>
      <c r="L758" s="61"/>
    </row>
    <row r="759" spans="2:12" ht="16" x14ac:dyDescent="0.2">
      <c r="B759" s="74"/>
      <c r="C759" s="94"/>
      <c r="D759" s="72"/>
      <c r="E759" s="72"/>
      <c r="F759" s="72"/>
      <c r="G759" s="72"/>
      <c r="H759" s="72"/>
      <c r="I759" s="61"/>
      <c r="J759" s="61"/>
      <c r="K759" s="61"/>
      <c r="L759" s="61"/>
    </row>
    <row r="760" spans="2:12" ht="16" x14ac:dyDescent="0.2">
      <c r="B760" s="74"/>
      <c r="C760" s="94"/>
      <c r="D760" s="72"/>
      <c r="E760" s="72"/>
      <c r="F760" s="72"/>
      <c r="G760" s="72"/>
      <c r="H760" s="72"/>
      <c r="I760" s="61"/>
      <c r="J760" s="61"/>
      <c r="K760" s="61"/>
      <c r="L760" s="61"/>
    </row>
    <row r="761" spans="2:12" x14ac:dyDescent="0.15">
      <c r="C761" s="58"/>
      <c r="D761" s="58"/>
      <c r="E761" s="58"/>
      <c r="F761" s="58"/>
      <c r="G761" s="58"/>
      <c r="H761" s="58"/>
      <c r="I761" s="61"/>
      <c r="J761" s="61"/>
      <c r="K761" s="61"/>
      <c r="L761" s="61"/>
    </row>
    <row r="762" spans="2:12" ht="16" x14ac:dyDescent="0.2">
      <c r="C762" s="57"/>
      <c r="D762" s="5"/>
      <c r="E762" s="5"/>
      <c r="F762" s="5"/>
      <c r="G762" s="5"/>
      <c r="H762" s="5"/>
      <c r="I762" s="61"/>
      <c r="J762" s="61"/>
      <c r="K762" s="61"/>
      <c r="L762" s="61"/>
    </row>
    <row r="763" spans="2:12" ht="16" x14ac:dyDescent="0.2">
      <c r="C763" s="57"/>
      <c r="D763" s="5"/>
      <c r="E763" s="5"/>
      <c r="F763" s="5"/>
      <c r="G763" s="5"/>
      <c r="H763" s="5"/>
      <c r="I763" s="61"/>
      <c r="J763" s="61"/>
      <c r="K763" s="61"/>
      <c r="L763" s="61"/>
    </row>
    <row r="764" spans="2:12" ht="16" x14ac:dyDescent="0.2">
      <c r="C764" s="83"/>
      <c r="D764" s="5"/>
      <c r="E764" s="5"/>
      <c r="F764" s="5"/>
      <c r="G764" s="5"/>
      <c r="H764" s="5"/>
      <c r="I764" s="61"/>
      <c r="J764" s="61"/>
      <c r="K764" s="61"/>
      <c r="L764" s="61"/>
    </row>
    <row r="765" spans="2:12" ht="16" x14ac:dyDescent="0.2">
      <c r="C765" s="87"/>
      <c r="D765" s="5"/>
      <c r="E765" s="5"/>
      <c r="F765" s="5"/>
      <c r="G765" s="5"/>
      <c r="H765" s="5"/>
      <c r="I765" s="61"/>
      <c r="J765" s="61"/>
      <c r="K765" s="61"/>
      <c r="L765" s="61"/>
    </row>
    <row r="766" spans="2:12" ht="16" x14ac:dyDescent="0.2">
      <c r="C766" s="83"/>
      <c r="D766" s="5"/>
      <c r="E766" s="5"/>
      <c r="F766" s="5"/>
      <c r="G766" s="5"/>
      <c r="H766" s="5"/>
      <c r="I766" s="61"/>
      <c r="J766" s="61"/>
      <c r="K766" s="61"/>
      <c r="L766" s="61"/>
    </row>
    <row r="767" spans="2:12" x14ac:dyDescent="0.15">
      <c r="C767" s="58"/>
      <c r="D767" s="58"/>
      <c r="E767" s="58"/>
      <c r="F767" s="58"/>
      <c r="G767" s="58"/>
      <c r="H767" s="58"/>
      <c r="I767" s="61"/>
      <c r="J767" s="61"/>
      <c r="K767" s="61"/>
      <c r="L767" s="61"/>
    </row>
    <row r="768" spans="2:12" x14ac:dyDescent="0.15">
      <c r="C768" s="58"/>
      <c r="D768" s="58"/>
      <c r="E768" s="58"/>
      <c r="F768" s="58"/>
      <c r="G768" s="58"/>
      <c r="H768" s="58"/>
      <c r="I768" s="61"/>
      <c r="J768" s="61"/>
      <c r="K768" s="61"/>
      <c r="L768" s="61"/>
    </row>
    <row r="769" spans="3:12" x14ac:dyDescent="0.15">
      <c r="C769" s="58"/>
      <c r="D769" s="58"/>
      <c r="E769" s="58"/>
      <c r="F769" s="58"/>
      <c r="G769" s="58"/>
      <c r="H769" s="58"/>
      <c r="I769" s="61"/>
      <c r="J769" s="61"/>
      <c r="K769" s="61"/>
      <c r="L769" s="61"/>
    </row>
    <row r="770" spans="3:12" x14ac:dyDescent="0.15">
      <c r="C770" s="58"/>
      <c r="D770" s="58"/>
      <c r="E770" s="58"/>
      <c r="F770" s="58"/>
      <c r="G770" s="58"/>
      <c r="H770" s="58"/>
      <c r="I770" s="61"/>
      <c r="J770" s="61"/>
      <c r="K770" s="61"/>
      <c r="L770" s="61"/>
    </row>
    <row r="771" spans="3:12" x14ac:dyDescent="0.15">
      <c r="C771" s="58"/>
      <c r="D771" s="58"/>
      <c r="E771" s="58"/>
      <c r="F771" s="58"/>
      <c r="G771" s="58"/>
      <c r="H771" s="58"/>
      <c r="I771" s="61"/>
      <c r="J771" s="61"/>
      <c r="K771" s="61"/>
      <c r="L771" s="61"/>
    </row>
    <row r="772" spans="3:12" x14ac:dyDescent="0.15">
      <c r="C772" s="58"/>
      <c r="D772" s="58"/>
      <c r="E772" s="58"/>
      <c r="F772" s="58"/>
      <c r="G772" s="58"/>
      <c r="H772" s="58"/>
      <c r="I772" s="61"/>
      <c r="J772" s="61"/>
      <c r="K772" s="61"/>
      <c r="L772" s="61"/>
    </row>
    <row r="773" spans="3:12" x14ac:dyDescent="0.15">
      <c r="C773" s="58"/>
      <c r="D773" s="58"/>
      <c r="E773" s="58"/>
      <c r="F773" s="58"/>
      <c r="G773" s="58"/>
      <c r="H773" s="58"/>
      <c r="I773" s="61"/>
      <c r="J773" s="61"/>
      <c r="K773" s="61"/>
      <c r="L773" s="61"/>
    </row>
    <row r="774" spans="3:12" x14ac:dyDescent="0.15">
      <c r="C774" s="58"/>
      <c r="D774" s="58"/>
      <c r="E774" s="58"/>
      <c r="F774" s="58"/>
      <c r="G774" s="58"/>
      <c r="H774" s="58"/>
      <c r="I774" s="61"/>
      <c r="J774" s="61"/>
      <c r="K774" s="61"/>
      <c r="L774" s="61"/>
    </row>
    <row r="775" spans="3:12" x14ac:dyDescent="0.15">
      <c r="C775" s="58"/>
      <c r="D775" s="58"/>
      <c r="E775" s="58"/>
      <c r="F775" s="58"/>
      <c r="G775" s="58"/>
      <c r="H775" s="58"/>
      <c r="I775" s="61"/>
      <c r="J775" s="61"/>
      <c r="K775" s="61"/>
      <c r="L775" s="61"/>
    </row>
    <row r="776" spans="3:12" x14ac:dyDescent="0.15">
      <c r="C776" s="58"/>
      <c r="D776" s="58"/>
      <c r="E776" s="58"/>
      <c r="F776" s="58"/>
      <c r="G776" s="58"/>
      <c r="H776" s="58"/>
      <c r="I776" s="61"/>
      <c r="J776" s="61"/>
      <c r="K776" s="61"/>
      <c r="L776" s="61"/>
    </row>
    <row r="777" spans="3:12" x14ac:dyDescent="0.15">
      <c r="C777" s="58"/>
      <c r="D777" s="58"/>
      <c r="E777" s="58"/>
      <c r="F777" s="58"/>
      <c r="G777" s="58"/>
      <c r="H777" s="58"/>
      <c r="I777" s="61"/>
      <c r="J777" s="61"/>
      <c r="K777" s="61"/>
      <c r="L777" s="61"/>
    </row>
    <row r="778" spans="3:12" x14ac:dyDescent="0.15">
      <c r="C778" s="58"/>
      <c r="D778" s="58"/>
      <c r="E778" s="58"/>
      <c r="F778" s="58"/>
      <c r="G778" s="58"/>
      <c r="H778" s="58"/>
      <c r="I778" s="61"/>
      <c r="J778" s="61"/>
      <c r="K778" s="61"/>
      <c r="L778" s="61"/>
    </row>
    <row r="779" spans="3:12" x14ac:dyDescent="0.15">
      <c r="C779" s="58"/>
      <c r="D779" s="58"/>
      <c r="E779" s="58"/>
      <c r="F779" s="58"/>
      <c r="G779" s="58"/>
      <c r="H779" s="58"/>
      <c r="I779" s="61"/>
      <c r="J779" s="61"/>
      <c r="K779" s="61"/>
      <c r="L779" s="61"/>
    </row>
    <row r="780" spans="3:12" x14ac:dyDescent="0.15">
      <c r="C780" s="58"/>
      <c r="D780" s="58"/>
      <c r="E780" s="58"/>
      <c r="F780" s="58"/>
      <c r="G780" s="58"/>
      <c r="H780" s="58"/>
      <c r="I780" s="61"/>
      <c r="J780" s="61"/>
      <c r="K780" s="61"/>
      <c r="L780" s="61"/>
    </row>
    <row r="781" spans="3:12" x14ac:dyDescent="0.15">
      <c r="C781" s="58"/>
      <c r="D781" s="58"/>
      <c r="E781" s="58"/>
      <c r="F781" s="58"/>
      <c r="G781" s="58"/>
      <c r="H781" s="58"/>
      <c r="I781" s="61"/>
      <c r="J781" s="61"/>
      <c r="K781" s="61"/>
      <c r="L781" s="61"/>
    </row>
    <row r="782" spans="3:12" x14ac:dyDescent="0.15">
      <c r="C782" s="58"/>
      <c r="D782" s="58"/>
      <c r="E782" s="58"/>
      <c r="F782" s="58"/>
      <c r="G782" s="58"/>
      <c r="H782" s="58"/>
      <c r="I782" s="61"/>
      <c r="J782" s="61"/>
      <c r="K782" s="61"/>
      <c r="L782" s="61"/>
    </row>
    <row r="783" spans="3:12" x14ac:dyDescent="0.15">
      <c r="C783" s="58"/>
      <c r="D783" s="58"/>
      <c r="E783" s="58"/>
      <c r="F783" s="58"/>
      <c r="G783" s="58"/>
      <c r="H783" s="58"/>
      <c r="I783" s="61"/>
      <c r="J783" s="61"/>
      <c r="K783" s="61"/>
      <c r="L783" s="61"/>
    </row>
    <row r="784" spans="3:12" x14ac:dyDescent="0.15">
      <c r="C784" s="58"/>
      <c r="D784" s="58"/>
      <c r="E784" s="58"/>
      <c r="F784" s="58"/>
      <c r="G784" s="58"/>
      <c r="H784" s="58"/>
      <c r="I784" s="61"/>
      <c r="J784" s="61"/>
      <c r="K784" s="61"/>
      <c r="L784" s="61"/>
    </row>
    <row r="785" spans="3:12" x14ac:dyDescent="0.15">
      <c r="C785" s="58"/>
      <c r="D785" s="58"/>
      <c r="E785" s="58"/>
      <c r="F785" s="58"/>
      <c r="G785" s="58"/>
      <c r="H785" s="58"/>
      <c r="I785" s="61"/>
      <c r="J785" s="61"/>
      <c r="K785" s="61"/>
      <c r="L785" s="61"/>
    </row>
    <row r="786" spans="3:12" x14ac:dyDescent="0.15">
      <c r="C786" s="58"/>
      <c r="D786" s="58"/>
      <c r="E786" s="58"/>
      <c r="F786" s="58"/>
      <c r="G786" s="58"/>
      <c r="H786" s="58"/>
      <c r="I786" s="61"/>
      <c r="J786" s="61"/>
      <c r="K786" s="61"/>
      <c r="L786" s="61"/>
    </row>
    <row r="787" spans="3:12" x14ac:dyDescent="0.15">
      <c r="C787" s="58"/>
      <c r="D787" s="58"/>
      <c r="E787" s="58"/>
      <c r="F787" s="58"/>
      <c r="G787" s="58"/>
      <c r="H787" s="58"/>
      <c r="I787" s="61"/>
      <c r="J787" s="61"/>
      <c r="K787" s="61"/>
      <c r="L787" s="61"/>
    </row>
    <row r="788" spans="3:12" x14ac:dyDescent="0.15">
      <c r="C788" s="58"/>
      <c r="D788" s="58"/>
      <c r="E788" s="58"/>
      <c r="F788" s="58"/>
      <c r="G788" s="58"/>
      <c r="H788" s="58"/>
      <c r="I788" s="61"/>
      <c r="J788" s="61"/>
      <c r="K788" s="61"/>
      <c r="L788" s="61"/>
    </row>
    <row r="789" spans="3:12" x14ac:dyDescent="0.15">
      <c r="C789" s="58"/>
      <c r="D789" s="58"/>
      <c r="E789" s="58"/>
    </row>
    <row r="790" spans="3:12" x14ac:dyDescent="0.15">
      <c r="C790" s="58"/>
      <c r="D790" s="58"/>
      <c r="E790" s="58"/>
    </row>
    <row r="791" spans="3:12" x14ac:dyDescent="0.15">
      <c r="C791" s="58"/>
      <c r="D791" s="58"/>
      <c r="E791" s="58"/>
    </row>
    <row r="792" spans="3:12" x14ac:dyDescent="0.15">
      <c r="C792" s="58"/>
      <c r="D792" s="58"/>
      <c r="E792" s="58"/>
    </row>
  </sheetData>
  <printOptions horizontalCentered="1" verticalCentered="1"/>
  <pageMargins left="0" right="0" top="0" bottom="0" header="0" footer="0"/>
  <pageSetup paperSize="9" scale="130" orientation="landscape" r:id="rId1"/>
  <rowBreaks count="1" manualBreakCount="1">
    <brk id="3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39997558519241921"/>
  </sheetPr>
  <dimension ref="A1:AX792"/>
  <sheetViews>
    <sheetView zoomScale="85" zoomScaleNormal="85" workbookViewId="0">
      <pane ySplit="1" topLeftCell="A8" activePane="bottomLeft" state="frozen"/>
      <selection pane="bottomLeft" activeCell="H25" sqref="H25"/>
    </sheetView>
  </sheetViews>
  <sheetFormatPr baseColWidth="10" defaultColWidth="9.1640625" defaultRowHeight="14" x14ac:dyDescent="0.15"/>
  <cols>
    <col min="1" max="1" width="7" style="1" customWidth="1"/>
    <col min="2" max="2" width="17.5" style="1" customWidth="1"/>
    <col min="3" max="3" width="18" style="1" customWidth="1"/>
    <col min="4" max="4" width="17.1640625" style="1" customWidth="1"/>
    <col min="5" max="5" width="19.5" style="1" customWidth="1"/>
    <col min="6" max="6" width="20.83203125" style="1" customWidth="1"/>
    <col min="7" max="7" width="17.1640625" style="1" customWidth="1"/>
    <col min="8" max="8" width="13.33203125" style="1" customWidth="1"/>
    <col min="9" max="17" width="9.1640625" style="2"/>
    <col min="18" max="18" width="10.83203125" style="2" customWidth="1"/>
    <col min="19" max="16384" width="9.1640625" style="2"/>
  </cols>
  <sheetData>
    <row r="1" spans="1:9" s="1" customFormat="1" ht="30" x14ac:dyDescent="0.15">
      <c r="A1" s="70" t="s">
        <v>14</v>
      </c>
      <c r="B1" s="108" t="s">
        <v>1434</v>
      </c>
      <c r="C1" s="108" t="s">
        <v>1384</v>
      </c>
      <c r="D1" s="108" t="s">
        <v>1385</v>
      </c>
      <c r="E1" s="104" t="s">
        <v>1433</v>
      </c>
      <c r="F1" s="108" t="s">
        <v>1382</v>
      </c>
      <c r="G1" s="97"/>
      <c r="H1" s="4"/>
    </row>
    <row r="2" spans="1:9" x14ac:dyDescent="0.15">
      <c r="A2" s="47">
        <v>0.375</v>
      </c>
      <c r="B2" s="106"/>
      <c r="C2" s="106"/>
      <c r="D2" s="106"/>
      <c r="E2" s="353" t="s">
        <v>2256</v>
      </c>
      <c r="F2" s="106"/>
      <c r="G2" s="51"/>
      <c r="H2" s="51"/>
    </row>
    <row r="3" spans="1:9" x14ac:dyDescent="0.15">
      <c r="A3" s="47">
        <v>0.39583333333333331</v>
      </c>
      <c r="B3" s="106"/>
      <c r="C3" s="106"/>
      <c r="D3" s="106"/>
      <c r="E3" s="354"/>
      <c r="F3" s="106"/>
      <c r="G3" s="51"/>
      <c r="H3" s="51"/>
    </row>
    <row r="4" spans="1:9" ht="15" customHeight="1" x14ac:dyDescent="0.15">
      <c r="A4" s="47">
        <v>0.41666666666666669</v>
      </c>
      <c r="B4" s="106"/>
      <c r="C4" s="106"/>
      <c r="D4" s="106"/>
      <c r="E4" s="106"/>
      <c r="F4" s="106"/>
      <c r="G4" s="98"/>
      <c r="H4" s="51"/>
    </row>
    <row r="5" spans="1:9" x14ac:dyDescent="0.15">
      <c r="A5" s="47">
        <v>0.4375</v>
      </c>
      <c r="B5" s="106"/>
      <c r="C5" s="106"/>
      <c r="D5" s="106"/>
      <c r="E5" s="190"/>
      <c r="F5" s="190"/>
      <c r="G5" s="98"/>
      <c r="H5" s="51"/>
      <c r="I5" s="3"/>
    </row>
    <row r="6" spans="1:9" x14ac:dyDescent="0.15">
      <c r="A6" s="47">
        <v>0.45833333333333331</v>
      </c>
      <c r="B6" s="106"/>
      <c r="C6" s="106"/>
      <c r="D6" s="106"/>
      <c r="E6" s="191"/>
      <c r="F6" s="145" t="s">
        <v>1514</v>
      </c>
      <c r="G6" s="98"/>
      <c r="H6" s="51"/>
    </row>
    <row r="7" spans="1:9" x14ac:dyDescent="0.15">
      <c r="A7" s="47">
        <v>0.47916666666666669</v>
      </c>
      <c r="B7" s="106"/>
      <c r="C7" s="106"/>
      <c r="D7" s="106"/>
      <c r="E7" s="190"/>
      <c r="F7" s="145">
        <v>65</v>
      </c>
      <c r="G7" s="98"/>
      <c r="H7" s="51"/>
    </row>
    <row r="8" spans="1:9" ht="15" x14ac:dyDescent="0.2">
      <c r="A8" s="47">
        <v>0.5</v>
      </c>
      <c r="B8" s="106"/>
      <c r="C8" s="102"/>
      <c r="D8" s="106"/>
      <c r="E8" s="106"/>
      <c r="F8" s="153">
        <v>59</v>
      </c>
      <c r="G8" s="98"/>
      <c r="H8"/>
    </row>
    <row r="9" spans="1:9" x14ac:dyDescent="0.15">
      <c r="A9" s="47">
        <v>0.52083333333333337</v>
      </c>
      <c r="B9" s="106"/>
      <c r="C9" s="106"/>
      <c r="D9" s="106"/>
      <c r="E9" s="106"/>
      <c r="F9" s="113"/>
      <c r="G9" s="99"/>
      <c r="H9" s="51"/>
    </row>
    <row r="10" spans="1:9" x14ac:dyDescent="0.15">
      <c r="A10" s="47">
        <v>0.54166666666666663</v>
      </c>
      <c r="B10" s="106"/>
      <c r="C10" s="106"/>
      <c r="D10" s="106"/>
      <c r="E10" s="106"/>
      <c r="F10" s="106"/>
      <c r="G10" s="99"/>
      <c r="H10" s="51"/>
    </row>
    <row r="11" spans="1:9" x14ac:dyDescent="0.15">
      <c r="A11" s="47">
        <v>0.5625</v>
      </c>
      <c r="B11" s="106"/>
      <c r="C11" s="145" t="s">
        <v>2205</v>
      </c>
      <c r="D11" s="106"/>
      <c r="E11" s="106"/>
      <c r="F11" s="145" t="s">
        <v>1887</v>
      </c>
      <c r="G11" s="51"/>
      <c r="H11" s="51"/>
    </row>
    <row r="12" spans="1:9" x14ac:dyDescent="0.15">
      <c r="A12" s="47">
        <v>0.58333333333333337</v>
      </c>
      <c r="B12" s="106"/>
      <c r="C12" s="106"/>
      <c r="D12" s="106"/>
      <c r="E12" s="106"/>
      <c r="F12" s="102"/>
      <c r="G12" s="51"/>
      <c r="H12" s="51"/>
    </row>
    <row r="13" spans="1:9" x14ac:dyDescent="0.15">
      <c r="A13" s="47">
        <v>0.60416666666666663</v>
      </c>
      <c r="B13" s="106"/>
      <c r="C13" s="145" t="s">
        <v>2142</v>
      </c>
      <c r="D13" s="106"/>
      <c r="E13" s="106"/>
      <c r="F13" s="145" t="s">
        <v>1966</v>
      </c>
      <c r="G13" s="51"/>
      <c r="H13" s="51"/>
    </row>
    <row r="14" spans="1:9" x14ac:dyDescent="0.15">
      <c r="A14" s="47">
        <v>0.625</v>
      </c>
      <c r="B14" s="106"/>
      <c r="C14" s="145" t="s">
        <v>1985</v>
      </c>
      <c r="D14" s="106"/>
      <c r="E14" s="106"/>
      <c r="F14" s="106"/>
      <c r="G14" s="51"/>
      <c r="H14" s="56"/>
    </row>
    <row r="15" spans="1:9" x14ac:dyDescent="0.15">
      <c r="A15" s="47">
        <v>0.64583333333333337</v>
      </c>
      <c r="B15" s="106"/>
      <c r="C15" s="145" t="s">
        <v>1547</v>
      </c>
      <c r="D15" s="106"/>
      <c r="E15" s="106"/>
      <c r="F15" s="106"/>
      <c r="G15" s="2"/>
      <c r="H15" s="2"/>
    </row>
    <row r="16" spans="1:9" x14ac:dyDescent="0.15">
      <c r="A16" s="47">
        <v>0.66666666666666663</v>
      </c>
      <c r="B16" s="106"/>
      <c r="C16" s="145" t="s">
        <v>1809</v>
      </c>
      <c r="D16" s="106"/>
      <c r="E16" s="106"/>
      <c r="F16" s="102"/>
      <c r="G16" s="2"/>
      <c r="H16" s="2"/>
    </row>
    <row r="17" spans="1:8" x14ac:dyDescent="0.15">
      <c r="A17" s="47">
        <v>0.6875</v>
      </c>
      <c r="C17" s="106"/>
      <c r="D17" s="150"/>
      <c r="E17" s="106"/>
      <c r="F17" s="145" t="s">
        <v>2003</v>
      </c>
      <c r="G17" s="2"/>
      <c r="H17" s="2"/>
    </row>
    <row r="18" spans="1:8" ht="15" x14ac:dyDescent="0.15">
      <c r="A18" s="47">
        <v>0.70833333333333337</v>
      </c>
      <c r="B18" s="192"/>
      <c r="C18" s="106"/>
      <c r="D18" s="106"/>
      <c r="E18" s="106"/>
      <c r="F18" s="292"/>
      <c r="G18" s="2"/>
      <c r="H18" s="2"/>
    </row>
    <row r="19" spans="1:8" ht="16.5" customHeight="1" x14ac:dyDescent="0.15">
      <c r="A19" s="47">
        <v>0.72916666666666663</v>
      </c>
      <c r="B19" s="102"/>
      <c r="C19" s="106"/>
      <c r="D19" s="106"/>
      <c r="E19" s="150" t="s">
        <v>2180</v>
      </c>
      <c r="F19" s="145" t="s">
        <v>2593</v>
      </c>
      <c r="G19" s="2"/>
      <c r="H19" s="2"/>
    </row>
    <row r="20" spans="1:8" x14ac:dyDescent="0.15">
      <c r="A20" s="47">
        <v>0.75</v>
      </c>
      <c r="B20" s="145">
        <v>34</v>
      </c>
      <c r="C20" s="106"/>
      <c r="D20" s="150">
        <v>175</v>
      </c>
      <c r="E20" s="145">
        <v>124</v>
      </c>
      <c r="F20" s="353" t="s">
        <v>1799</v>
      </c>
      <c r="G20" s="2"/>
      <c r="H20" s="2"/>
    </row>
    <row r="21" spans="1:8" x14ac:dyDescent="0.15">
      <c r="A21" s="47">
        <v>0.77083333333333337</v>
      </c>
      <c r="B21" s="192"/>
      <c r="C21" s="106"/>
      <c r="D21" s="145">
        <v>182</v>
      </c>
      <c r="E21" s="145">
        <v>40</v>
      </c>
      <c r="F21" s="355"/>
      <c r="G21" s="2"/>
      <c r="H21" s="2"/>
    </row>
    <row r="22" spans="1:8" x14ac:dyDescent="0.15">
      <c r="A22" s="47">
        <v>0.79166666666666663</v>
      </c>
      <c r="B22" s="106"/>
      <c r="C22" s="106"/>
      <c r="D22" s="145">
        <v>63</v>
      </c>
      <c r="E22" s="145">
        <v>89</v>
      </c>
      <c r="F22" s="354"/>
      <c r="G22" s="2"/>
      <c r="H22" s="2"/>
    </row>
    <row r="23" spans="1:8" ht="15" customHeight="1" x14ac:dyDescent="0.15">
      <c r="A23" s="47">
        <v>0.8125</v>
      </c>
      <c r="B23" s="192"/>
      <c r="C23" s="106"/>
      <c r="D23" s="145"/>
      <c r="E23" s="145">
        <v>120</v>
      </c>
      <c r="F23" s="353" t="s">
        <v>1954</v>
      </c>
      <c r="G23" s="2"/>
      <c r="H23" s="2"/>
    </row>
    <row r="24" spans="1:8" ht="15" customHeight="1" x14ac:dyDescent="0.15">
      <c r="A24" s="47">
        <v>0.83333333333333337</v>
      </c>
      <c r="B24" s="145" t="s">
        <v>1823</v>
      </c>
      <c r="C24" s="193"/>
      <c r="D24" s="106"/>
      <c r="E24" s="145">
        <v>81</v>
      </c>
      <c r="F24" s="355"/>
      <c r="G24" s="2"/>
      <c r="H24" s="2"/>
    </row>
    <row r="25" spans="1:8" ht="15" customHeight="1" x14ac:dyDescent="0.15">
      <c r="A25" s="47">
        <v>0.85416666666666663</v>
      </c>
      <c r="B25" s="106"/>
      <c r="C25" s="194"/>
      <c r="D25" s="106"/>
      <c r="E25" s="145">
        <v>49</v>
      </c>
      <c r="F25" s="354"/>
      <c r="G25" s="2"/>
      <c r="H25" s="2"/>
    </row>
    <row r="26" spans="1:8" x14ac:dyDescent="0.15">
      <c r="A26" s="47">
        <v>0.875</v>
      </c>
      <c r="B26" s="106"/>
      <c r="C26" s="106"/>
      <c r="D26" s="106"/>
      <c r="E26" s="150" t="s">
        <v>2304</v>
      </c>
      <c r="F26" s="353" t="s">
        <v>1630</v>
      </c>
      <c r="G26" s="2"/>
      <c r="H26" s="2"/>
    </row>
    <row r="27" spans="1:8" x14ac:dyDescent="0.15">
      <c r="A27" s="47">
        <v>0.89583333333333337</v>
      </c>
      <c r="B27" s="106"/>
      <c r="C27" s="106"/>
      <c r="D27" s="106"/>
      <c r="E27" s="279"/>
      <c r="F27" s="356"/>
      <c r="G27" s="2"/>
      <c r="H27" s="2"/>
    </row>
    <row r="28" spans="1:8" ht="15" x14ac:dyDescent="0.15">
      <c r="A28" s="47">
        <v>0.91666666666666663</v>
      </c>
      <c r="B28" s="106"/>
      <c r="C28" s="106"/>
      <c r="D28" s="106"/>
      <c r="E28" s="106"/>
      <c r="F28" s="280" t="s">
        <v>2594</v>
      </c>
      <c r="G28" s="2"/>
      <c r="H28" s="2"/>
    </row>
    <row r="29" spans="1:8" x14ac:dyDescent="0.15">
      <c r="A29" s="48"/>
      <c r="B29" s="48"/>
      <c r="C29" s="51"/>
      <c r="D29" s="51"/>
      <c r="E29" s="2"/>
      <c r="F29" s="2"/>
      <c r="G29" s="2"/>
      <c r="H29" s="2"/>
    </row>
    <row r="30" spans="1:8" x14ac:dyDescent="0.15">
      <c r="A30" s="48"/>
      <c r="B30" s="48"/>
      <c r="C30" s="51"/>
      <c r="D30" s="51"/>
      <c r="E30" s="51"/>
      <c r="F30" s="51"/>
      <c r="G30" s="51"/>
      <c r="H30" s="55"/>
    </row>
    <row r="31" spans="1:8" x14ac:dyDescent="0.15">
      <c r="A31" s="48"/>
      <c r="B31" s="48"/>
      <c r="C31" s="51"/>
      <c r="D31" s="51"/>
      <c r="E31" s="51"/>
      <c r="F31" s="51"/>
      <c r="G31" s="51"/>
      <c r="H31" s="55"/>
    </row>
    <row r="32" spans="1:8" ht="15" x14ac:dyDescent="0.2">
      <c r="A32" s="48"/>
      <c r="B32" s="48"/>
      <c r="C32"/>
      <c r="D32"/>
      <c r="E32"/>
      <c r="F32"/>
      <c r="G32"/>
      <c r="H32"/>
    </row>
    <row r="33" spans="1:50" ht="16" x14ac:dyDescent="0.2">
      <c r="A33" s="50"/>
      <c r="B33" s="50"/>
      <c r="C33" s="52"/>
      <c r="D33" s="52"/>
      <c r="E33" s="53"/>
      <c r="F33" s="54"/>
      <c r="G33" s="54"/>
      <c r="H33" s="50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</row>
    <row r="34" spans="1:50" ht="16" x14ac:dyDescent="0.2">
      <c r="A34" s="50"/>
      <c r="B34" s="50"/>
      <c r="C34" s="52"/>
      <c r="D34" s="52"/>
      <c r="E34" s="50"/>
      <c r="F34" s="50"/>
      <c r="G34" s="50"/>
      <c r="H34" s="5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</row>
    <row r="35" spans="1:50" ht="16" x14ac:dyDescent="0.2">
      <c r="A35" s="50"/>
      <c r="B35" s="50"/>
      <c r="C35" s="52"/>
      <c r="D35" s="52"/>
      <c r="E35" s="50"/>
      <c r="F35" s="50"/>
      <c r="G35" s="50"/>
      <c r="H35" s="50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</row>
    <row r="36" spans="1:50" ht="16" x14ac:dyDescent="0.2">
      <c r="A36" s="50"/>
      <c r="B36" s="50"/>
      <c r="C36" s="52"/>
      <c r="D36" s="52"/>
      <c r="E36" s="50"/>
      <c r="F36" s="50"/>
      <c r="G36" s="50"/>
      <c r="H36" s="50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</row>
    <row r="37" spans="1:50" ht="16" x14ac:dyDescent="0.2">
      <c r="A37" s="50"/>
      <c r="B37" s="50"/>
      <c r="C37" s="52"/>
      <c r="D37" s="52"/>
      <c r="E37" s="50"/>
      <c r="F37" s="50"/>
      <c r="G37" s="50"/>
      <c r="H37" s="50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</row>
    <row r="38" spans="1:50" ht="16" x14ac:dyDescent="0.2">
      <c r="A38" s="50"/>
      <c r="B38" s="50"/>
      <c r="C38" s="50"/>
      <c r="D38" s="50"/>
      <c r="E38" s="50"/>
      <c r="F38" s="50"/>
      <c r="G38" s="50"/>
      <c r="H38" s="50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</row>
    <row r="39" spans="1:50" ht="16" x14ac:dyDescent="0.2">
      <c r="A39" s="58"/>
      <c r="B39" s="58"/>
      <c r="C39" s="49"/>
      <c r="D39" s="68"/>
      <c r="E39" s="68"/>
      <c r="F39" s="68"/>
      <c r="G39" s="68"/>
      <c r="H39" s="68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</row>
    <row r="40" spans="1:50" ht="16" x14ac:dyDescent="0.2">
      <c r="A40" s="58"/>
      <c r="B40" s="58"/>
      <c r="C40" s="49"/>
      <c r="D40" s="50"/>
      <c r="E40" s="50"/>
      <c r="F40" s="50"/>
      <c r="G40" s="50"/>
      <c r="H40" s="50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</row>
    <row r="41" spans="1:50" ht="16" x14ac:dyDescent="0.2">
      <c r="A41" s="58"/>
      <c r="B41" s="58"/>
      <c r="C41" s="69"/>
      <c r="D41" s="50"/>
      <c r="E41" s="50"/>
      <c r="F41" s="50"/>
      <c r="G41" s="50"/>
      <c r="H41" s="50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</row>
    <row r="42" spans="1:50" ht="16" x14ac:dyDescent="0.2">
      <c r="A42" s="58"/>
      <c r="B42" s="58"/>
      <c r="C42" s="69"/>
      <c r="D42" s="50"/>
      <c r="E42" s="50"/>
      <c r="F42" s="50"/>
      <c r="G42" s="50"/>
      <c r="H42" s="50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</row>
    <row r="43" spans="1:50" ht="16" x14ac:dyDescent="0.2">
      <c r="A43" s="58"/>
      <c r="B43" s="58"/>
      <c r="C43" s="57"/>
      <c r="D43" s="58"/>
      <c r="E43" s="58"/>
      <c r="F43" s="58"/>
      <c r="G43" s="58"/>
      <c r="H43" s="58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</row>
    <row r="44" spans="1:50" ht="16" x14ac:dyDescent="0.2">
      <c r="A44" s="58"/>
      <c r="B44" s="58"/>
      <c r="C44" s="57"/>
      <c r="D44" s="58"/>
      <c r="E44" s="58"/>
      <c r="F44" s="58"/>
      <c r="G44" s="58"/>
      <c r="H44" s="58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</row>
    <row r="45" spans="1:50" ht="16" x14ac:dyDescent="0.2">
      <c r="A45" s="58"/>
      <c r="B45" s="58"/>
      <c r="C45" s="57"/>
      <c r="D45" s="58"/>
      <c r="E45" s="58"/>
      <c r="F45" s="58"/>
      <c r="G45" s="58"/>
      <c r="H45" s="58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</row>
    <row r="46" spans="1:50" x14ac:dyDescent="0.15">
      <c r="A46" s="58"/>
      <c r="B46" s="58"/>
      <c r="C46" s="61"/>
      <c r="D46" s="58"/>
      <c r="E46" s="58"/>
      <c r="F46" s="58"/>
      <c r="G46" s="58"/>
      <c r="H46" s="58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</row>
    <row r="47" spans="1:50" ht="16" x14ac:dyDescent="0.2">
      <c r="A47" s="58"/>
      <c r="B47" s="58"/>
      <c r="C47" s="57"/>
      <c r="D47" s="58"/>
      <c r="E47" s="58"/>
      <c r="F47" s="58"/>
      <c r="G47" s="58"/>
      <c r="H47" s="58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</row>
    <row r="48" spans="1:50" ht="16" x14ac:dyDescent="0.2">
      <c r="A48" s="58"/>
      <c r="B48" s="58"/>
      <c r="C48" s="57"/>
      <c r="D48" s="58"/>
      <c r="E48" s="58"/>
      <c r="F48" s="58"/>
      <c r="G48" s="58"/>
      <c r="H48" s="58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</row>
    <row r="49" spans="1:50" ht="16" x14ac:dyDescent="0.2">
      <c r="A49" s="58"/>
      <c r="B49" s="58"/>
      <c r="C49" s="57"/>
      <c r="D49" s="58"/>
      <c r="E49" s="58"/>
      <c r="F49" s="58"/>
      <c r="G49" s="58"/>
      <c r="H49" s="58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</row>
    <row r="50" spans="1:50" ht="16" x14ac:dyDescent="0.2">
      <c r="A50" s="58"/>
      <c r="B50" s="58"/>
      <c r="C50" s="57"/>
      <c r="D50" s="58"/>
      <c r="E50" s="58"/>
      <c r="F50" s="58"/>
      <c r="G50" s="58"/>
      <c r="H50" s="58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</row>
    <row r="51" spans="1:50" x14ac:dyDescent="0.15">
      <c r="A51" s="58"/>
      <c r="B51" s="58"/>
      <c r="C51" s="61"/>
      <c r="D51" s="58"/>
      <c r="E51" s="58"/>
      <c r="F51" s="58"/>
      <c r="G51" s="58"/>
      <c r="H51" s="58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</row>
    <row r="52" spans="1:50" ht="16" x14ac:dyDescent="0.2">
      <c r="A52" s="58"/>
      <c r="B52" s="58"/>
      <c r="C52" s="57"/>
      <c r="D52" s="58"/>
      <c r="E52" s="58"/>
      <c r="F52" s="58"/>
      <c r="G52" s="58"/>
      <c r="H52" s="58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</row>
    <row r="53" spans="1:50" ht="16" x14ac:dyDescent="0.2">
      <c r="A53" s="58"/>
      <c r="B53" s="58"/>
      <c r="C53" s="57"/>
      <c r="D53" s="58"/>
      <c r="E53" s="58"/>
      <c r="F53" s="58"/>
      <c r="G53" s="58"/>
      <c r="H53" s="58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</row>
    <row r="54" spans="1:50" ht="16" x14ac:dyDescent="0.2">
      <c r="A54" s="58"/>
      <c r="B54" s="58"/>
      <c r="C54" s="57"/>
      <c r="D54" s="58"/>
      <c r="E54" s="58"/>
      <c r="F54" s="58"/>
      <c r="G54" s="58"/>
      <c r="H54" s="58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</row>
    <row r="55" spans="1:50" ht="16" x14ac:dyDescent="0.2">
      <c r="A55" s="58"/>
      <c r="B55" s="58"/>
      <c r="C55" s="57"/>
      <c r="D55" s="58"/>
      <c r="E55" s="58"/>
      <c r="F55" s="58"/>
      <c r="G55" s="58"/>
      <c r="H55" s="58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</row>
    <row r="56" spans="1:50" x14ac:dyDescent="0.15">
      <c r="A56" s="58"/>
      <c r="B56" s="58"/>
      <c r="C56" s="61"/>
      <c r="D56" s="58"/>
      <c r="E56" s="58"/>
      <c r="F56" s="58"/>
      <c r="G56" s="58"/>
      <c r="H56" s="58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</row>
    <row r="57" spans="1:50" ht="16" x14ac:dyDescent="0.2">
      <c r="A57" s="58"/>
      <c r="B57" s="58"/>
      <c r="C57" s="57"/>
      <c r="D57" s="58"/>
      <c r="E57" s="58"/>
      <c r="F57" s="58"/>
      <c r="G57" s="58"/>
      <c r="H57" s="58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</row>
    <row r="58" spans="1:50" ht="16" x14ac:dyDescent="0.2">
      <c r="A58" s="58"/>
      <c r="B58" s="58"/>
      <c r="C58" s="57"/>
      <c r="D58" s="58"/>
      <c r="E58" s="58"/>
      <c r="F58" s="58"/>
      <c r="G58" s="58"/>
      <c r="H58" s="58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</row>
    <row r="59" spans="1:50" ht="16" x14ac:dyDescent="0.2">
      <c r="A59" s="58"/>
      <c r="B59" s="58"/>
      <c r="C59" s="57"/>
      <c r="G59" s="58"/>
      <c r="H59" s="58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</row>
    <row r="60" spans="1:50" ht="16" x14ac:dyDescent="0.2">
      <c r="A60" s="58"/>
      <c r="B60" s="58"/>
      <c r="C60" s="49"/>
      <c r="G60" s="58"/>
      <c r="H60" s="58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</row>
    <row r="61" spans="1:50" ht="16" x14ac:dyDescent="0.2">
      <c r="A61" s="58"/>
      <c r="B61" s="58"/>
      <c r="C61" s="69"/>
      <c r="G61" s="58"/>
      <c r="H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</row>
    <row r="62" spans="1:50" ht="16" x14ac:dyDescent="0.2">
      <c r="A62" s="58"/>
      <c r="B62" s="58"/>
      <c r="C62" s="69"/>
      <c r="G62" s="58"/>
      <c r="H62" s="58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</row>
    <row r="63" spans="1:50" ht="16" x14ac:dyDescent="0.2">
      <c r="A63" s="58"/>
      <c r="B63" s="58"/>
      <c r="C63" s="57"/>
      <c r="D63" s="58"/>
      <c r="E63" s="58"/>
      <c r="F63" s="58"/>
      <c r="G63" s="58"/>
      <c r="H63" s="58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</row>
    <row r="64" spans="1:50" ht="16" x14ac:dyDescent="0.2">
      <c r="A64" s="58"/>
      <c r="B64" s="58"/>
      <c r="C64" s="57"/>
      <c r="F64" s="58"/>
      <c r="G64" s="58"/>
      <c r="H64" s="58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</row>
    <row r="65" spans="1:50" ht="16" x14ac:dyDescent="0.2">
      <c r="A65" s="58"/>
      <c r="B65" s="58"/>
      <c r="C65" s="49"/>
      <c r="F65" s="58"/>
      <c r="G65" s="58"/>
      <c r="H65" s="58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</row>
    <row r="66" spans="1:50" ht="16" x14ac:dyDescent="0.2">
      <c r="A66" s="58"/>
      <c r="B66" s="58"/>
      <c r="C66" s="69"/>
      <c r="F66" s="58"/>
      <c r="G66" s="58"/>
      <c r="H66" s="58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</row>
    <row r="67" spans="1:50" ht="16" x14ac:dyDescent="0.2">
      <c r="A67" s="58"/>
      <c r="B67" s="58"/>
      <c r="C67" s="69"/>
      <c r="F67" s="58"/>
      <c r="G67" s="58"/>
      <c r="H67" s="58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</row>
    <row r="68" spans="1:50" ht="16" x14ac:dyDescent="0.2">
      <c r="A68" s="58"/>
      <c r="B68" s="58"/>
      <c r="C68" s="59"/>
      <c r="D68" s="58"/>
      <c r="E68" s="58"/>
      <c r="F68" s="58"/>
      <c r="G68" s="58"/>
      <c r="H68" s="58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</row>
    <row r="69" spans="1:50" ht="16" x14ac:dyDescent="0.2">
      <c r="A69" s="58"/>
      <c r="B69" s="58"/>
      <c r="C69" s="57"/>
      <c r="D69" s="58"/>
      <c r="E69" s="58"/>
      <c r="F69" s="58"/>
      <c r="G69" s="58"/>
      <c r="H69" s="58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</row>
    <row r="70" spans="1:50" ht="16" x14ac:dyDescent="0.2">
      <c r="A70" s="58"/>
      <c r="B70" s="58"/>
      <c r="C70" s="57"/>
      <c r="D70" s="58"/>
      <c r="E70" s="58"/>
      <c r="F70" s="58"/>
      <c r="G70" s="58"/>
      <c r="H70" s="58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</row>
    <row r="71" spans="1:50" x14ac:dyDescent="0.15">
      <c r="A71" s="58"/>
      <c r="B71" s="58"/>
      <c r="C71" s="61"/>
      <c r="D71" s="58"/>
      <c r="E71" s="58"/>
      <c r="F71" s="58"/>
      <c r="G71" s="58"/>
      <c r="H71" s="58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</row>
    <row r="72" spans="1:50" ht="16" x14ac:dyDescent="0.2">
      <c r="A72" s="58"/>
      <c r="B72" s="58"/>
      <c r="C72" s="57"/>
      <c r="D72" s="58"/>
      <c r="E72" s="58"/>
      <c r="F72" s="58"/>
      <c r="G72" s="58"/>
      <c r="H72" s="58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</row>
    <row r="73" spans="1:50" ht="16" x14ac:dyDescent="0.2">
      <c r="A73" s="58"/>
      <c r="B73" s="58"/>
      <c r="C73" s="57"/>
      <c r="D73" s="58"/>
      <c r="E73" s="58"/>
      <c r="F73" s="58"/>
      <c r="G73" s="58"/>
      <c r="H73" s="58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</row>
    <row r="74" spans="1:50" ht="16" x14ac:dyDescent="0.2">
      <c r="A74" s="58"/>
      <c r="B74" s="58"/>
      <c r="C74" s="57"/>
      <c r="D74" s="58"/>
      <c r="E74" s="58"/>
      <c r="F74" s="58"/>
      <c r="G74" s="58"/>
      <c r="H74" s="58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</row>
    <row r="75" spans="1:50" ht="16" x14ac:dyDescent="0.2">
      <c r="A75" s="58"/>
      <c r="B75" s="58"/>
      <c r="C75" s="57"/>
      <c r="D75" s="58"/>
      <c r="E75" s="58"/>
      <c r="F75" s="58"/>
      <c r="G75" s="58"/>
      <c r="H75" s="58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X75" s="61"/>
    </row>
    <row r="76" spans="1:50" x14ac:dyDescent="0.15">
      <c r="A76" s="58"/>
      <c r="B76" s="58"/>
      <c r="C76" s="61"/>
      <c r="D76" s="58"/>
      <c r="E76" s="58"/>
      <c r="F76" s="58"/>
      <c r="G76" s="58"/>
      <c r="H76" s="58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</row>
    <row r="77" spans="1:50" ht="16" x14ac:dyDescent="0.2">
      <c r="A77" s="58"/>
      <c r="B77" s="58"/>
      <c r="C77" s="57"/>
      <c r="D77" s="58"/>
      <c r="E77" s="58"/>
      <c r="F77" s="58"/>
      <c r="G77" s="58"/>
      <c r="H77" s="58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61"/>
    </row>
    <row r="78" spans="1:50" ht="16" x14ac:dyDescent="0.2">
      <c r="A78" s="58"/>
      <c r="B78" s="58"/>
      <c r="C78" s="57"/>
      <c r="D78" s="58"/>
      <c r="E78" s="58"/>
      <c r="F78" s="58"/>
      <c r="G78" s="58"/>
      <c r="H78" s="58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  <c r="AN78" s="61"/>
      <c r="AO78" s="61"/>
      <c r="AP78" s="61"/>
      <c r="AQ78" s="61"/>
      <c r="AR78" s="61"/>
      <c r="AS78" s="61"/>
      <c r="AT78" s="61"/>
      <c r="AU78" s="61"/>
      <c r="AV78" s="61"/>
      <c r="AW78" s="61"/>
      <c r="AX78" s="61"/>
    </row>
    <row r="79" spans="1:50" ht="16" x14ac:dyDescent="0.2">
      <c r="A79" s="58"/>
      <c r="B79" s="58"/>
      <c r="C79" s="52"/>
      <c r="D79" s="52"/>
      <c r="E79" s="53"/>
      <c r="F79" s="54"/>
      <c r="G79" s="54"/>
      <c r="H79" s="50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1"/>
      <c r="AU79" s="61"/>
      <c r="AV79" s="61"/>
      <c r="AW79" s="61"/>
      <c r="AX79" s="61"/>
    </row>
    <row r="80" spans="1:50" ht="16" x14ac:dyDescent="0.2">
      <c r="A80" s="58"/>
      <c r="B80" s="58"/>
      <c r="C80" s="52"/>
      <c r="D80" s="52"/>
      <c r="E80" s="50"/>
      <c r="F80" s="50"/>
      <c r="G80" s="50"/>
      <c r="H80" s="50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</row>
    <row r="81" spans="1:50" ht="16" x14ac:dyDescent="0.2">
      <c r="A81" s="58"/>
      <c r="B81" s="58"/>
      <c r="C81" s="52"/>
      <c r="D81" s="52"/>
      <c r="E81" s="50"/>
      <c r="F81" s="50"/>
      <c r="G81" s="50"/>
      <c r="H81" s="50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61"/>
      <c r="AU81" s="61"/>
      <c r="AV81" s="61"/>
      <c r="AW81" s="61"/>
      <c r="AX81" s="61"/>
    </row>
    <row r="82" spans="1:50" ht="16" x14ac:dyDescent="0.2">
      <c r="A82" s="58"/>
      <c r="B82" s="58"/>
      <c r="C82" s="52"/>
      <c r="D82" s="52"/>
      <c r="E82" s="50"/>
      <c r="F82" s="50"/>
      <c r="G82" s="50"/>
      <c r="H82" s="50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</row>
    <row r="83" spans="1:50" ht="16" x14ac:dyDescent="0.2">
      <c r="A83" s="58"/>
      <c r="B83" s="58"/>
      <c r="C83" s="57"/>
      <c r="D83" s="58"/>
      <c r="E83" s="58"/>
      <c r="F83" s="58"/>
      <c r="G83" s="58"/>
      <c r="H83" s="58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61"/>
    </row>
    <row r="84" spans="1:50" ht="16" x14ac:dyDescent="0.2">
      <c r="A84" s="58"/>
      <c r="B84" s="58"/>
      <c r="C84" s="57"/>
      <c r="D84" s="5"/>
      <c r="E84" s="5"/>
      <c r="F84" s="5"/>
      <c r="G84" s="5"/>
      <c r="H84" s="5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61"/>
      <c r="AR84" s="61"/>
      <c r="AS84" s="61"/>
      <c r="AT84" s="61"/>
      <c r="AU84" s="61"/>
      <c r="AV84" s="61"/>
      <c r="AW84" s="61"/>
      <c r="AX84" s="61"/>
    </row>
    <row r="85" spans="1:50" ht="16" x14ac:dyDescent="0.2">
      <c r="A85" s="58"/>
      <c r="B85" s="58"/>
      <c r="C85" s="49"/>
      <c r="D85" s="5"/>
      <c r="E85" s="5"/>
      <c r="F85" s="5"/>
      <c r="G85" s="5"/>
      <c r="H85" s="5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/>
      <c r="AQ85" s="61"/>
      <c r="AR85" s="61"/>
      <c r="AS85" s="61"/>
      <c r="AT85" s="61"/>
      <c r="AU85" s="61"/>
      <c r="AV85" s="61"/>
      <c r="AW85" s="61"/>
      <c r="AX85" s="61"/>
    </row>
    <row r="86" spans="1:50" ht="16" x14ac:dyDescent="0.2">
      <c r="A86" s="58"/>
      <c r="B86" s="58"/>
      <c r="C86" s="49"/>
      <c r="D86" s="5"/>
      <c r="E86" s="5"/>
      <c r="F86" s="5"/>
      <c r="G86" s="5"/>
      <c r="H86" s="5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1"/>
      <c r="AV86" s="61"/>
      <c r="AW86" s="61"/>
      <c r="AX86" s="61"/>
    </row>
    <row r="87" spans="1:50" ht="16" x14ac:dyDescent="0.2">
      <c r="A87" s="58"/>
      <c r="B87" s="58"/>
      <c r="C87" s="69"/>
      <c r="D87" s="5"/>
      <c r="E87" s="5"/>
      <c r="F87" s="5"/>
      <c r="G87" s="5"/>
      <c r="H87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</row>
    <row r="88" spans="1:50" ht="16" x14ac:dyDescent="0.2">
      <c r="A88" s="58"/>
      <c r="B88" s="58"/>
      <c r="C88" s="69"/>
      <c r="D88" s="5"/>
      <c r="E88" s="5"/>
      <c r="F88" s="5"/>
      <c r="G88" s="5"/>
      <c r="H88" s="5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  <c r="AV88" s="61"/>
      <c r="AW88" s="61"/>
      <c r="AX88" s="61"/>
    </row>
    <row r="89" spans="1:50" x14ac:dyDescent="0.15">
      <c r="A89" s="58"/>
      <c r="B89" s="58"/>
      <c r="C89" s="5"/>
      <c r="D89" s="5"/>
      <c r="E89" s="5"/>
      <c r="F89" s="5"/>
      <c r="G89" s="5"/>
      <c r="H89" s="5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X89" s="61"/>
    </row>
    <row r="90" spans="1:50" ht="16" x14ac:dyDescent="0.2">
      <c r="A90" s="58"/>
      <c r="B90" s="58"/>
      <c r="C90" s="57"/>
      <c r="D90" s="58"/>
      <c r="E90" s="58"/>
      <c r="F90" s="58"/>
      <c r="G90" s="58"/>
      <c r="H90" s="58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</row>
    <row r="91" spans="1:50" ht="16" x14ac:dyDescent="0.2">
      <c r="A91" s="58"/>
      <c r="B91" s="58"/>
      <c r="C91" s="69"/>
      <c r="D91" s="5"/>
      <c r="E91" s="5"/>
      <c r="F91" s="58"/>
      <c r="G91" s="58"/>
      <c r="H91" s="58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  <c r="AV91" s="61"/>
      <c r="AW91" s="61"/>
      <c r="AX91" s="61"/>
    </row>
    <row r="92" spans="1:50" ht="16" x14ac:dyDescent="0.2">
      <c r="A92" s="58"/>
      <c r="B92" s="58"/>
      <c r="C92" s="49"/>
      <c r="D92" s="5"/>
      <c r="E92" s="5"/>
      <c r="F92" s="58"/>
      <c r="G92" s="58"/>
      <c r="H92" s="58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61"/>
      <c r="AU92" s="61"/>
      <c r="AV92" s="61"/>
      <c r="AW92" s="61"/>
      <c r="AX92" s="61"/>
    </row>
    <row r="93" spans="1:50" ht="16" x14ac:dyDescent="0.2">
      <c r="A93" s="58"/>
      <c r="B93" s="58"/>
      <c r="C93" s="69"/>
      <c r="D93" s="5"/>
      <c r="E93" s="5"/>
      <c r="F93" s="58"/>
      <c r="G93" s="58"/>
      <c r="H93" s="58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61"/>
      <c r="AS93" s="61"/>
      <c r="AT93" s="61"/>
      <c r="AU93" s="61"/>
      <c r="AV93" s="61"/>
      <c r="AW93" s="61"/>
      <c r="AX93" s="61"/>
    </row>
    <row r="94" spans="1:50" x14ac:dyDescent="0.15">
      <c r="A94" s="58"/>
      <c r="B94" s="58"/>
      <c r="C94" s="61"/>
      <c r="D94" s="58"/>
      <c r="E94" s="58"/>
      <c r="F94" s="58"/>
      <c r="G94" s="58"/>
      <c r="H94" s="58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  <c r="AU94" s="61"/>
      <c r="AV94" s="61"/>
      <c r="AW94" s="61"/>
      <c r="AX94" s="61"/>
    </row>
    <row r="95" spans="1:50" ht="16" x14ac:dyDescent="0.2">
      <c r="A95" s="58"/>
      <c r="B95" s="58"/>
      <c r="C95" s="52"/>
      <c r="D95" s="52"/>
      <c r="E95" s="53"/>
      <c r="F95" s="54"/>
      <c r="G95" s="54"/>
      <c r="H95" s="50"/>
      <c r="I95" s="62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</row>
    <row r="96" spans="1:50" ht="16" x14ac:dyDescent="0.2">
      <c r="A96" s="58"/>
      <c r="B96" s="58"/>
      <c r="C96" s="52"/>
      <c r="D96" s="52"/>
      <c r="E96" s="50"/>
      <c r="F96" s="50"/>
      <c r="G96" s="50"/>
      <c r="H96" s="50"/>
      <c r="I96" s="62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</row>
    <row r="97" spans="1:50" ht="16" x14ac:dyDescent="0.2">
      <c r="A97" s="58"/>
      <c r="B97" s="58"/>
      <c r="C97" s="52"/>
      <c r="D97" s="52"/>
      <c r="E97" s="50"/>
      <c r="F97" s="50"/>
      <c r="G97" s="50"/>
      <c r="H97" s="50"/>
      <c r="I97" s="62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</row>
    <row r="98" spans="1:50" ht="16" x14ac:dyDescent="0.2">
      <c r="A98" s="58"/>
      <c r="B98" s="58"/>
      <c r="C98" s="52"/>
      <c r="D98" s="52"/>
      <c r="E98" s="50"/>
      <c r="F98" s="50"/>
      <c r="G98" s="50"/>
      <c r="H98" s="50"/>
      <c r="I98" s="62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  <c r="AV98" s="61"/>
      <c r="AW98" s="61"/>
      <c r="AX98" s="61"/>
    </row>
    <row r="99" spans="1:50" x14ac:dyDescent="0.15">
      <c r="A99" s="58"/>
      <c r="B99" s="58"/>
      <c r="C99" s="61"/>
      <c r="D99" s="58"/>
      <c r="E99" s="58"/>
      <c r="F99" s="58"/>
      <c r="G99" s="58"/>
      <c r="H99" s="58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  <c r="AV99" s="61"/>
      <c r="AW99" s="61"/>
      <c r="AX99" s="61"/>
    </row>
    <row r="100" spans="1:50" ht="16" x14ac:dyDescent="0.2">
      <c r="A100" s="58"/>
      <c r="B100" s="58"/>
      <c r="C100" s="49"/>
      <c r="D100" s="68"/>
      <c r="E100" s="68"/>
      <c r="F100" s="68"/>
      <c r="G100" s="68"/>
      <c r="H100" s="68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</row>
    <row r="101" spans="1:50" ht="16" x14ac:dyDescent="0.2">
      <c r="A101" s="58"/>
      <c r="B101" s="58"/>
      <c r="C101" s="49"/>
      <c r="D101" s="50"/>
      <c r="E101" s="50"/>
      <c r="F101" s="50"/>
      <c r="G101" s="50"/>
      <c r="H101" s="50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  <c r="AV101" s="61"/>
      <c r="AW101" s="61"/>
      <c r="AX101" s="61"/>
    </row>
    <row r="102" spans="1:50" ht="16" x14ac:dyDescent="0.2">
      <c r="A102" s="58"/>
      <c r="B102" s="58"/>
      <c r="C102" s="69"/>
      <c r="D102" s="50"/>
      <c r="E102" s="50"/>
      <c r="F102" s="50"/>
      <c r="G102" s="50"/>
      <c r="H102" s="50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</row>
    <row r="103" spans="1:50" ht="16" x14ac:dyDescent="0.2">
      <c r="A103" s="58"/>
      <c r="B103" s="58"/>
      <c r="C103" s="69"/>
      <c r="D103" s="50"/>
      <c r="E103" s="50"/>
      <c r="F103" s="50"/>
      <c r="G103" s="50"/>
      <c r="H103" s="50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</row>
    <row r="104" spans="1:50" x14ac:dyDescent="0.15">
      <c r="A104" s="58"/>
      <c r="B104" s="58"/>
      <c r="C104" s="61"/>
      <c r="D104" s="58"/>
      <c r="E104" s="58"/>
      <c r="F104" s="58"/>
      <c r="G104" s="58"/>
      <c r="H104" s="58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</row>
    <row r="105" spans="1:50" ht="16" x14ac:dyDescent="0.2">
      <c r="A105" s="58"/>
      <c r="B105" s="58"/>
      <c r="C105" s="57"/>
      <c r="D105" s="5"/>
      <c r="E105" s="5"/>
      <c r="F105" s="5"/>
      <c r="G105" s="5"/>
      <c r="H105" s="5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61"/>
      <c r="AW105" s="61"/>
      <c r="AX105" s="61"/>
    </row>
    <row r="106" spans="1:50" ht="16" x14ac:dyDescent="0.2">
      <c r="A106" s="58"/>
      <c r="B106" s="58"/>
      <c r="C106" s="49"/>
      <c r="D106" s="5"/>
      <c r="E106" s="5"/>
      <c r="F106" s="5"/>
      <c r="G106" s="5"/>
      <c r="H106" s="5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</row>
    <row r="107" spans="1:50" ht="16" x14ac:dyDescent="0.2">
      <c r="A107" s="58"/>
      <c r="B107" s="58"/>
      <c r="C107" s="69"/>
      <c r="D107" s="5"/>
      <c r="E107" s="5"/>
      <c r="F107" s="5"/>
      <c r="G107" s="5"/>
      <c r="H107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1"/>
      <c r="AN107" s="61"/>
      <c r="AO107" s="61"/>
      <c r="AP107" s="61"/>
      <c r="AQ107" s="61"/>
      <c r="AR107" s="61"/>
      <c r="AS107" s="61"/>
      <c r="AT107" s="61"/>
      <c r="AU107" s="61"/>
      <c r="AV107" s="61"/>
      <c r="AW107" s="61"/>
      <c r="AX107" s="61"/>
    </row>
    <row r="108" spans="1:50" ht="16" x14ac:dyDescent="0.2">
      <c r="A108" s="58"/>
      <c r="B108" s="58"/>
      <c r="C108" s="69"/>
      <c r="D108" s="5"/>
      <c r="E108" s="5"/>
      <c r="F108" s="5"/>
      <c r="G108" s="5"/>
      <c r="H108" s="5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61"/>
      <c r="AU108" s="61"/>
      <c r="AV108" s="61"/>
      <c r="AW108" s="61"/>
      <c r="AX108" s="61"/>
    </row>
    <row r="109" spans="1:50" x14ac:dyDescent="0.15">
      <c r="A109" s="58"/>
      <c r="B109" s="58"/>
      <c r="C109" s="61"/>
      <c r="D109" s="58"/>
      <c r="E109" s="58"/>
      <c r="F109" s="58"/>
      <c r="G109" s="58"/>
      <c r="H109" s="58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</row>
    <row r="110" spans="1:50" ht="16" x14ac:dyDescent="0.2">
      <c r="A110" s="58"/>
      <c r="B110" s="58"/>
      <c r="C110" s="49"/>
      <c r="D110" s="50"/>
      <c r="E110" s="50"/>
      <c r="F110" s="50"/>
      <c r="G110" s="50"/>
      <c r="H110" s="50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</row>
    <row r="111" spans="1:50" ht="16" x14ac:dyDescent="0.2">
      <c r="A111" s="58"/>
      <c r="B111" s="58"/>
      <c r="C111" s="49"/>
      <c r="D111" s="50"/>
      <c r="E111" s="50"/>
      <c r="F111" s="50"/>
      <c r="G111" s="50"/>
      <c r="H111" s="50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</row>
    <row r="112" spans="1:50" ht="16" x14ac:dyDescent="0.2">
      <c r="A112" s="58"/>
      <c r="B112" s="58"/>
      <c r="C112" s="69"/>
      <c r="D112" s="50"/>
      <c r="E112" s="50"/>
      <c r="F112" s="50"/>
      <c r="G112" s="50"/>
      <c r="H112" s="50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</row>
    <row r="113" spans="1:50" ht="16" x14ac:dyDescent="0.2">
      <c r="A113" s="58"/>
      <c r="B113" s="58"/>
      <c r="C113" s="69"/>
      <c r="D113" s="50"/>
      <c r="E113" s="50"/>
      <c r="F113" s="50"/>
      <c r="G113" s="50"/>
      <c r="H113" s="50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</row>
    <row r="114" spans="1:50" x14ac:dyDescent="0.15">
      <c r="A114" s="58"/>
      <c r="B114" s="58"/>
      <c r="C114" s="61"/>
      <c r="D114" s="58"/>
      <c r="E114" s="58"/>
      <c r="F114" s="58"/>
      <c r="G114" s="58"/>
      <c r="H114" s="58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</row>
    <row r="115" spans="1:50" ht="16" x14ac:dyDescent="0.2">
      <c r="A115" s="58"/>
      <c r="B115" s="58"/>
      <c r="C115" s="71"/>
      <c r="D115" s="85"/>
      <c r="E115" s="85"/>
      <c r="F115" s="85"/>
      <c r="G115" s="85"/>
      <c r="H115" s="85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</row>
    <row r="116" spans="1:50" ht="16" x14ac:dyDescent="0.2">
      <c r="A116" s="58"/>
      <c r="B116" s="58"/>
      <c r="C116" s="71"/>
      <c r="D116" s="86"/>
      <c r="E116" s="86"/>
      <c r="F116" s="86"/>
      <c r="G116" s="86"/>
      <c r="H116" s="8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</row>
    <row r="117" spans="1:50" ht="16" x14ac:dyDescent="0.2">
      <c r="A117" s="58"/>
      <c r="B117" s="58"/>
      <c r="C117" s="73"/>
      <c r="D117" s="86"/>
      <c r="E117" s="86"/>
      <c r="F117" s="86"/>
      <c r="G117" s="86"/>
      <c r="H117" s="8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</row>
    <row r="118" spans="1:50" ht="16" x14ac:dyDescent="0.2">
      <c r="A118" s="58"/>
      <c r="B118" s="58"/>
      <c r="C118" s="73"/>
      <c r="D118" s="86"/>
      <c r="E118" s="86"/>
      <c r="F118" s="86"/>
      <c r="G118" s="86"/>
      <c r="H118" s="8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</row>
    <row r="119" spans="1:50" x14ac:dyDescent="0.15">
      <c r="A119" s="58"/>
      <c r="B119" s="58"/>
      <c r="C119" s="61"/>
      <c r="D119" s="58"/>
      <c r="E119" s="58"/>
      <c r="F119" s="58"/>
      <c r="G119" s="58"/>
      <c r="H119" s="58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</row>
    <row r="120" spans="1:50" ht="16" x14ac:dyDescent="0.2">
      <c r="A120" s="58"/>
      <c r="B120"/>
      <c r="C120" s="71"/>
      <c r="D120" s="85"/>
      <c r="E120" s="85"/>
      <c r="F120" s="85"/>
      <c r="G120" s="85"/>
      <c r="H120" s="85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  <c r="AP120" s="61"/>
      <c r="AQ120" s="61"/>
      <c r="AR120" s="61"/>
      <c r="AS120" s="61"/>
      <c r="AT120" s="61"/>
      <c r="AU120" s="61"/>
      <c r="AV120" s="61"/>
      <c r="AW120" s="61"/>
      <c r="AX120" s="61"/>
    </row>
    <row r="121" spans="1:50" ht="16" x14ac:dyDescent="0.2">
      <c r="A121" s="58"/>
      <c r="B121"/>
      <c r="C121" s="71"/>
      <c r="D121" s="86"/>
      <c r="E121" s="86"/>
      <c r="F121" s="86"/>
      <c r="G121" s="86"/>
      <c r="H121" s="8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1"/>
      <c r="AN121" s="61"/>
      <c r="AO121" s="61"/>
      <c r="AP121" s="61"/>
      <c r="AQ121" s="61"/>
      <c r="AR121" s="61"/>
      <c r="AS121" s="61"/>
      <c r="AT121" s="61"/>
      <c r="AU121" s="61"/>
      <c r="AV121" s="61"/>
      <c r="AW121" s="61"/>
      <c r="AX121" s="61"/>
    </row>
    <row r="122" spans="1:50" ht="16" x14ac:dyDescent="0.2">
      <c r="A122" s="58"/>
      <c r="B122"/>
      <c r="C122" s="73"/>
      <c r="D122" s="86"/>
      <c r="E122" s="86"/>
      <c r="F122" s="86"/>
      <c r="G122" s="86"/>
      <c r="H122" s="8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</row>
    <row r="123" spans="1:50" ht="16" x14ac:dyDescent="0.2">
      <c r="A123" s="58"/>
      <c r="B123"/>
      <c r="C123" s="73"/>
      <c r="D123" s="86"/>
      <c r="E123" s="86"/>
      <c r="F123" s="86"/>
      <c r="G123" s="86"/>
      <c r="H123" s="8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1"/>
      <c r="AN123" s="61"/>
      <c r="AO123" s="61"/>
      <c r="AP123" s="61"/>
      <c r="AQ123" s="61"/>
      <c r="AR123" s="61"/>
      <c r="AS123" s="61"/>
      <c r="AT123" s="61"/>
      <c r="AU123" s="61"/>
      <c r="AV123" s="61"/>
      <c r="AW123" s="61"/>
      <c r="AX123" s="61"/>
    </row>
    <row r="124" spans="1:50" x14ac:dyDescent="0.15">
      <c r="A124" s="58"/>
      <c r="B124" s="58"/>
      <c r="C124" s="61"/>
      <c r="D124" s="58"/>
      <c r="E124" s="58"/>
      <c r="F124" s="58"/>
      <c r="G124" s="58"/>
      <c r="H124" s="58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1"/>
      <c r="AN124" s="61"/>
      <c r="AO124" s="61"/>
      <c r="AP124" s="61"/>
      <c r="AQ124" s="61"/>
      <c r="AR124" s="61"/>
      <c r="AS124" s="61"/>
      <c r="AT124" s="61"/>
      <c r="AU124" s="61"/>
      <c r="AV124" s="61"/>
      <c r="AW124" s="61"/>
      <c r="AX124" s="61"/>
    </row>
    <row r="125" spans="1:50" ht="16" x14ac:dyDescent="0.2">
      <c r="A125" s="58"/>
      <c r="B125" s="58"/>
      <c r="C125" s="49"/>
      <c r="D125" s="68"/>
      <c r="E125" s="68"/>
      <c r="F125" s="68"/>
      <c r="G125" s="68"/>
      <c r="H125" s="68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1"/>
      <c r="AN125" s="61"/>
      <c r="AO125" s="61"/>
      <c r="AP125" s="61"/>
      <c r="AQ125" s="61"/>
      <c r="AR125" s="61"/>
      <c r="AS125" s="61"/>
      <c r="AT125" s="61"/>
      <c r="AU125" s="61"/>
      <c r="AV125" s="61"/>
      <c r="AW125" s="61"/>
      <c r="AX125" s="61"/>
    </row>
    <row r="126" spans="1:50" ht="16" x14ac:dyDescent="0.2">
      <c r="A126" s="58"/>
      <c r="B126" s="58"/>
      <c r="C126" s="49"/>
      <c r="D126" s="50"/>
      <c r="E126" s="50"/>
      <c r="F126" s="50"/>
      <c r="G126" s="50"/>
      <c r="H126" s="50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61"/>
      <c r="AW126" s="61"/>
      <c r="AX126" s="61"/>
    </row>
    <row r="127" spans="1:50" ht="16" x14ac:dyDescent="0.2">
      <c r="A127" s="58"/>
      <c r="B127" s="58"/>
      <c r="C127" s="69"/>
      <c r="D127" s="50"/>
      <c r="E127" s="50"/>
      <c r="F127" s="50"/>
      <c r="G127" s="50"/>
      <c r="H127" s="50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1"/>
      <c r="AN127" s="61"/>
      <c r="AO127" s="61"/>
      <c r="AP127" s="61"/>
      <c r="AQ127" s="61"/>
      <c r="AR127" s="61"/>
      <c r="AS127" s="61"/>
      <c r="AT127" s="61"/>
      <c r="AU127" s="61"/>
      <c r="AV127" s="61"/>
      <c r="AW127" s="61"/>
      <c r="AX127" s="61"/>
    </row>
    <row r="128" spans="1:50" ht="16" x14ac:dyDescent="0.2">
      <c r="A128" s="58"/>
      <c r="B128" s="58"/>
      <c r="C128" s="69"/>
      <c r="D128" s="50"/>
      <c r="E128" s="50"/>
      <c r="F128" s="50"/>
      <c r="G128" s="50"/>
      <c r="H128" s="50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61"/>
      <c r="AX128" s="61"/>
    </row>
    <row r="129" spans="1:50" x14ac:dyDescent="0.15">
      <c r="A129" s="58"/>
      <c r="B129" s="58"/>
      <c r="C129" s="61"/>
      <c r="D129" s="58"/>
      <c r="E129" s="58"/>
      <c r="F129" s="58"/>
      <c r="G129" s="58"/>
      <c r="H129" s="58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1"/>
      <c r="AN129" s="61"/>
      <c r="AO129" s="61"/>
      <c r="AP129" s="61"/>
      <c r="AQ129" s="61"/>
      <c r="AR129" s="61"/>
      <c r="AS129" s="61"/>
      <c r="AT129" s="61"/>
      <c r="AU129" s="61"/>
      <c r="AV129" s="61"/>
      <c r="AW129" s="61"/>
      <c r="AX129" s="61"/>
    </row>
    <row r="130" spans="1:50" ht="16" x14ac:dyDescent="0.2">
      <c r="A130" s="58"/>
      <c r="B130" s="58"/>
      <c r="C130" s="49"/>
      <c r="D130" s="68"/>
      <c r="E130" s="68"/>
      <c r="F130" s="68"/>
      <c r="G130" s="68"/>
      <c r="H130" s="68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1"/>
      <c r="AN130" s="61"/>
      <c r="AO130" s="61"/>
      <c r="AP130" s="61"/>
      <c r="AQ130" s="61"/>
      <c r="AR130" s="61"/>
      <c r="AS130" s="61"/>
      <c r="AT130" s="61"/>
      <c r="AU130" s="61"/>
      <c r="AV130" s="61"/>
      <c r="AW130" s="61"/>
      <c r="AX130" s="61"/>
    </row>
    <row r="131" spans="1:50" ht="16" x14ac:dyDescent="0.2">
      <c r="A131" s="58"/>
      <c r="B131" s="58"/>
      <c r="C131" s="49"/>
      <c r="D131" s="50"/>
      <c r="E131" s="50"/>
      <c r="F131" s="50"/>
      <c r="G131" s="50"/>
      <c r="H131" s="50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1"/>
      <c r="AN131" s="61"/>
      <c r="AO131" s="61"/>
      <c r="AP131" s="61"/>
      <c r="AQ131" s="61"/>
      <c r="AR131" s="61"/>
      <c r="AS131" s="61"/>
      <c r="AT131" s="61"/>
      <c r="AU131" s="61"/>
      <c r="AV131" s="61"/>
      <c r="AW131" s="61"/>
      <c r="AX131" s="61"/>
    </row>
    <row r="132" spans="1:50" ht="16" x14ac:dyDescent="0.2">
      <c r="A132" s="58"/>
      <c r="B132" s="58"/>
      <c r="C132" s="69"/>
      <c r="D132" s="50"/>
      <c r="E132" s="50"/>
      <c r="F132" s="50"/>
      <c r="G132" s="50"/>
      <c r="H132" s="50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1"/>
      <c r="AN132" s="61"/>
      <c r="AO132" s="61"/>
      <c r="AP132" s="61"/>
      <c r="AQ132" s="61"/>
      <c r="AR132" s="61"/>
      <c r="AS132" s="61"/>
      <c r="AT132" s="61"/>
      <c r="AU132" s="61"/>
      <c r="AV132" s="61"/>
      <c r="AW132" s="61"/>
      <c r="AX132" s="61"/>
    </row>
    <row r="133" spans="1:50" ht="16" x14ac:dyDescent="0.2">
      <c r="A133" s="58"/>
      <c r="B133" s="58"/>
      <c r="C133" s="49"/>
      <c r="D133" s="50"/>
      <c r="E133" s="50"/>
      <c r="F133" s="50"/>
      <c r="G133" s="50"/>
      <c r="H133" s="50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61"/>
      <c r="AX133" s="61"/>
    </row>
    <row r="134" spans="1:50" ht="16" x14ac:dyDescent="0.2">
      <c r="A134" s="58"/>
      <c r="B134" s="58"/>
      <c r="C134" s="69"/>
      <c r="D134" s="50"/>
      <c r="E134" s="50"/>
      <c r="F134" s="50"/>
      <c r="G134" s="50"/>
      <c r="H134" s="50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61"/>
      <c r="AW134" s="61"/>
      <c r="AX134" s="61"/>
    </row>
    <row r="135" spans="1:50" x14ac:dyDescent="0.15">
      <c r="A135" s="58"/>
      <c r="B135" s="58"/>
      <c r="C135" s="61"/>
      <c r="D135" s="58"/>
      <c r="E135" s="58"/>
      <c r="F135" s="58"/>
      <c r="G135" s="58"/>
      <c r="H135" s="58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1"/>
      <c r="AN135" s="61"/>
      <c r="AO135" s="61"/>
      <c r="AP135" s="61"/>
      <c r="AQ135" s="61"/>
      <c r="AR135" s="61"/>
      <c r="AS135" s="61"/>
      <c r="AT135" s="61"/>
      <c r="AU135" s="61"/>
      <c r="AV135" s="61"/>
      <c r="AW135" s="61"/>
      <c r="AX135" s="61"/>
    </row>
    <row r="136" spans="1:50" ht="16" x14ac:dyDescent="0.2">
      <c r="A136" s="58"/>
      <c r="B136" s="58"/>
      <c r="C136" s="49"/>
      <c r="D136" s="68"/>
      <c r="E136" s="68"/>
      <c r="F136" s="68"/>
      <c r="G136" s="68"/>
      <c r="H136" s="68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1"/>
      <c r="AN136" s="61"/>
      <c r="AO136" s="61"/>
      <c r="AP136" s="61"/>
      <c r="AQ136" s="61"/>
      <c r="AR136" s="61"/>
      <c r="AS136" s="61"/>
      <c r="AT136" s="61"/>
      <c r="AU136" s="61"/>
      <c r="AV136" s="61"/>
      <c r="AW136" s="61"/>
      <c r="AX136" s="61"/>
    </row>
    <row r="137" spans="1:50" ht="16" x14ac:dyDescent="0.2">
      <c r="A137" s="58"/>
      <c r="B137" s="58"/>
      <c r="C137" s="49"/>
      <c r="D137" s="50"/>
      <c r="E137" s="50"/>
      <c r="F137" s="50"/>
      <c r="G137" s="50"/>
      <c r="H137" s="50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  <c r="AL137" s="61"/>
      <c r="AM137" s="61"/>
      <c r="AN137" s="61"/>
      <c r="AO137" s="61"/>
      <c r="AP137" s="61"/>
      <c r="AQ137" s="61"/>
      <c r="AR137" s="61"/>
      <c r="AS137" s="61"/>
      <c r="AT137" s="61"/>
      <c r="AU137" s="61"/>
      <c r="AV137" s="61"/>
      <c r="AW137" s="61"/>
      <c r="AX137" s="61"/>
    </row>
    <row r="138" spans="1:50" ht="16" x14ac:dyDescent="0.2">
      <c r="A138" s="58"/>
      <c r="B138" s="58"/>
      <c r="C138" s="69"/>
      <c r="D138" s="50"/>
      <c r="E138" s="50"/>
      <c r="F138" s="50"/>
      <c r="G138" s="50"/>
      <c r="H138" s="50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  <c r="AM138" s="61"/>
      <c r="AN138" s="61"/>
      <c r="AO138" s="61"/>
      <c r="AP138" s="61"/>
      <c r="AQ138" s="61"/>
      <c r="AR138" s="61"/>
      <c r="AS138" s="61"/>
      <c r="AT138" s="61"/>
      <c r="AU138" s="61"/>
      <c r="AV138" s="61"/>
      <c r="AW138" s="61"/>
      <c r="AX138" s="61"/>
    </row>
    <row r="139" spans="1:50" ht="16" x14ac:dyDescent="0.2">
      <c r="A139" s="58"/>
      <c r="B139" s="58"/>
      <c r="C139" s="69"/>
      <c r="D139" s="50"/>
      <c r="E139" s="50"/>
      <c r="F139" s="50"/>
      <c r="G139" s="50"/>
      <c r="H139" s="50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61"/>
      <c r="AW139" s="61"/>
      <c r="AX139" s="61"/>
    </row>
    <row r="140" spans="1:50" x14ac:dyDescent="0.15">
      <c r="A140" s="58"/>
      <c r="B140" s="58"/>
      <c r="C140" s="61"/>
      <c r="D140" s="58"/>
      <c r="E140" s="58"/>
      <c r="F140" s="58"/>
      <c r="G140" s="58"/>
      <c r="H140" s="58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61"/>
      <c r="AX140" s="61"/>
    </row>
    <row r="141" spans="1:50" ht="16" x14ac:dyDescent="0.2">
      <c r="A141" s="58"/>
      <c r="B141" s="58"/>
      <c r="C141" s="49"/>
      <c r="D141" s="68"/>
      <c r="E141" s="68"/>
      <c r="F141" s="68"/>
      <c r="G141" s="68"/>
      <c r="H141" s="68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</row>
    <row r="142" spans="1:50" ht="16" x14ac:dyDescent="0.2">
      <c r="A142" s="58"/>
      <c r="B142" s="58"/>
      <c r="C142" s="49"/>
      <c r="D142" s="50"/>
      <c r="E142" s="50"/>
      <c r="F142" s="50"/>
      <c r="G142" s="50"/>
      <c r="H142" s="50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61"/>
      <c r="AW142" s="61"/>
      <c r="AX142" s="61"/>
    </row>
    <row r="143" spans="1:50" ht="16" x14ac:dyDescent="0.2">
      <c r="A143" s="58"/>
      <c r="B143" s="58"/>
      <c r="C143" s="69"/>
      <c r="D143" s="50"/>
      <c r="E143" s="50"/>
      <c r="F143" s="50"/>
      <c r="G143" s="50"/>
      <c r="H143" s="50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61"/>
      <c r="AR143" s="61"/>
      <c r="AS143" s="61"/>
      <c r="AT143" s="61"/>
      <c r="AU143" s="61"/>
      <c r="AV143" s="61"/>
      <c r="AW143" s="61"/>
      <c r="AX143" s="61"/>
    </row>
    <row r="144" spans="1:50" ht="16" x14ac:dyDescent="0.2">
      <c r="A144" s="58"/>
      <c r="B144" s="58"/>
      <c r="C144" s="69"/>
      <c r="D144" s="50"/>
      <c r="E144" s="50"/>
      <c r="F144" s="50"/>
      <c r="G144" s="50"/>
      <c r="H144" s="50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  <c r="AP144" s="61"/>
      <c r="AQ144" s="61"/>
      <c r="AR144" s="61"/>
      <c r="AS144" s="61"/>
      <c r="AT144" s="61"/>
      <c r="AU144" s="61"/>
      <c r="AV144" s="61"/>
      <c r="AW144" s="61"/>
      <c r="AX144" s="61"/>
    </row>
    <row r="145" spans="1:50" ht="16" x14ac:dyDescent="0.2">
      <c r="A145" s="58"/>
      <c r="B145" s="58"/>
      <c r="C145" s="59"/>
      <c r="D145" s="58"/>
      <c r="E145" s="58"/>
      <c r="F145" s="58"/>
      <c r="G145" s="58"/>
      <c r="H145" s="58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  <c r="AM145" s="61"/>
      <c r="AN145" s="61"/>
      <c r="AO145" s="61"/>
      <c r="AP145" s="61"/>
      <c r="AQ145" s="61"/>
      <c r="AR145" s="61"/>
      <c r="AS145" s="61"/>
      <c r="AT145" s="61"/>
      <c r="AU145" s="61"/>
      <c r="AV145" s="61"/>
      <c r="AW145" s="61"/>
      <c r="AX145" s="61"/>
    </row>
    <row r="146" spans="1:50" ht="16" x14ac:dyDescent="0.2">
      <c r="A146" s="58"/>
      <c r="B146"/>
      <c r="C146" s="49"/>
      <c r="D146" s="68"/>
      <c r="E146" s="68"/>
      <c r="F146" s="68"/>
      <c r="G146" s="68"/>
      <c r="H146" s="68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  <c r="AP146" s="61"/>
      <c r="AQ146" s="61"/>
      <c r="AR146" s="61"/>
      <c r="AS146" s="61"/>
      <c r="AT146" s="61"/>
      <c r="AU146" s="61"/>
      <c r="AV146" s="61"/>
      <c r="AW146" s="61"/>
      <c r="AX146" s="61"/>
    </row>
    <row r="147" spans="1:50" ht="16" x14ac:dyDescent="0.2">
      <c r="A147" s="58"/>
      <c r="B147"/>
      <c r="C147" s="49"/>
      <c r="D147" s="50"/>
      <c r="E147" s="50"/>
      <c r="F147" s="50"/>
      <c r="G147" s="50"/>
      <c r="H147" s="50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61"/>
      <c r="AW147" s="61"/>
      <c r="AX147" s="61"/>
    </row>
    <row r="148" spans="1:50" ht="16" x14ac:dyDescent="0.2">
      <c r="A148" s="58"/>
      <c r="B148"/>
      <c r="C148" s="69"/>
      <c r="D148" s="50"/>
      <c r="E148" s="50"/>
      <c r="F148" s="50"/>
      <c r="G148" s="50"/>
      <c r="H148" s="50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</row>
    <row r="149" spans="1:50" ht="16" x14ac:dyDescent="0.2">
      <c r="A149" s="58"/>
      <c r="B149"/>
      <c r="C149" s="69"/>
      <c r="D149" s="50"/>
      <c r="E149" s="50"/>
      <c r="F149" s="50"/>
      <c r="G149" s="50"/>
      <c r="H149" s="50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1"/>
      <c r="AW149" s="61"/>
      <c r="AX149" s="61"/>
    </row>
    <row r="150" spans="1:50" ht="16" x14ac:dyDescent="0.2">
      <c r="A150" s="58"/>
      <c r="B150" s="58"/>
      <c r="C150" s="59"/>
      <c r="D150" s="58"/>
      <c r="E150" s="58"/>
      <c r="F150" s="58"/>
      <c r="G150" s="58"/>
      <c r="H150" s="58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1"/>
      <c r="AW150" s="61"/>
      <c r="AX150" s="61"/>
    </row>
    <row r="151" spans="1:50" ht="16" x14ac:dyDescent="0.2">
      <c r="A151" s="58"/>
      <c r="B151" s="58"/>
      <c r="C151" s="49"/>
      <c r="D151" s="68"/>
      <c r="E151" s="68"/>
      <c r="F151" s="68"/>
      <c r="G151" s="68"/>
      <c r="H151" s="68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1"/>
      <c r="AW151" s="61"/>
      <c r="AX151" s="61"/>
    </row>
    <row r="152" spans="1:50" ht="16" x14ac:dyDescent="0.2">
      <c r="A152" s="58"/>
      <c r="B152" s="58"/>
      <c r="C152" s="49"/>
      <c r="D152" s="50"/>
      <c r="E152" s="50"/>
      <c r="F152" s="50"/>
      <c r="G152" s="50"/>
      <c r="H152" s="50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1"/>
      <c r="AW152" s="61"/>
      <c r="AX152" s="61"/>
    </row>
    <row r="153" spans="1:50" ht="16" x14ac:dyDescent="0.2">
      <c r="A153" s="58"/>
      <c r="B153" s="58"/>
      <c r="C153" s="69"/>
      <c r="D153" s="50"/>
      <c r="E153" s="50"/>
      <c r="F153" s="50"/>
      <c r="G153" s="50"/>
      <c r="H153" s="50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1"/>
      <c r="AW153" s="61"/>
      <c r="AX153" s="61"/>
    </row>
    <row r="154" spans="1:50" ht="16" x14ac:dyDescent="0.2">
      <c r="A154" s="58"/>
      <c r="B154" s="58"/>
      <c r="C154" s="69"/>
      <c r="D154" s="50"/>
      <c r="E154" s="50"/>
      <c r="F154" s="50"/>
      <c r="G154" s="50"/>
      <c r="H154" s="50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1"/>
      <c r="AW154" s="61"/>
      <c r="AX154" s="61"/>
    </row>
    <row r="155" spans="1:50" ht="16" x14ac:dyDescent="0.2">
      <c r="A155" s="58"/>
      <c r="B155" s="58"/>
      <c r="C155" s="59"/>
      <c r="D155" s="58"/>
      <c r="E155" s="58"/>
      <c r="F155" s="58"/>
      <c r="G155" s="58"/>
      <c r="H155" s="58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1"/>
      <c r="AW155" s="61"/>
      <c r="AX155" s="61"/>
    </row>
    <row r="156" spans="1:50" ht="16" x14ac:dyDescent="0.2">
      <c r="A156" s="58"/>
      <c r="B156" s="58"/>
      <c r="C156" s="71"/>
      <c r="D156" s="85"/>
      <c r="E156" s="85"/>
      <c r="F156" s="85"/>
      <c r="G156" s="85"/>
      <c r="H156" s="85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  <c r="AP156" s="61"/>
      <c r="AQ156" s="61"/>
      <c r="AR156" s="61"/>
      <c r="AS156" s="61"/>
      <c r="AT156" s="61"/>
      <c r="AU156" s="61"/>
      <c r="AV156" s="61"/>
      <c r="AW156" s="61"/>
      <c r="AX156" s="61"/>
    </row>
    <row r="157" spans="1:50" ht="16" x14ac:dyDescent="0.2">
      <c r="A157" s="58"/>
      <c r="B157" s="58"/>
      <c r="C157" s="71"/>
      <c r="D157" s="86"/>
      <c r="E157" s="86"/>
      <c r="F157" s="86"/>
      <c r="G157" s="86"/>
      <c r="H157" s="8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AM157" s="61"/>
      <c r="AN157" s="61"/>
      <c r="AO157" s="61"/>
      <c r="AP157" s="61"/>
      <c r="AQ157" s="61"/>
      <c r="AR157" s="61"/>
      <c r="AS157" s="61"/>
      <c r="AT157" s="61"/>
      <c r="AU157" s="61"/>
      <c r="AV157" s="61"/>
      <c r="AW157" s="61"/>
      <c r="AX157" s="61"/>
    </row>
    <row r="158" spans="1:50" ht="16" x14ac:dyDescent="0.2">
      <c r="A158" s="58"/>
      <c r="B158" s="58"/>
      <c r="C158" s="73"/>
      <c r="D158" s="86"/>
      <c r="E158" s="86"/>
      <c r="F158" s="86"/>
      <c r="G158" s="86"/>
      <c r="H158" s="8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  <c r="AP158" s="61"/>
      <c r="AQ158" s="61"/>
      <c r="AR158" s="61"/>
      <c r="AS158" s="61"/>
      <c r="AT158" s="61"/>
      <c r="AU158" s="61"/>
      <c r="AV158" s="61"/>
      <c r="AW158" s="61"/>
      <c r="AX158" s="61"/>
    </row>
    <row r="159" spans="1:50" ht="16" x14ac:dyDescent="0.2">
      <c r="A159" s="58"/>
      <c r="B159" s="58"/>
      <c r="C159" s="73"/>
      <c r="D159" s="86"/>
      <c r="E159" s="86"/>
      <c r="F159" s="86"/>
      <c r="G159" s="86"/>
      <c r="H159" s="8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AM159" s="61"/>
      <c r="AN159" s="61"/>
      <c r="AO159" s="61"/>
      <c r="AP159" s="61"/>
      <c r="AQ159" s="61"/>
      <c r="AR159" s="61"/>
      <c r="AS159" s="61"/>
      <c r="AT159" s="61"/>
      <c r="AU159" s="61"/>
      <c r="AV159" s="61"/>
      <c r="AW159" s="61"/>
      <c r="AX159" s="61"/>
    </row>
    <row r="160" spans="1:50" ht="16" x14ac:dyDescent="0.2">
      <c r="A160" s="58"/>
      <c r="B160" s="58"/>
      <c r="C160" s="59"/>
      <c r="D160" s="58"/>
      <c r="E160" s="58"/>
      <c r="F160" s="58"/>
      <c r="G160" s="58"/>
      <c r="H160" s="58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  <c r="AV160" s="61"/>
      <c r="AW160" s="61"/>
      <c r="AX160" s="61"/>
    </row>
    <row r="161" spans="1:50" ht="16" x14ac:dyDescent="0.2">
      <c r="A161" s="58"/>
      <c r="B161" s="58"/>
      <c r="C161" s="49"/>
      <c r="D161" s="68"/>
      <c r="E161" s="68"/>
      <c r="F161" s="68"/>
      <c r="G161" s="68"/>
      <c r="H161" s="68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  <c r="AV161" s="61"/>
      <c r="AW161" s="61"/>
      <c r="AX161" s="61"/>
    </row>
    <row r="162" spans="1:50" ht="16" x14ac:dyDescent="0.2">
      <c r="A162" s="58"/>
      <c r="B162" s="58"/>
      <c r="C162" s="49"/>
      <c r="D162" s="50"/>
      <c r="E162" s="50"/>
      <c r="F162" s="50"/>
      <c r="G162" s="50"/>
      <c r="H162" s="50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AM162" s="61"/>
      <c r="AN162" s="61"/>
      <c r="AO162" s="61"/>
      <c r="AP162" s="61"/>
      <c r="AQ162" s="61"/>
      <c r="AR162" s="61"/>
      <c r="AS162" s="61"/>
      <c r="AT162" s="61"/>
      <c r="AU162" s="61"/>
      <c r="AV162" s="61"/>
      <c r="AW162" s="61"/>
      <c r="AX162" s="61"/>
    </row>
    <row r="163" spans="1:50" ht="16" x14ac:dyDescent="0.2">
      <c r="A163" s="58"/>
      <c r="B163" s="58"/>
      <c r="C163" s="69"/>
      <c r="D163" s="50"/>
      <c r="E163" s="50"/>
      <c r="F163" s="50"/>
      <c r="G163" s="50"/>
      <c r="H163" s="50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  <c r="AL163" s="61"/>
      <c r="AM163" s="61"/>
      <c r="AN163" s="61"/>
      <c r="AO163" s="61"/>
      <c r="AP163" s="61"/>
      <c r="AQ163" s="61"/>
      <c r="AR163" s="61"/>
      <c r="AS163" s="61"/>
      <c r="AT163" s="61"/>
      <c r="AU163" s="61"/>
      <c r="AV163" s="61"/>
      <c r="AW163" s="61"/>
      <c r="AX163" s="61"/>
    </row>
    <row r="164" spans="1:50" ht="16" x14ac:dyDescent="0.2">
      <c r="A164" s="58"/>
      <c r="B164" s="58"/>
      <c r="C164" s="69"/>
      <c r="D164" s="50"/>
      <c r="E164" s="50"/>
      <c r="F164" s="50"/>
      <c r="G164" s="50"/>
      <c r="H164" s="50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AM164" s="61"/>
      <c r="AN164" s="61"/>
      <c r="AO164" s="61"/>
      <c r="AP164" s="61"/>
      <c r="AQ164" s="61"/>
      <c r="AR164" s="61"/>
      <c r="AS164" s="61"/>
      <c r="AT164" s="61"/>
      <c r="AU164" s="61"/>
      <c r="AV164" s="61"/>
      <c r="AW164" s="61"/>
      <c r="AX164" s="61"/>
    </row>
    <row r="165" spans="1:50" ht="16" x14ac:dyDescent="0.2">
      <c r="A165" s="58"/>
      <c r="B165" s="58"/>
      <c r="C165" s="59"/>
      <c r="D165" s="58"/>
      <c r="E165" s="58"/>
      <c r="F165" s="58"/>
      <c r="G165" s="58"/>
      <c r="H165" s="58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  <c r="AL165" s="61"/>
      <c r="AM165" s="61"/>
      <c r="AN165" s="61"/>
      <c r="AO165" s="61"/>
      <c r="AP165" s="61"/>
      <c r="AQ165" s="61"/>
      <c r="AR165" s="61"/>
      <c r="AS165" s="61"/>
      <c r="AT165" s="61"/>
      <c r="AU165" s="61"/>
      <c r="AV165" s="61"/>
      <c r="AW165" s="61"/>
      <c r="AX165" s="61"/>
    </row>
    <row r="166" spans="1:50" ht="16" x14ac:dyDescent="0.2">
      <c r="A166" s="58"/>
      <c r="B166" s="66"/>
      <c r="C166" s="52"/>
      <c r="D166" s="50"/>
      <c r="E166" s="50"/>
      <c r="F166" s="50"/>
      <c r="G166" s="50"/>
      <c r="H166" s="50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AM166" s="61"/>
      <c r="AN166" s="61"/>
      <c r="AO166" s="61"/>
      <c r="AP166" s="61"/>
      <c r="AQ166" s="61"/>
      <c r="AR166" s="61"/>
      <c r="AS166" s="61"/>
      <c r="AT166" s="61"/>
      <c r="AU166" s="61"/>
      <c r="AV166" s="61"/>
      <c r="AW166" s="61"/>
      <c r="AX166" s="61"/>
    </row>
    <row r="167" spans="1:50" ht="16" x14ac:dyDescent="0.2">
      <c r="A167" s="66"/>
      <c r="B167" s="67"/>
      <c r="C167" s="49"/>
      <c r="D167" s="50"/>
      <c r="E167" s="50"/>
      <c r="F167" s="50"/>
      <c r="G167" s="50"/>
      <c r="H167" s="50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61"/>
      <c r="AW167" s="61"/>
      <c r="AX167" s="61"/>
    </row>
    <row r="168" spans="1:50" ht="16" x14ac:dyDescent="0.2">
      <c r="A168" s="66"/>
      <c r="B168" s="66"/>
      <c r="C168" s="69"/>
      <c r="D168" s="50"/>
      <c r="E168" s="50"/>
      <c r="F168" s="50"/>
      <c r="G168" s="50"/>
      <c r="H168" s="50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  <c r="AL168" s="61"/>
      <c r="AM168" s="61"/>
      <c r="AN168" s="61"/>
      <c r="AO168" s="61"/>
      <c r="AP168" s="61"/>
      <c r="AQ168" s="61"/>
      <c r="AR168" s="61"/>
      <c r="AS168" s="61"/>
      <c r="AT168" s="61"/>
      <c r="AU168" s="61"/>
      <c r="AV168" s="61"/>
      <c r="AW168" s="61"/>
      <c r="AX168" s="61"/>
    </row>
    <row r="169" spans="1:50" ht="16" x14ac:dyDescent="0.2">
      <c r="A169" s="66"/>
      <c r="B169" s="66"/>
      <c r="C169" s="59"/>
      <c r="D169" s="50"/>
      <c r="E169" s="50"/>
      <c r="F169" s="50"/>
      <c r="G169" s="50"/>
      <c r="H169" s="50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  <c r="AL169" s="61"/>
      <c r="AM169" s="61"/>
      <c r="AN169" s="61"/>
      <c r="AO169" s="61"/>
      <c r="AP169" s="61"/>
      <c r="AQ169" s="61"/>
      <c r="AR169" s="61"/>
      <c r="AS169" s="61"/>
      <c r="AT169" s="61"/>
      <c r="AU169" s="61"/>
      <c r="AV169" s="61"/>
      <c r="AW169" s="61"/>
      <c r="AX169" s="61"/>
    </row>
    <row r="170" spans="1:50" x14ac:dyDescent="0.15">
      <c r="A170" s="66"/>
      <c r="B170" s="58"/>
      <c r="C170" s="61"/>
      <c r="D170" s="58"/>
      <c r="E170" s="58"/>
      <c r="F170" s="58"/>
      <c r="G170" s="58"/>
      <c r="H170" s="58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  <c r="AL170" s="61"/>
      <c r="AM170" s="61"/>
      <c r="AN170" s="61"/>
      <c r="AO170" s="61"/>
      <c r="AP170" s="61"/>
      <c r="AQ170" s="61"/>
      <c r="AR170" s="61"/>
      <c r="AS170" s="61"/>
      <c r="AT170" s="61"/>
      <c r="AU170" s="61"/>
      <c r="AV170" s="61"/>
      <c r="AW170" s="61"/>
      <c r="AX170" s="61"/>
    </row>
    <row r="171" spans="1:50" ht="16" x14ac:dyDescent="0.2">
      <c r="A171" s="58"/>
      <c r="B171" s="66"/>
      <c r="C171" s="52"/>
      <c r="D171" s="50"/>
      <c r="E171" s="50"/>
      <c r="F171" s="50"/>
      <c r="G171" s="50"/>
      <c r="H171" s="50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  <c r="AL171" s="61"/>
      <c r="AM171" s="61"/>
      <c r="AN171" s="61"/>
      <c r="AO171" s="61"/>
      <c r="AP171" s="61"/>
      <c r="AQ171" s="61"/>
      <c r="AR171" s="61"/>
      <c r="AS171" s="61"/>
      <c r="AT171" s="61"/>
      <c r="AU171" s="61"/>
      <c r="AV171" s="61"/>
      <c r="AW171" s="61"/>
      <c r="AX171" s="61"/>
    </row>
    <row r="172" spans="1:50" ht="16" x14ac:dyDescent="0.2">
      <c r="A172" s="66"/>
      <c r="B172" s="67"/>
      <c r="C172" s="49"/>
      <c r="D172" s="50"/>
      <c r="E172" s="50"/>
      <c r="F172" s="50"/>
      <c r="G172" s="50"/>
      <c r="H172" s="50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  <c r="AL172" s="61"/>
      <c r="AM172" s="61"/>
      <c r="AN172" s="61"/>
      <c r="AO172" s="61"/>
      <c r="AP172" s="61"/>
      <c r="AQ172" s="61"/>
      <c r="AR172" s="61"/>
      <c r="AS172" s="61"/>
      <c r="AT172" s="61"/>
      <c r="AU172" s="61"/>
      <c r="AV172" s="61"/>
      <c r="AW172" s="61"/>
      <c r="AX172" s="61"/>
    </row>
    <row r="173" spans="1:50" ht="16" x14ac:dyDescent="0.2">
      <c r="A173" s="66"/>
      <c r="B173" s="66"/>
      <c r="C173" s="69"/>
      <c r="D173" s="50"/>
      <c r="E173" s="50"/>
      <c r="F173" s="50"/>
      <c r="G173" s="50"/>
      <c r="H173" s="50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  <c r="AL173" s="61"/>
      <c r="AM173" s="61"/>
      <c r="AN173" s="61"/>
      <c r="AO173" s="61"/>
      <c r="AP173" s="61"/>
      <c r="AQ173" s="61"/>
      <c r="AR173" s="61"/>
      <c r="AS173" s="61"/>
      <c r="AT173" s="61"/>
      <c r="AU173" s="61"/>
      <c r="AV173" s="61"/>
      <c r="AW173" s="61"/>
      <c r="AX173" s="61"/>
    </row>
    <row r="174" spans="1:50" ht="16" x14ac:dyDescent="0.2">
      <c r="A174" s="66"/>
      <c r="B174" s="66"/>
      <c r="C174" s="59"/>
      <c r="D174" s="50"/>
      <c r="E174" s="50"/>
      <c r="F174" s="50"/>
      <c r="G174" s="50"/>
      <c r="H174" s="50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  <c r="AR174" s="61"/>
      <c r="AS174" s="61"/>
      <c r="AT174" s="61"/>
      <c r="AU174" s="61"/>
      <c r="AV174" s="61"/>
      <c r="AW174" s="61"/>
      <c r="AX174" s="61"/>
    </row>
    <row r="175" spans="1:50" x14ac:dyDescent="0.15">
      <c r="A175" s="66"/>
      <c r="B175" s="58"/>
      <c r="C175" s="64"/>
      <c r="D175" s="58"/>
      <c r="E175" s="58"/>
      <c r="F175" s="58"/>
      <c r="G175" s="58"/>
      <c r="H175" s="58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  <c r="AL175" s="61"/>
      <c r="AM175" s="61"/>
      <c r="AN175" s="61"/>
      <c r="AO175" s="61"/>
      <c r="AP175" s="61"/>
      <c r="AQ175" s="61"/>
      <c r="AR175" s="61"/>
      <c r="AS175" s="61"/>
      <c r="AT175" s="61"/>
      <c r="AU175" s="61"/>
      <c r="AV175" s="61"/>
      <c r="AW175" s="61"/>
      <c r="AX175" s="61"/>
    </row>
    <row r="176" spans="1:50" ht="16" x14ac:dyDescent="0.2">
      <c r="A176" s="58"/>
      <c r="B176" s="66"/>
      <c r="C176" s="49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  <c r="AL176" s="61"/>
      <c r="AM176" s="61"/>
      <c r="AN176" s="61"/>
      <c r="AO176" s="61"/>
      <c r="AP176" s="61"/>
      <c r="AQ176" s="61"/>
      <c r="AR176" s="61"/>
      <c r="AS176" s="61"/>
      <c r="AT176" s="61"/>
      <c r="AU176" s="61"/>
      <c r="AV176" s="61"/>
      <c r="AW176" s="61"/>
      <c r="AX176" s="61"/>
    </row>
    <row r="177" spans="1:50" ht="16" x14ac:dyDescent="0.2">
      <c r="A177" s="66"/>
      <c r="B177" s="67"/>
      <c r="C177" s="49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  <c r="AL177" s="61"/>
      <c r="AM177" s="61"/>
      <c r="AN177" s="61"/>
      <c r="AO177" s="61"/>
      <c r="AP177" s="61"/>
      <c r="AQ177" s="61"/>
      <c r="AR177" s="61"/>
      <c r="AS177" s="61"/>
      <c r="AT177" s="61"/>
      <c r="AU177" s="61"/>
      <c r="AV177" s="61"/>
      <c r="AW177" s="61"/>
      <c r="AX177" s="61"/>
    </row>
    <row r="178" spans="1:50" ht="16" x14ac:dyDescent="0.2">
      <c r="A178" s="66"/>
      <c r="B178" s="66"/>
      <c r="C178" s="69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  <c r="AL178" s="61"/>
      <c r="AM178" s="61"/>
      <c r="AN178" s="61"/>
      <c r="AO178" s="61"/>
      <c r="AP178" s="61"/>
      <c r="AQ178" s="61"/>
      <c r="AR178" s="61"/>
      <c r="AS178" s="61"/>
      <c r="AT178" s="61"/>
      <c r="AU178" s="61"/>
      <c r="AV178" s="61"/>
      <c r="AW178" s="61"/>
      <c r="AX178" s="61"/>
    </row>
    <row r="179" spans="1:50" ht="16" x14ac:dyDescent="0.2">
      <c r="A179" s="66"/>
      <c r="B179" s="66"/>
      <c r="C179" s="69"/>
      <c r="H179" s="74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  <c r="AP179" s="61"/>
      <c r="AQ179" s="61"/>
      <c r="AR179" s="61"/>
      <c r="AS179" s="61"/>
      <c r="AT179" s="61"/>
      <c r="AU179" s="61"/>
      <c r="AV179" s="61"/>
      <c r="AW179" s="61"/>
      <c r="AX179" s="61"/>
    </row>
    <row r="180" spans="1:50" x14ac:dyDescent="0.15">
      <c r="A180" s="66"/>
      <c r="B180" s="58"/>
      <c r="C180" s="64"/>
      <c r="D180" s="58"/>
      <c r="E180" s="58"/>
      <c r="F180" s="58"/>
      <c r="G180" s="58"/>
      <c r="H180" s="58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1"/>
      <c r="AN180" s="61"/>
      <c r="AO180" s="61"/>
      <c r="AP180" s="61"/>
      <c r="AQ180" s="61"/>
      <c r="AR180" s="61"/>
      <c r="AS180" s="61"/>
      <c r="AT180" s="61"/>
      <c r="AU180" s="61"/>
      <c r="AV180" s="61"/>
      <c r="AW180" s="61"/>
      <c r="AX180" s="61"/>
    </row>
    <row r="181" spans="1:50" ht="16" x14ac:dyDescent="0.2">
      <c r="A181" s="58"/>
      <c r="B181" s="58"/>
      <c r="C181" s="57"/>
      <c r="D181" s="5"/>
      <c r="E181" s="5"/>
      <c r="F181" s="5"/>
      <c r="G181" s="5"/>
      <c r="H181" s="5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  <c r="AL181" s="61"/>
      <c r="AM181" s="61"/>
      <c r="AN181" s="61"/>
      <c r="AO181" s="61"/>
      <c r="AP181" s="61"/>
      <c r="AQ181" s="61"/>
      <c r="AR181" s="61"/>
      <c r="AS181" s="61"/>
      <c r="AT181" s="61"/>
      <c r="AU181" s="61"/>
      <c r="AV181" s="61"/>
      <c r="AW181" s="61"/>
      <c r="AX181" s="61"/>
    </row>
    <row r="182" spans="1:50" ht="16" x14ac:dyDescent="0.2">
      <c r="A182" s="66"/>
      <c r="B182" s="58"/>
      <c r="C182" s="49"/>
      <c r="D182" s="5"/>
      <c r="E182" s="5"/>
      <c r="F182" s="5"/>
      <c r="G182" s="5"/>
      <c r="H182" s="5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1"/>
      <c r="AN182" s="61"/>
      <c r="AO182" s="61"/>
      <c r="AP182" s="61"/>
      <c r="AQ182" s="61"/>
      <c r="AR182" s="61"/>
      <c r="AS182" s="61"/>
      <c r="AT182" s="61"/>
      <c r="AU182" s="61"/>
      <c r="AV182" s="61"/>
      <c r="AW182" s="61"/>
      <c r="AX182" s="61"/>
    </row>
    <row r="183" spans="1:50" ht="16" x14ac:dyDescent="0.2">
      <c r="A183" s="66"/>
      <c r="B183" s="58"/>
      <c r="C183" s="69"/>
      <c r="D183" s="5"/>
      <c r="E183" s="5"/>
      <c r="F183" s="5"/>
      <c r="G183" s="5"/>
      <c r="H183" s="5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1"/>
      <c r="AN183" s="61"/>
      <c r="AO183" s="61"/>
      <c r="AP183" s="61"/>
      <c r="AQ183" s="61"/>
      <c r="AR183" s="61"/>
      <c r="AS183" s="61"/>
      <c r="AT183" s="61"/>
      <c r="AU183" s="61"/>
      <c r="AV183" s="61"/>
      <c r="AW183" s="61"/>
      <c r="AX183" s="61"/>
    </row>
    <row r="184" spans="1:50" ht="16" x14ac:dyDescent="0.2">
      <c r="A184" s="66"/>
      <c r="B184" s="58"/>
      <c r="C184" s="69"/>
      <c r="D184" s="5"/>
      <c r="E184" s="5"/>
      <c r="F184" s="5"/>
      <c r="G184" s="5"/>
      <c r="H184" s="5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  <c r="AP184" s="61"/>
      <c r="AQ184" s="61"/>
      <c r="AR184" s="61"/>
      <c r="AS184" s="61"/>
      <c r="AT184" s="61"/>
      <c r="AU184" s="61"/>
      <c r="AV184" s="61"/>
      <c r="AW184" s="61"/>
      <c r="AX184" s="61"/>
    </row>
    <row r="185" spans="1:50" x14ac:dyDescent="0.15">
      <c r="A185" s="66"/>
      <c r="B185" s="58"/>
      <c r="C185" s="58"/>
      <c r="D185" s="58"/>
      <c r="E185" s="58"/>
      <c r="F185" s="58"/>
      <c r="G185" s="58"/>
      <c r="H185" s="58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/>
      <c r="AN185" s="61"/>
      <c r="AO185" s="61"/>
      <c r="AP185" s="61"/>
      <c r="AQ185" s="61"/>
      <c r="AR185" s="61"/>
      <c r="AS185" s="61"/>
      <c r="AT185" s="61"/>
      <c r="AU185" s="61"/>
      <c r="AV185" s="61"/>
      <c r="AW185" s="61"/>
      <c r="AX185" s="61"/>
    </row>
    <row r="186" spans="1:50" ht="16" x14ac:dyDescent="0.2">
      <c r="A186" s="58"/>
      <c r="B186" s="66"/>
      <c r="C186" s="57"/>
      <c r="D186" s="58"/>
      <c r="E186" s="58"/>
      <c r="F186" s="58"/>
      <c r="G186" s="58"/>
      <c r="H186" s="58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  <c r="AP186" s="61"/>
      <c r="AQ186" s="61"/>
      <c r="AR186" s="61"/>
      <c r="AS186" s="61"/>
      <c r="AT186" s="61"/>
      <c r="AU186" s="61"/>
      <c r="AV186" s="61"/>
      <c r="AW186" s="61"/>
      <c r="AX186" s="61"/>
    </row>
    <row r="187" spans="1:50" ht="16" x14ac:dyDescent="0.2">
      <c r="A187" s="66"/>
      <c r="B187" s="67"/>
      <c r="C187" s="57"/>
      <c r="D187" s="58"/>
      <c r="E187" s="58"/>
      <c r="F187" s="58"/>
      <c r="G187" s="58"/>
      <c r="H187" s="58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  <c r="AP187" s="61"/>
      <c r="AQ187" s="61"/>
      <c r="AR187" s="61"/>
      <c r="AS187" s="61"/>
      <c r="AT187" s="61"/>
      <c r="AU187" s="61"/>
      <c r="AV187" s="61"/>
      <c r="AW187" s="61"/>
      <c r="AX187" s="61"/>
    </row>
    <row r="188" spans="1:50" ht="16" x14ac:dyDescent="0.2">
      <c r="A188" s="66"/>
      <c r="B188" s="66"/>
      <c r="C188" s="59"/>
      <c r="D188" s="58"/>
      <c r="E188" s="58"/>
      <c r="F188" s="58"/>
      <c r="G188" s="58"/>
      <c r="H188" s="58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  <c r="AL188" s="61"/>
      <c r="AM188" s="61"/>
      <c r="AN188" s="61"/>
      <c r="AO188" s="61"/>
      <c r="AP188" s="61"/>
      <c r="AQ188" s="61"/>
      <c r="AR188" s="61"/>
      <c r="AS188" s="61"/>
      <c r="AT188" s="61"/>
      <c r="AU188" s="61"/>
      <c r="AV188" s="61"/>
      <c r="AW188" s="61"/>
      <c r="AX188" s="61"/>
    </row>
    <row r="189" spans="1:50" ht="16" x14ac:dyDescent="0.2">
      <c r="A189" s="66"/>
      <c r="B189" s="66"/>
      <c r="C189" s="59"/>
      <c r="D189" s="58"/>
      <c r="E189" s="58"/>
      <c r="F189" s="58"/>
      <c r="G189" s="58"/>
      <c r="H189" s="58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1"/>
      <c r="AN189" s="61"/>
      <c r="AO189" s="61"/>
      <c r="AP189" s="61"/>
      <c r="AQ189" s="61"/>
      <c r="AR189" s="61"/>
      <c r="AS189" s="61"/>
      <c r="AT189" s="61"/>
      <c r="AU189" s="61"/>
      <c r="AV189" s="61"/>
      <c r="AW189" s="61"/>
      <c r="AX189" s="61"/>
    </row>
    <row r="190" spans="1:50" x14ac:dyDescent="0.15">
      <c r="A190" s="66"/>
      <c r="B190" s="58"/>
      <c r="C190" s="64"/>
      <c r="D190" s="58"/>
      <c r="E190" s="58"/>
      <c r="F190" s="58"/>
      <c r="G190" s="58"/>
      <c r="H190" s="58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61"/>
      <c r="AR190" s="61"/>
      <c r="AS190" s="61"/>
      <c r="AT190" s="61"/>
      <c r="AU190" s="61"/>
      <c r="AV190" s="61"/>
      <c r="AW190" s="61"/>
      <c r="AX190" s="61"/>
    </row>
    <row r="191" spans="1:50" ht="16" x14ac:dyDescent="0.2">
      <c r="A191" s="58"/>
      <c r="B191" s="66"/>
      <c r="C191" s="57"/>
      <c r="D191" s="5"/>
      <c r="E191" s="5"/>
      <c r="F191" s="5"/>
      <c r="G191" s="5"/>
      <c r="H191" s="5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  <c r="AO191" s="61"/>
      <c r="AP191" s="61"/>
      <c r="AQ191" s="61"/>
      <c r="AR191" s="61"/>
      <c r="AS191" s="61"/>
      <c r="AT191" s="61"/>
      <c r="AU191" s="61"/>
      <c r="AV191" s="61"/>
      <c r="AW191" s="61"/>
      <c r="AX191" s="61"/>
    </row>
    <row r="192" spans="1:50" ht="16" x14ac:dyDescent="0.2">
      <c r="A192" s="66"/>
      <c r="B192" s="58"/>
      <c r="C192" s="49"/>
      <c r="D192" s="5"/>
      <c r="E192" s="5"/>
      <c r="F192" s="5"/>
      <c r="G192" s="5"/>
      <c r="H192" s="5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  <c r="AR192" s="61"/>
      <c r="AS192" s="61"/>
      <c r="AT192" s="61"/>
      <c r="AU192" s="61"/>
      <c r="AV192" s="61"/>
      <c r="AW192" s="61"/>
      <c r="AX192" s="61"/>
    </row>
    <row r="193" spans="1:50" ht="16" x14ac:dyDescent="0.2">
      <c r="A193" s="58"/>
      <c r="B193" s="58"/>
      <c r="C193" s="69"/>
      <c r="D193" s="5"/>
      <c r="E193" s="5"/>
      <c r="F193" s="5"/>
      <c r="G193" s="5"/>
      <c r="H193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  <c r="AL193" s="61"/>
      <c r="AM193" s="61"/>
      <c r="AN193" s="61"/>
      <c r="AO193" s="61"/>
      <c r="AP193" s="61"/>
      <c r="AQ193" s="61"/>
      <c r="AR193" s="61"/>
      <c r="AS193" s="61"/>
      <c r="AT193" s="61"/>
      <c r="AU193" s="61"/>
      <c r="AV193" s="61"/>
      <c r="AW193" s="61"/>
      <c r="AX193" s="61"/>
    </row>
    <row r="194" spans="1:50" ht="16" x14ac:dyDescent="0.2">
      <c r="A194" s="58"/>
      <c r="B194" s="58"/>
      <c r="C194" s="69"/>
      <c r="D194" s="5"/>
      <c r="E194" s="5"/>
      <c r="F194" s="5"/>
      <c r="G194" s="5"/>
      <c r="H194" s="5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  <c r="AL194" s="61"/>
      <c r="AM194" s="61"/>
      <c r="AN194" s="61"/>
      <c r="AO194" s="61"/>
      <c r="AP194" s="61"/>
      <c r="AQ194" s="61"/>
      <c r="AR194" s="61"/>
      <c r="AS194" s="61"/>
      <c r="AT194" s="61"/>
      <c r="AU194" s="61"/>
      <c r="AV194" s="61"/>
      <c r="AW194" s="61"/>
      <c r="AX194" s="61"/>
    </row>
    <row r="195" spans="1:50" x14ac:dyDescent="0.15">
      <c r="A195" s="58"/>
      <c r="B195" s="58"/>
      <c r="C195" s="64"/>
      <c r="D195" s="58"/>
      <c r="E195" s="58"/>
      <c r="F195" s="58"/>
      <c r="G195" s="58"/>
      <c r="H195" s="58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  <c r="AL195" s="61"/>
      <c r="AM195" s="61"/>
      <c r="AN195" s="61"/>
      <c r="AO195" s="61"/>
      <c r="AP195" s="61"/>
      <c r="AQ195" s="61"/>
      <c r="AR195" s="61"/>
      <c r="AS195" s="61"/>
      <c r="AT195" s="61"/>
      <c r="AU195" s="61"/>
      <c r="AV195" s="61"/>
      <c r="AW195" s="61"/>
      <c r="AX195" s="61"/>
    </row>
    <row r="196" spans="1:50" ht="16" x14ac:dyDescent="0.2">
      <c r="A196" s="58"/>
      <c r="B196" s="58"/>
      <c r="C196" s="57"/>
      <c r="D196" s="78"/>
      <c r="E196" s="79"/>
      <c r="F196" s="79"/>
      <c r="G196" s="78"/>
      <c r="H196" s="78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  <c r="AL196" s="61"/>
      <c r="AM196" s="61"/>
      <c r="AN196" s="61"/>
      <c r="AO196" s="61"/>
      <c r="AP196" s="61"/>
      <c r="AQ196" s="61"/>
      <c r="AR196" s="61"/>
      <c r="AS196" s="61"/>
      <c r="AT196" s="61"/>
      <c r="AU196" s="61"/>
      <c r="AV196" s="61"/>
      <c r="AW196" s="61"/>
      <c r="AX196" s="61"/>
    </row>
    <row r="197" spans="1:50" ht="16" x14ac:dyDescent="0.2">
      <c r="A197" s="58"/>
      <c r="B197" s="58"/>
      <c r="C197" s="57"/>
      <c r="D197" s="78"/>
      <c r="E197" s="78"/>
      <c r="F197" s="78"/>
      <c r="G197" s="78"/>
      <c r="H197" s="78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  <c r="AL197" s="61"/>
      <c r="AM197" s="61"/>
      <c r="AN197" s="61"/>
      <c r="AO197" s="61"/>
      <c r="AP197" s="61"/>
      <c r="AQ197" s="61"/>
      <c r="AR197" s="61"/>
      <c r="AS197" s="61"/>
      <c r="AT197" s="61"/>
      <c r="AU197" s="61"/>
      <c r="AV197" s="61"/>
      <c r="AW197" s="61"/>
      <c r="AX197" s="61"/>
    </row>
    <row r="198" spans="1:50" ht="16" x14ac:dyDescent="0.2">
      <c r="A198" s="58"/>
      <c r="B198" s="58"/>
      <c r="C198" s="59"/>
      <c r="D198" s="78"/>
      <c r="E198" s="78"/>
      <c r="F198" s="78"/>
      <c r="G198" s="78"/>
      <c r="H198" s="58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  <c r="AL198" s="61"/>
      <c r="AM198" s="61"/>
      <c r="AN198" s="61"/>
      <c r="AO198" s="61"/>
      <c r="AP198" s="61"/>
      <c r="AQ198" s="61"/>
      <c r="AR198" s="61"/>
      <c r="AS198" s="61"/>
      <c r="AT198" s="61"/>
      <c r="AU198" s="61"/>
      <c r="AV198" s="61"/>
      <c r="AW198" s="61"/>
      <c r="AX198" s="61"/>
    </row>
    <row r="199" spans="1:50" ht="16" x14ac:dyDescent="0.2">
      <c r="A199" s="58"/>
      <c r="B199" s="58"/>
      <c r="C199" s="59"/>
      <c r="D199" s="78"/>
      <c r="E199" s="78"/>
      <c r="F199" s="78"/>
      <c r="G199" s="78"/>
      <c r="H199" s="78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  <c r="AL199" s="61"/>
      <c r="AM199" s="61"/>
      <c r="AN199" s="61"/>
      <c r="AO199" s="61"/>
      <c r="AP199" s="61"/>
      <c r="AQ199" s="61"/>
      <c r="AR199" s="61"/>
      <c r="AS199" s="61"/>
      <c r="AT199" s="61"/>
      <c r="AU199" s="61"/>
      <c r="AV199" s="61"/>
      <c r="AW199" s="61"/>
      <c r="AX199" s="61"/>
    </row>
    <row r="200" spans="1:50" x14ac:dyDescent="0.15">
      <c r="A200" s="66"/>
      <c r="B200" s="67"/>
      <c r="C200" s="75"/>
      <c r="D200" s="74"/>
      <c r="E200" s="74"/>
      <c r="F200" s="74"/>
      <c r="G200" s="74"/>
      <c r="H200" s="74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  <c r="AL200" s="61"/>
      <c r="AM200" s="61"/>
      <c r="AN200" s="61"/>
      <c r="AO200" s="61"/>
      <c r="AP200" s="61"/>
      <c r="AQ200" s="61"/>
      <c r="AR200" s="61"/>
      <c r="AS200" s="61"/>
      <c r="AT200" s="61"/>
      <c r="AU200" s="61"/>
      <c r="AV200" s="61"/>
      <c r="AW200" s="61"/>
      <c r="AX200" s="61"/>
    </row>
    <row r="201" spans="1:50" ht="16" x14ac:dyDescent="0.2">
      <c r="A201" s="66"/>
      <c r="B201" s="66"/>
      <c r="C201" s="71"/>
      <c r="D201" s="72"/>
      <c r="E201" s="72"/>
      <c r="F201" s="76"/>
      <c r="G201" s="72"/>
      <c r="H201" s="72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  <c r="AL201" s="61"/>
      <c r="AM201" s="61"/>
      <c r="AN201" s="61"/>
      <c r="AO201" s="61"/>
      <c r="AP201" s="61"/>
      <c r="AQ201" s="61"/>
      <c r="AR201" s="61"/>
      <c r="AS201" s="61"/>
      <c r="AT201" s="61"/>
      <c r="AU201" s="61"/>
      <c r="AV201" s="61"/>
      <c r="AW201" s="61"/>
      <c r="AX201" s="61"/>
    </row>
    <row r="202" spans="1:50" ht="16" x14ac:dyDescent="0.2">
      <c r="A202" s="66"/>
      <c r="B202" s="66"/>
      <c r="C202" s="71"/>
      <c r="D202" s="72"/>
      <c r="E202" s="72"/>
      <c r="F202" s="72"/>
      <c r="G202" s="72"/>
      <c r="H202" s="72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  <c r="AL202" s="61"/>
      <c r="AM202" s="61"/>
      <c r="AN202" s="61"/>
      <c r="AO202" s="61"/>
      <c r="AP202" s="61"/>
      <c r="AQ202" s="61"/>
      <c r="AR202" s="61"/>
      <c r="AS202" s="61"/>
      <c r="AT202" s="61"/>
      <c r="AU202" s="61"/>
      <c r="AV202" s="61"/>
      <c r="AW202" s="61"/>
      <c r="AX202" s="61"/>
    </row>
    <row r="203" spans="1:50" ht="16" x14ac:dyDescent="0.2">
      <c r="A203" s="66"/>
      <c r="B203" s="58"/>
      <c r="C203" s="73"/>
      <c r="D203" s="72"/>
      <c r="E203" s="72"/>
      <c r="F203" s="72"/>
      <c r="G203" s="72"/>
      <c r="H203" s="74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  <c r="AL203" s="61"/>
      <c r="AM203" s="61"/>
      <c r="AN203" s="61"/>
      <c r="AO203" s="61"/>
      <c r="AP203" s="61"/>
      <c r="AQ203" s="61"/>
      <c r="AR203" s="61"/>
      <c r="AS203" s="61"/>
      <c r="AT203" s="61"/>
      <c r="AU203" s="61"/>
      <c r="AV203" s="61"/>
      <c r="AW203" s="61"/>
      <c r="AX203" s="61"/>
    </row>
    <row r="204" spans="1:50" ht="16" x14ac:dyDescent="0.2">
      <c r="A204" s="58"/>
      <c r="B204" s="58"/>
      <c r="C204" s="73"/>
      <c r="D204" s="72"/>
      <c r="E204" s="72"/>
      <c r="F204" s="72"/>
      <c r="G204" s="72"/>
      <c r="H204" s="72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  <c r="AL204" s="61"/>
      <c r="AM204" s="61"/>
      <c r="AN204" s="61"/>
      <c r="AO204" s="61"/>
      <c r="AP204" s="61"/>
      <c r="AQ204" s="61"/>
      <c r="AR204" s="61"/>
      <c r="AS204" s="61"/>
      <c r="AT204" s="61"/>
      <c r="AU204" s="61"/>
      <c r="AV204" s="61"/>
      <c r="AW204" s="61"/>
      <c r="AX204" s="61"/>
    </row>
    <row r="205" spans="1:50" ht="16" x14ac:dyDescent="0.2">
      <c r="A205" s="58"/>
      <c r="B205" s="58"/>
      <c r="C205" s="71"/>
      <c r="D205" s="74"/>
      <c r="E205" s="74"/>
      <c r="F205" s="74"/>
      <c r="G205" s="74"/>
      <c r="H205" s="74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  <c r="AL205" s="61"/>
      <c r="AM205" s="61"/>
      <c r="AN205" s="61"/>
      <c r="AO205" s="61"/>
      <c r="AP205" s="61"/>
      <c r="AQ205" s="61"/>
      <c r="AR205" s="61"/>
      <c r="AS205" s="61"/>
      <c r="AT205" s="61"/>
      <c r="AU205" s="61"/>
      <c r="AV205" s="61"/>
      <c r="AW205" s="61"/>
      <c r="AX205" s="61"/>
    </row>
    <row r="206" spans="1:50" ht="16" x14ac:dyDescent="0.2">
      <c r="A206" s="58"/>
      <c r="B206" s="58"/>
      <c r="C206" s="71"/>
      <c r="D206" s="72"/>
      <c r="E206" s="72"/>
      <c r="F206" s="76"/>
      <c r="G206" s="72"/>
      <c r="H206" s="72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  <c r="AL206" s="61"/>
      <c r="AM206" s="61"/>
      <c r="AN206" s="61"/>
      <c r="AO206" s="61"/>
      <c r="AP206" s="61"/>
      <c r="AQ206" s="61"/>
      <c r="AR206" s="61"/>
      <c r="AS206" s="61"/>
      <c r="AT206" s="61"/>
      <c r="AU206" s="61"/>
      <c r="AV206" s="61"/>
      <c r="AW206" s="61"/>
      <c r="AX206" s="61"/>
    </row>
    <row r="207" spans="1:50" ht="16" x14ac:dyDescent="0.2">
      <c r="A207" s="58"/>
      <c r="B207" s="58"/>
      <c r="C207" s="71"/>
      <c r="D207" s="72"/>
      <c r="E207" s="72"/>
      <c r="F207" s="76"/>
      <c r="G207" s="72"/>
      <c r="H207" s="72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  <c r="AL207" s="61"/>
      <c r="AM207" s="61"/>
      <c r="AN207" s="61"/>
      <c r="AO207" s="61"/>
      <c r="AP207" s="61"/>
      <c r="AQ207" s="61"/>
      <c r="AR207" s="61"/>
      <c r="AS207" s="61"/>
      <c r="AT207" s="61"/>
      <c r="AU207" s="61"/>
      <c r="AV207" s="61"/>
      <c r="AW207" s="61"/>
      <c r="AX207" s="61"/>
    </row>
    <row r="208" spans="1:50" ht="16" x14ac:dyDescent="0.2">
      <c r="A208" s="58"/>
      <c r="B208" s="58"/>
      <c r="C208" s="73"/>
      <c r="D208" s="72"/>
      <c r="E208" s="72"/>
      <c r="F208" s="72"/>
      <c r="G208" s="72"/>
      <c r="H208" s="74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  <c r="AL208" s="61"/>
      <c r="AM208" s="61"/>
      <c r="AN208" s="61"/>
      <c r="AO208" s="61"/>
      <c r="AP208" s="61"/>
      <c r="AQ208" s="61"/>
      <c r="AR208" s="61"/>
      <c r="AS208" s="61"/>
      <c r="AT208" s="61"/>
      <c r="AU208" s="61"/>
      <c r="AV208" s="61"/>
      <c r="AW208" s="61"/>
      <c r="AX208" s="61"/>
    </row>
    <row r="209" spans="1:50" ht="16" x14ac:dyDescent="0.2">
      <c r="A209" s="58"/>
      <c r="B209" s="58"/>
      <c r="C209" s="73"/>
      <c r="D209" s="72"/>
      <c r="E209" s="72"/>
      <c r="F209" s="72"/>
      <c r="G209" s="72"/>
      <c r="H209" s="72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  <c r="AL209" s="61"/>
      <c r="AM209" s="61"/>
      <c r="AN209" s="61"/>
      <c r="AO209" s="61"/>
      <c r="AP209" s="61"/>
      <c r="AQ209" s="61"/>
      <c r="AR209" s="61"/>
      <c r="AS209" s="61"/>
      <c r="AT209" s="61"/>
      <c r="AU209" s="61"/>
      <c r="AV209" s="61"/>
      <c r="AW209" s="61"/>
      <c r="AX209" s="61"/>
    </row>
    <row r="210" spans="1:50" ht="16" x14ac:dyDescent="0.2">
      <c r="A210" s="58"/>
      <c r="B210" s="58"/>
      <c r="C210" s="57"/>
      <c r="D210" s="58"/>
      <c r="E210" s="58"/>
      <c r="F210" s="58"/>
      <c r="G210" s="58"/>
      <c r="H210" s="58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  <c r="AL210" s="61"/>
      <c r="AM210" s="61"/>
      <c r="AN210" s="61"/>
      <c r="AO210" s="61"/>
      <c r="AP210" s="61"/>
      <c r="AQ210" s="61"/>
      <c r="AR210" s="61"/>
      <c r="AS210" s="61"/>
      <c r="AT210" s="61"/>
      <c r="AU210" s="61"/>
      <c r="AV210" s="61"/>
      <c r="AW210" s="61"/>
      <c r="AX210" s="61"/>
    </row>
    <row r="211" spans="1:50" ht="16" x14ac:dyDescent="0.2">
      <c r="A211" s="65"/>
      <c r="B211" s="65"/>
      <c r="C211" s="57"/>
      <c r="D211" s="58"/>
      <c r="E211" s="58"/>
      <c r="F211" s="63"/>
      <c r="G211" s="63"/>
      <c r="H211" s="63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  <c r="AL211" s="61"/>
      <c r="AM211" s="61"/>
      <c r="AN211" s="61"/>
      <c r="AO211" s="61"/>
      <c r="AP211" s="61"/>
      <c r="AQ211" s="61"/>
      <c r="AR211" s="61"/>
      <c r="AS211" s="61"/>
      <c r="AT211" s="61"/>
      <c r="AU211" s="61"/>
      <c r="AV211" s="61"/>
      <c r="AW211" s="61"/>
      <c r="AX211" s="61"/>
    </row>
    <row r="212" spans="1:50" ht="16" x14ac:dyDescent="0.2">
      <c r="A212" s="65"/>
      <c r="B212" s="65"/>
      <c r="C212" s="57"/>
      <c r="D212" s="58"/>
      <c r="E212" s="58"/>
      <c r="F212" s="60"/>
      <c r="G212" s="60"/>
      <c r="H212" s="60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  <c r="AL212" s="61"/>
      <c r="AM212" s="61"/>
      <c r="AN212" s="61"/>
      <c r="AO212" s="61"/>
      <c r="AP212" s="61"/>
      <c r="AQ212" s="61"/>
      <c r="AR212" s="61"/>
      <c r="AS212" s="61"/>
      <c r="AT212" s="61"/>
      <c r="AU212" s="61"/>
      <c r="AV212" s="61"/>
      <c r="AW212" s="61"/>
      <c r="AX212" s="61"/>
    </row>
    <row r="213" spans="1:50" ht="16" x14ac:dyDescent="0.2">
      <c r="A213" s="65"/>
      <c r="B213" s="65"/>
      <c r="C213" s="59"/>
      <c r="D213" s="58"/>
      <c r="E213" s="58"/>
      <c r="F213" s="60"/>
      <c r="G213" s="60"/>
      <c r="H213" s="60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  <c r="AL213" s="61"/>
      <c r="AM213" s="61"/>
      <c r="AN213" s="61"/>
      <c r="AO213" s="61"/>
      <c r="AP213" s="61"/>
      <c r="AQ213" s="61"/>
      <c r="AR213" s="61"/>
      <c r="AS213" s="61"/>
      <c r="AT213" s="61"/>
      <c r="AU213" s="61"/>
      <c r="AV213" s="61"/>
      <c r="AW213" s="61"/>
      <c r="AX213" s="61"/>
    </row>
    <row r="214" spans="1:50" ht="16" x14ac:dyDescent="0.2">
      <c r="A214" s="65"/>
      <c r="B214" s="65"/>
      <c r="C214" s="61"/>
      <c r="D214" s="58"/>
      <c r="E214" s="58"/>
      <c r="F214" s="60"/>
      <c r="G214" s="60"/>
      <c r="H214" s="60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  <c r="AL214" s="61"/>
      <c r="AM214" s="61"/>
      <c r="AN214" s="61"/>
      <c r="AO214" s="61"/>
      <c r="AP214" s="61"/>
      <c r="AQ214" s="61"/>
      <c r="AR214" s="61"/>
      <c r="AS214" s="61"/>
      <c r="AT214" s="61"/>
      <c r="AU214" s="61"/>
      <c r="AV214" s="61"/>
      <c r="AW214" s="61"/>
      <c r="AX214" s="61"/>
    </row>
    <row r="215" spans="1:50" ht="16" x14ac:dyDescent="0.2">
      <c r="A215" s="58"/>
      <c r="B215" s="58"/>
      <c r="C215" s="57"/>
      <c r="D215" s="63"/>
      <c r="E215" s="63"/>
      <c r="F215" s="58"/>
      <c r="G215" s="58"/>
      <c r="H215" s="58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  <c r="AL215" s="61"/>
      <c r="AM215" s="61"/>
      <c r="AN215" s="61"/>
      <c r="AO215" s="61"/>
      <c r="AP215" s="61"/>
      <c r="AQ215" s="61"/>
      <c r="AR215" s="61"/>
      <c r="AS215" s="61"/>
      <c r="AT215" s="61"/>
      <c r="AU215" s="61"/>
      <c r="AV215" s="61"/>
      <c r="AW215" s="61"/>
      <c r="AX215" s="61"/>
    </row>
    <row r="216" spans="1:50" ht="16" x14ac:dyDescent="0.2">
      <c r="A216" s="65"/>
      <c r="B216" s="65"/>
      <c r="C216" s="57"/>
      <c r="D216" s="60"/>
      <c r="E216" s="60"/>
      <c r="F216" s="63"/>
      <c r="G216" s="63"/>
      <c r="H216" s="63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  <c r="AL216" s="61"/>
      <c r="AM216" s="61"/>
      <c r="AN216" s="61"/>
      <c r="AO216" s="61"/>
      <c r="AP216" s="61"/>
      <c r="AQ216" s="61"/>
      <c r="AR216" s="61"/>
      <c r="AS216" s="61"/>
      <c r="AT216" s="61"/>
      <c r="AU216" s="61"/>
      <c r="AV216" s="61"/>
      <c r="AW216" s="61"/>
      <c r="AX216" s="61"/>
    </row>
    <row r="217" spans="1:50" ht="16" x14ac:dyDescent="0.2">
      <c r="A217" s="65"/>
      <c r="B217" s="65"/>
      <c r="C217" s="57"/>
      <c r="D217" s="60"/>
      <c r="E217" s="60"/>
      <c r="F217" s="63"/>
      <c r="G217" s="63"/>
      <c r="H217" s="63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  <c r="AL217" s="61"/>
      <c r="AM217" s="61"/>
      <c r="AN217" s="61"/>
      <c r="AO217" s="61"/>
      <c r="AP217" s="61"/>
      <c r="AQ217" s="61"/>
      <c r="AR217" s="61"/>
      <c r="AS217" s="61"/>
      <c r="AT217" s="61"/>
      <c r="AU217" s="61"/>
      <c r="AV217" s="61"/>
      <c r="AW217" s="61"/>
      <c r="AX217" s="61"/>
    </row>
    <row r="218" spans="1:50" ht="16" x14ac:dyDescent="0.2">
      <c r="A218" s="65"/>
      <c r="B218" s="65"/>
      <c r="C218" s="59"/>
      <c r="D218" s="60"/>
      <c r="E218" s="60"/>
      <c r="F218" s="60"/>
      <c r="G218" s="60"/>
      <c r="H218" s="60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  <c r="AL218" s="61"/>
      <c r="AM218" s="61"/>
      <c r="AN218" s="61"/>
      <c r="AO218" s="61"/>
      <c r="AP218" s="61"/>
      <c r="AQ218" s="61"/>
      <c r="AR218" s="61"/>
      <c r="AS218" s="61"/>
      <c r="AT218" s="61"/>
      <c r="AU218" s="61"/>
      <c r="AV218" s="61"/>
      <c r="AW218" s="61"/>
      <c r="AX218" s="61"/>
    </row>
    <row r="219" spans="1:50" ht="16" x14ac:dyDescent="0.2">
      <c r="A219" s="65"/>
      <c r="B219" s="65"/>
      <c r="C219" s="61"/>
      <c r="D219" s="58"/>
      <c r="E219" s="58"/>
      <c r="F219" s="60"/>
      <c r="G219" s="60"/>
      <c r="H219" s="60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  <c r="AL219" s="61"/>
      <c r="AM219" s="61"/>
      <c r="AN219" s="61"/>
      <c r="AO219" s="61"/>
      <c r="AP219" s="61"/>
      <c r="AQ219" s="61"/>
      <c r="AR219" s="61"/>
      <c r="AS219" s="61"/>
      <c r="AT219" s="61"/>
      <c r="AU219" s="61"/>
      <c r="AV219" s="61"/>
      <c r="AW219" s="61"/>
      <c r="AX219" s="61"/>
    </row>
    <row r="220" spans="1:50" ht="16" x14ac:dyDescent="0.2">
      <c r="A220" s="65"/>
      <c r="B220" s="65"/>
      <c r="C220" s="57"/>
      <c r="D220" s="63"/>
      <c r="E220" s="63"/>
      <c r="F220" s="60"/>
      <c r="G220" s="60"/>
      <c r="H220" s="60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  <c r="AL220" s="61"/>
      <c r="AM220" s="61"/>
      <c r="AN220" s="61"/>
      <c r="AO220" s="61"/>
      <c r="AP220" s="61"/>
      <c r="AQ220" s="61"/>
      <c r="AR220" s="61"/>
      <c r="AS220" s="61"/>
      <c r="AT220" s="61"/>
      <c r="AU220" s="61"/>
      <c r="AV220" s="61"/>
      <c r="AW220" s="61"/>
      <c r="AX220" s="61"/>
    </row>
    <row r="221" spans="1:50" ht="16" x14ac:dyDescent="0.2">
      <c r="A221" s="58"/>
      <c r="B221" s="58"/>
      <c r="C221" s="57"/>
      <c r="D221" s="63"/>
      <c r="E221" s="63"/>
      <c r="F221" s="58"/>
      <c r="G221" s="58"/>
      <c r="H221" s="58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  <c r="AL221" s="61"/>
      <c r="AM221" s="61"/>
      <c r="AN221" s="61"/>
      <c r="AO221" s="61"/>
      <c r="AP221" s="61"/>
      <c r="AQ221" s="61"/>
      <c r="AR221" s="61"/>
      <c r="AS221" s="61"/>
      <c r="AT221" s="61"/>
      <c r="AU221" s="61"/>
      <c r="AV221" s="61"/>
      <c r="AW221" s="61"/>
      <c r="AX221" s="61"/>
    </row>
    <row r="222" spans="1:50" ht="16" x14ac:dyDescent="0.2">
      <c r="A222" s="65"/>
      <c r="B222" s="65"/>
      <c r="C222" s="57"/>
      <c r="D222" s="60"/>
      <c r="E222" s="60"/>
      <c r="F222" s="63"/>
      <c r="G222" s="63"/>
      <c r="H222" s="63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  <c r="AL222" s="61"/>
      <c r="AM222" s="61"/>
      <c r="AN222" s="61"/>
      <c r="AO222" s="61"/>
      <c r="AP222" s="61"/>
      <c r="AQ222" s="61"/>
      <c r="AR222" s="61"/>
      <c r="AS222" s="61"/>
      <c r="AT222" s="61"/>
      <c r="AU222" s="61"/>
      <c r="AV222" s="61"/>
      <c r="AW222" s="61"/>
      <c r="AX222" s="61"/>
    </row>
    <row r="223" spans="1:50" ht="16" x14ac:dyDescent="0.2">
      <c r="A223" s="65"/>
      <c r="B223" s="65"/>
      <c r="C223" s="59"/>
      <c r="D223" s="60"/>
      <c r="E223" s="60"/>
      <c r="F223" s="60"/>
      <c r="G223" s="60"/>
      <c r="H223" s="60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  <c r="AL223" s="61"/>
      <c r="AM223" s="61"/>
      <c r="AN223" s="61"/>
      <c r="AO223" s="61"/>
      <c r="AP223" s="61"/>
      <c r="AQ223" s="61"/>
      <c r="AR223" s="61"/>
      <c r="AS223" s="61"/>
      <c r="AT223" s="61"/>
      <c r="AU223" s="61"/>
      <c r="AV223" s="61"/>
      <c r="AW223" s="61"/>
      <c r="AX223" s="61"/>
    </row>
    <row r="224" spans="1:50" ht="16" x14ac:dyDescent="0.2">
      <c r="A224" s="65"/>
      <c r="B224" s="65"/>
      <c r="C224" s="57"/>
      <c r="D224" s="60"/>
      <c r="E224" s="60"/>
      <c r="F224" s="60"/>
      <c r="G224" s="60"/>
      <c r="H224" s="60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  <c r="AL224" s="61"/>
      <c r="AM224" s="61"/>
      <c r="AN224" s="61"/>
      <c r="AO224" s="61"/>
      <c r="AP224" s="61"/>
      <c r="AQ224" s="61"/>
      <c r="AR224" s="61"/>
      <c r="AS224" s="61"/>
      <c r="AT224" s="61"/>
      <c r="AU224" s="61"/>
      <c r="AV224" s="61"/>
      <c r="AW224" s="61"/>
      <c r="AX224" s="61"/>
    </row>
    <row r="225" spans="1:50" ht="16" x14ac:dyDescent="0.2">
      <c r="A225" s="65"/>
      <c r="B225" s="65"/>
      <c r="C225" s="64"/>
      <c r="D225" s="58"/>
      <c r="E225" s="58"/>
      <c r="F225" s="60"/>
      <c r="G225" s="60"/>
      <c r="H225" s="60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  <c r="AL225" s="61"/>
      <c r="AM225" s="61"/>
      <c r="AN225" s="61"/>
      <c r="AO225" s="61"/>
      <c r="AP225" s="61"/>
      <c r="AQ225" s="61"/>
      <c r="AR225" s="61"/>
      <c r="AS225" s="61"/>
      <c r="AT225" s="61"/>
      <c r="AU225" s="61"/>
      <c r="AV225" s="61"/>
      <c r="AW225" s="61"/>
      <c r="AX225" s="61"/>
    </row>
    <row r="226" spans="1:50" ht="16" x14ac:dyDescent="0.2">
      <c r="A226" s="58"/>
      <c r="B226" s="58"/>
      <c r="C226" s="57"/>
      <c r="D226" s="63"/>
      <c r="E226" s="63"/>
      <c r="F226" s="58"/>
      <c r="G226" s="58"/>
      <c r="H226" s="58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  <c r="AL226" s="61"/>
      <c r="AM226" s="61"/>
      <c r="AN226" s="61"/>
      <c r="AO226" s="61"/>
      <c r="AP226" s="61"/>
      <c r="AQ226" s="61"/>
      <c r="AR226" s="61"/>
      <c r="AS226" s="61"/>
      <c r="AT226" s="61"/>
      <c r="AU226" s="61"/>
      <c r="AV226" s="61"/>
      <c r="AW226" s="61"/>
      <c r="AX226" s="61"/>
    </row>
    <row r="227" spans="1:50" ht="16" x14ac:dyDescent="0.2">
      <c r="A227" s="66"/>
      <c r="B227" s="66"/>
      <c r="C227" s="57"/>
      <c r="D227" s="60"/>
      <c r="E227" s="60"/>
      <c r="F227" s="58"/>
      <c r="G227" s="58"/>
      <c r="H227" s="58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  <c r="AL227" s="61"/>
      <c r="AM227" s="61"/>
      <c r="AN227" s="61"/>
      <c r="AO227" s="61"/>
      <c r="AP227" s="61"/>
      <c r="AQ227" s="61"/>
      <c r="AR227" s="61"/>
      <c r="AS227" s="61"/>
      <c r="AT227" s="61"/>
      <c r="AU227" s="61"/>
      <c r="AV227" s="61"/>
      <c r="AW227" s="61"/>
      <c r="AX227" s="61"/>
    </row>
    <row r="228" spans="1:50" ht="16" x14ac:dyDescent="0.2">
      <c r="A228" s="66"/>
      <c r="B228" s="67"/>
      <c r="C228" s="59"/>
      <c r="D228" s="60"/>
      <c r="E228" s="60"/>
      <c r="F228" s="58"/>
      <c r="G228" s="58"/>
      <c r="H228" s="58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  <c r="AL228" s="61"/>
      <c r="AM228" s="61"/>
      <c r="AN228" s="61"/>
      <c r="AO228" s="61"/>
      <c r="AP228" s="61"/>
      <c r="AQ228" s="61"/>
      <c r="AR228" s="61"/>
      <c r="AS228" s="61"/>
      <c r="AT228" s="61"/>
      <c r="AU228" s="61"/>
      <c r="AV228" s="61"/>
      <c r="AW228" s="61"/>
      <c r="AX228" s="61"/>
    </row>
    <row r="229" spans="1:50" ht="16" x14ac:dyDescent="0.2">
      <c r="A229" s="66"/>
      <c r="B229" s="66"/>
      <c r="C229" s="59"/>
      <c r="D229" s="60"/>
      <c r="E229" s="60"/>
      <c r="F229" s="58"/>
      <c r="G229" s="58"/>
      <c r="H229" s="58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  <c r="AL229" s="61"/>
      <c r="AM229" s="61"/>
      <c r="AN229" s="61"/>
      <c r="AO229" s="61"/>
      <c r="AP229" s="61"/>
      <c r="AQ229" s="61"/>
      <c r="AR229" s="61"/>
      <c r="AS229" s="61"/>
      <c r="AT229" s="61"/>
      <c r="AU229" s="61"/>
      <c r="AV229" s="61"/>
      <c r="AW229" s="61"/>
      <c r="AX229" s="61"/>
    </row>
    <row r="230" spans="1:50" x14ac:dyDescent="0.15">
      <c r="A230" s="66"/>
      <c r="B230" s="66"/>
      <c r="C230" s="64"/>
      <c r="D230" s="58"/>
      <c r="E230" s="58"/>
      <c r="F230" s="58"/>
      <c r="G230" s="58"/>
      <c r="H230" s="58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  <c r="AL230" s="61"/>
      <c r="AM230" s="61"/>
      <c r="AN230" s="61"/>
      <c r="AO230" s="61"/>
      <c r="AP230" s="61"/>
      <c r="AQ230" s="61"/>
      <c r="AR230" s="61"/>
      <c r="AS230" s="61"/>
      <c r="AT230" s="61"/>
      <c r="AU230" s="61"/>
      <c r="AV230" s="61"/>
      <c r="AW230" s="61"/>
      <c r="AX230" s="61"/>
    </row>
    <row r="231" spans="1:50" ht="16" x14ac:dyDescent="0.2">
      <c r="A231" s="58"/>
      <c r="B231" s="58"/>
      <c r="C231" s="57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  <c r="AL231" s="61"/>
      <c r="AM231" s="61"/>
      <c r="AN231" s="61"/>
      <c r="AO231" s="61"/>
      <c r="AP231" s="61"/>
      <c r="AQ231" s="61"/>
      <c r="AR231" s="61"/>
      <c r="AS231" s="61"/>
      <c r="AT231" s="61"/>
      <c r="AU231" s="61"/>
      <c r="AV231" s="61"/>
      <c r="AW231" s="61"/>
      <c r="AX231" s="61"/>
    </row>
    <row r="232" spans="1:50" ht="16" x14ac:dyDescent="0.2">
      <c r="A232" s="66"/>
      <c r="B232" s="66"/>
      <c r="C232" s="49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  <c r="AL232" s="61"/>
      <c r="AM232" s="61"/>
      <c r="AN232" s="61"/>
      <c r="AO232" s="61"/>
      <c r="AP232" s="61"/>
      <c r="AQ232" s="61"/>
      <c r="AR232" s="61"/>
      <c r="AS232" s="61"/>
      <c r="AT232" s="61"/>
      <c r="AU232" s="61"/>
      <c r="AV232" s="61"/>
      <c r="AW232" s="61"/>
      <c r="AX232" s="61"/>
    </row>
    <row r="233" spans="1:50" ht="16" x14ac:dyDescent="0.2">
      <c r="A233" s="66"/>
      <c r="B233" s="67"/>
      <c r="C233" s="69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  <c r="AL233" s="61"/>
      <c r="AM233" s="61"/>
      <c r="AN233" s="61"/>
      <c r="AO233" s="61"/>
      <c r="AP233" s="61"/>
      <c r="AQ233" s="61"/>
      <c r="AR233" s="61"/>
      <c r="AS233" s="61"/>
      <c r="AT233" s="61"/>
      <c r="AU233" s="61"/>
      <c r="AV233" s="61"/>
      <c r="AW233" s="61"/>
      <c r="AX233" s="61"/>
    </row>
    <row r="234" spans="1:50" ht="16" x14ac:dyDescent="0.2">
      <c r="A234" s="66"/>
      <c r="B234" s="66"/>
      <c r="C234" s="69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  <c r="AL234" s="61"/>
      <c r="AM234" s="61"/>
      <c r="AN234" s="61"/>
      <c r="AO234" s="61"/>
      <c r="AP234" s="61"/>
      <c r="AQ234" s="61"/>
      <c r="AR234" s="61"/>
      <c r="AS234" s="61"/>
      <c r="AT234" s="61"/>
      <c r="AU234" s="61"/>
      <c r="AV234" s="61"/>
      <c r="AW234" s="61"/>
      <c r="AX234" s="61"/>
    </row>
    <row r="235" spans="1:50" x14ac:dyDescent="0.15">
      <c r="A235" s="66"/>
      <c r="B235" s="66"/>
      <c r="C235" s="64"/>
      <c r="D235" s="58"/>
      <c r="E235" s="58"/>
      <c r="F235" s="58"/>
      <c r="G235" s="58"/>
      <c r="H235" s="58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  <c r="AL235" s="61"/>
      <c r="AM235" s="61"/>
      <c r="AN235" s="61"/>
      <c r="AO235" s="61"/>
      <c r="AP235" s="61"/>
      <c r="AQ235" s="61"/>
      <c r="AR235" s="61"/>
      <c r="AS235" s="61"/>
      <c r="AT235" s="61"/>
      <c r="AU235" s="61"/>
      <c r="AV235" s="61"/>
      <c r="AW235" s="61"/>
      <c r="AX235" s="61"/>
    </row>
    <row r="236" spans="1:50" ht="16" x14ac:dyDescent="0.2">
      <c r="A236" s="58"/>
      <c r="B236" s="58"/>
      <c r="C236" s="57"/>
      <c r="D236" s="58"/>
      <c r="E236" s="58"/>
      <c r="F236" s="58"/>
      <c r="G236" s="58"/>
      <c r="H236" s="58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  <c r="AL236" s="61"/>
      <c r="AM236" s="61"/>
      <c r="AN236" s="61"/>
      <c r="AO236" s="61"/>
      <c r="AP236" s="61"/>
      <c r="AQ236" s="61"/>
      <c r="AR236" s="61"/>
      <c r="AS236" s="61"/>
      <c r="AT236" s="61"/>
      <c r="AU236" s="61"/>
      <c r="AV236" s="61"/>
      <c r="AW236" s="61"/>
      <c r="AX236" s="61"/>
    </row>
    <row r="237" spans="1:50" ht="16" x14ac:dyDescent="0.2">
      <c r="A237" s="58"/>
      <c r="B237" s="58"/>
      <c r="C237" s="57"/>
      <c r="D237" s="58"/>
      <c r="E237" s="58"/>
      <c r="F237" s="58"/>
      <c r="G237" s="58"/>
      <c r="H237" s="58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  <c r="AL237" s="61"/>
      <c r="AM237" s="61"/>
      <c r="AN237" s="61"/>
      <c r="AO237" s="61"/>
      <c r="AP237" s="61"/>
      <c r="AQ237" s="61"/>
      <c r="AR237" s="61"/>
      <c r="AS237" s="61"/>
      <c r="AT237" s="61"/>
      <c r="AU237" s="61"/>
      <c r="AV237" s="61"/>
      <c r="AW237" s="61"/>
      <c r="AX237" s="61"/>
    </row>
    <row r="238" spans="1:50" ht="16" x14ac:dyDescent="0.2">
      <c r="A238" s="66"/>
      <c r="B238" s="66"/>
      <c r="C238" s="57"/>
      <c r="D238" s="58"/>
      <c r="E238" s="58"/>
      <c r="F238" s="58"/>
      <c r="G238" s="58"/>
      <c r="H238" s="58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  <c r="AL238" s="61"/>
      <c r="AM238" s="61"/>
      <c r="AN238" s="61"/>
      <c r="AO238" s="61"/>
      <c r="AP238" s="61"/>
      <c r="AQ238" s="61"/>
      <c r="AR238" s="61"/>
      <c r="AS238" s="61"/>
      <c r="AT238" s="61"/>
      <c r="AU238" s="61"/>
      <c r="AV238" s="61"/>
      <c r="AW238" s="61"/>
      <c r="AX238" s="61"/>
    </row>
    <row r="239" spans="1:50" ht="16" x14ac:dyDescent="0.2">
      <c r="A239" s="66"/>
      <c r="B239" s="66"/>
      <c r="C239" s="59"/>
      <c r="D239" s="58"/>
      <c r="E239" s="58"/>
      <c r="F239" s="58"/>
      <c r="G239" s="58"/>
      <c r="H239" s="58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  <c r="AL239" s="61"/>
      <c r="AM239" s="61"/>
      <c r="AN239" s="61"/>
      <c r="AO239" s="61"/>
      <c r="AP239" s="61"/>
      <c r="AQ239" s="61"/>
      <c r="AR239" s="61"/>
      <c r="AS239" s="61"/>
      <c r="AT239" s="61"/>
      <c r="AU239" s="61"/>
      <c r="AV239" s="61"/>
      <c r="AW239" s="61"/>
      <c r="AX239" s="61"/>
    </row>
    <row r="240" spans="1:50" ht="16" x14ac:dyDescent="0.2">
      <c r="A240" s="66"/>
      <c r="B240" s="67"/>
      <c r="C240" s="59"/>
      <c r="D240" s="58"/>
      <c r="E240" s="58"/>
      <c r="F240" s="58"/>
      <c r="G240" s="58"/>
      <c r="H240" s="58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  <c r="AL240" s="61"/>
      <c r="AM240" s="61"/>
      <c r="AN240" s="61"/>
      <c r="AO240" s="61"/>
      <c r="AP240" s="61"/>
      <c r="AQ240" s="61"/>
      <c r="AR240" s="61"/>
      <c r="AS240" s="61"/>
      <c r="AT240" s="61"/>
      <c r="AU240" s="61"/>
      <c r="AV240" s="61"/>
      <c r="AW240" s="61"/>
      <c r="AX240" s="61"/>
    </row>
    <row r="241" spans="1:50" x14ac:dyDescent="0.15">
      <c r="A241" s="66"/>
      <c r="B241" s="66"/>
      <c r="C241" s="61"/>
      <c r="D241" s="58"/>
      <c r="E241" s="58"/>
      <c r="F241" s="58"/>
      <c r="G241" s="58"/>
      <c r="H241" s="58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  <c r="AL241" s="61"/>
      <c r="AM241" s="61"/>
      <c r="AN241" s="61"/>
      <c r="AO241" s="61"/>
      <c r="AP241" s="61"/>
      <c r="AQ241" s="61"/>
      <c r="AR241" s="61"/>
      <c r="AS241" s="61"/>
      <c r="AT241" s="61"/>
      <c r="AU241" s="61"/>
      <c r="AV241" s="61"/>
      <c r="AW241" s="61"/>
      <c r="AX241" s="61"/>
    </row>
    <row r="242" spans="1:50" ht="16" x14ac:dyDescent="0.2">
      <c r="A242" s="66"/>
      <c r="B242" s="66"/>
      <c r="C242" s="57"/>
      <c r="D242" s="58"/>
      <c r="E242" s="58"/>
      <c r="F242" s="58"/>
      <c r="G242" s="58"/>
      <c r="H242" s="58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  <c r="AL242" s="61"/>
      <c r="AM242" s="61"/>
      <c r="AN242" s="61"/>
      <c r="AO242" s="61"/>
      <c r="AP242" s="61"/>
      <c r="AQ242" s="61"/>
      <c r="AR242" s="61"/>
      <c r="AS242" s="61"/>
      <c r="AT242" s="61"/>
      <c r="AU242" s="61"/>
      <c r="AV242" s="61"/>
      <c r="AW242" s="61"/>
      <c r="AX242" s="61"/>
    </row>
    <row r="243" spans="1:50" ht="16" x14ac:dyDescent="0.2">
      <c r="A243" s="58"/>
      <c r="B243" s="58"/>
      <c r="C243" s="57"/>
      <c r="D243" s="58"/>
      <c r="E243" s="58"/>
      <c r="F243" s="58"/>
      <c r="G243" s="58"/>
      <c r="H243" s="58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  <c r="AL243" s="61"/>
      <c r="AM243" s="61"/>
      <c r="AN243" s="61"/>
      <c r="AO243" s="61"/>
      <c r="AP243" s="61"/>
      <c r="AQ243" s="61"/>
      <c r="AR243" s="61"/>
      <c r="AS243" s="61"/>
      <c r="AT243" s="61"/>
      <c r="AU243" s="61"/>
      <c r="AV243" s="61"/>
      <c r="AW243" s="61"/>
      <c r="AX243" s="61"/>
    </row>
    <row r="244" spans="1:50" ht="16" x14ac:dyDescent="0.2">
      <c r="A244" s="66"/>
      <c r="B244" s="66"/>
      <c r="C244" s="57"/>
      <c r="D244" s="58"/>
      <c r="E244" s="58"/>
      <c r="F244" s="58"/>
      <c r="G244" s="58"/>
      <c r="H244" s="58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  <c r="AL244" s="61"/>
      <c r="AM244" s="61"/>
      <c r="AN244" s="61"/>
      <c r="AO244" s="61"/>
      <c r="AP244" s="61"/>
      <c r="AQ244" s="61"/>
      <c r="AR244" s="61"/>
      <c r="AS244" s="61"/>
      <c r="AT244" s="61"/>
      <c r="AU244" s="61"/>
      <c r="AV244" s="61"/>
      <c r="AW244" s="61"/>
      <c r="AX244" s="61"/>
    </row>
    <row r="245" spans="1:50" ht="16" x14ac:dyDescent="0.2">
      <c r="A245" s="66"/>
      <c r="B245" s="67"/>
      <c r="C245" s="59"/>
      <c r="D245" s="58"/>
      <c r="E245" s="58"/>
      <c r="F245" s="58"/>
      <c r="G245" s="58"/>
      <c r="H245" s="58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  <c r="AL245" s="61"/>
      <c r="AM245" s="61"/>
      <c r="AN245" s="61"/>
      <c r="AO245" s="61"/>
      <c r="AP245" s="61"/>
      <c r="AQ245" s="61"/>
      <c r="AR245" s="61"/>
      <c r="AS245" s="61"/>
      <c r="AT245" s="61"/>
      <c r="AU245" s="61"/>
      <c r="AV245" s="61"/>
      <c r="AW245" s="61"/>
      <c r="AX245" s="61"/>
    </row>
    <row r="246" spans="1:50" ht="16" x14ac:dyDescent="0.2">
      <c r="A246" s="66"/>
      <c r="B246" s="66"/>
      <c r="C246" s="57"/>
      <c r="D246" s="58"/>
      <c r="E246" s="58"/>
      <c r="F246" s="58"/>
      <c r="G246" s="58"/>
      <c r="H246" s="58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  <c r="AL246" s="61"/>
      <c r="AM246" s="61"/>
      <c r="AN246" s="61"/>
      <c r="AO246" s="61"/>
      <c r="AP246" s="61"/>
      <c r="AQ246" s="61"/>
      <c r="AR246" s="61"/>
      <c r="AS246" s="61"/>
      <c r="AT246" s="61"/>
      <c r="AU246" s="61"/>
      <c r="AV246" s="61"/>
      <c r="AW246" s="61"/>
      <c r="AX246" s="61"/>
    </row>
    <row r="247" spans="1:50" x14ac:dyDescent="0.15">
      <c r="A247" s="66"/>
      <c r="B247" s="66"/>
      <c r="C247" s="77"/>
      <c r="D247" s="58"/>
      <c r="E247" s="58"/>
      <c r="F247" s="58"/>
      <c r="G247" s="58"/>
      <c r="H247" s="58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  <c r="AL247" s="61"/>
      <c r="AM247" s="61"/>
      <c r="AN247" s="61"/>
      <c r="AO247" s="61"/>
      <c r="AP247" s="61"/>
      <c r="AQ247" s="61"/>
      <c r="AR247" s="61"/>
      <c r="AS247" s="61"/>
      <c r="AT247" s="61"/>
      <c r="AU247" s="61"/>
      <c r="AV247" s="61"/>
      <c r="AW247" s="61"/>
      <c r="AX247" s="61"/>
    </row>
    <row r="248" spans="1:50" ht="16" x14ac:dyDescent="0.2">
      <c r="A248" s="58"/>
      <c r="B248" s="58"/>
      <c r="C248" s="57"/>
      <c r="D248" s="58"/>
      <c r="E248" s="58"/>
      <c r="F248" s="58"/>
      <c r="G248" s="58"/>
      <c r="H248" s="58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  <c r="AL248" s="61"/>
      <c r="AM248" s="61"/>
      <c r="AN248" s="61"/>
      <c r="AO248" s="61"/>
      <c r="AP248" s="61"/>
      <c r="AQ248" s="61"/>
      <c r="AR248" s="61"/>
      <c r="AS248" s="61"/>
      <c r="AT248" s="61"/>
      <c r="AU248" s="61"/>
      <c r="AV248" s="61"/>
      <c r="AW248" s="61"/>
      <c r="AX248" s="61"/>
    </row>
    <row r="249" spans="1:50" ht="16" x14ac:dyDescent="0.2">
      <c r="A249" s="58"/>
      <c r="B249" s="58"/>
      <c r="C249" s="57"/>
      <c r="D249" s="58"/>
      <c r="E249" s="58"/>
      <c r="F249" s="58"/>
      <c r="G249" s="58"/>
      <c r="H249" s="58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  <c r="AL249" s="61"/>
      <c r="AM249" s="61"/>
      <c r="AN249" s="61"/>
      <c r="AO249" s="61"/>
      <c r="AP249" s="61"/>
      <c r="AQ249" s="61"/>
      <c r="AR249" s="61"/>
      <c r="AS249" s="61"/>
      <c r="AT249" s="61"/>
      <c r="AU249" s="61"/>
      <c r="AV249" s="61"/>
      <c r="AW249" s="61"/>
      <c r="AX249" s="61"/>
    </row>
    <row r="250" spans="1:50" ht="16" x14ac:dyDescent="0.2">
      <c r="A250" s="58"/>
      <c r="B250" s="58"/>
      <c r="C250" s="59"/>
      <c r="D250" s="58"/>
      <c r="E250" s="58"/>
      <c r="F250" s="58"/>
      <c r="G250" s="58"/>
      <c r="H250" s="58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  <c r="AL250" s="61"/>
      <c r="AM250" s="61"/>
      <c r="AN250" s="61"/>
      <c r="AO250" s="61"/>
      <c r="AP250" s="61"/>
      <c r="AQ250" s="61"/>
      <c r="AR250" s="61"/>
      <c r="AS250" s="61"/>
      <c r="AT250" s="61"/>
      <c r="AU250" s="61"/>
      <c r="AV250" s="61"/>
      <c r="AW250" s="61"/>
      <c r="AX250" s="61"/>
    </row>
    <row r="251" spans="1:50" ht="16" x14ac:dyDescent="0.2">
      <c r="A251" s="58"/>
      <c r="B251" s="58"/>
      <c r="C251" s="57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  <c r="AL251" s="61"/>
      <c r="AM251" s="61"/>
      <c r="AN251" s="61"/>
      <c r="AO251" s="61"/>
      <c r="AP251" s="61"/>
      <c r="AQ251" s="61"/>
      <c r="AR251" s="61"/>
      <c r="AS251" s="61"/>
      <c r="AT251" s="61"/>
      <c r="AU251" s="61"/>
      <c r="AV251" s="61"/>
      <c r="AW251" s="61"/>
      <c r="AX251" s="61"/>
    </row>
    <row r="252" spans="1:50" ht="16" x14ac:dyDescent="0.2">
      <c r="A252" s="58"/>
      <c r="B252" s="58"/>
      <c r="C252" s="49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  <c r="AL252" s="61"/>
      <c r="AM252" s="61"/>
      <c r="AN252" s="61"/>
      <c r="AO252" s="61"/>
      <c r="AP252" s="61"/>
      <c r="AQ252" s="61"/>
      <c r="AR252" s="61"/>
      <c r="AS252" s="61"/>
      <c r="AT252" s="61"/>
      <c r="AU252" s="61"/>
      <c r="AV252" s="61"/>
      <c r="AW252" s="61"/>
      <c r="AX252" s="61"/>
    </row>
    <row r="253" spans="1:50" ht="16" x14ac:dyDescent="0.2">
      <c r="A253" s="58"/>
      <c r="B253" s="58"/>
      <c r="C253" s="69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  <c r="AL253" s="61"/>
      <c r="AM253" s="61"/>
      <c r="AN253" s="61"/>
      <c r="AO253" s="61"/>
      <c r="AP253" s="61"/>
      <c r="AQ253" s="61"/>
      <c r="AR253" s="61"/>
      <c r="AS253" s="61"/>
      <c r="AT253" s="61"/>
      <c r="AU253" s="61"/>
      <c r="AV253" s="61"/>
      <c r="AW253" s="61"/>
      <c r="AX253" s="61"/>
    </row>
    <row r="254" spans="1:50" ht="16" x14ac:dyDescent="0.2">
      <c r="A254" s="65"/>
      <c r="B254" s="65"/>
      <c r="C254" s="69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  <c r="AL254" s="61"/>
      <c r="AM254" s="61"/>
      <c r="AN254" s="61"/>
      <c r="AO254" s="61"/>
      <c r="AP254" s="61"/>
      <c r="AQ254" s="61"/>
      <c r="AR254" s="61"/>
      <c r="AS254" s="61"/>
      <c r="AT254" s="61"/>
      <c r="AU254" s="61"/>
      <c r="AV254" s="61"/>
      <c r="AW254" s="61"/>
      <c r="AX254" s="61"/>
    </row>
    <row r="255" spans="1:50" ht="16" x14ac:dyDescent="0.2">
      <c r="A255" s="65"/>
      <c r="B255" s="65"/>
      <c r="C255" s="59"/>
      <c r="D255" s="58"/>
      <c r="E255" s="58"/>
      <c r="F255" s="60"/>
      <c r="G255" s="60"/>
      <c r="H255" s="60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  <c r="AL255" s="61"/>
      <c r="AM255" s="61"/>
      <c r="AN255" s="61"/>
      <c r="AO255" s="61"/>
      <c r="AP255" s="61"/>
      <c r="AQ255" s="61"/>
      <c r="AR255" s="61"/>
      <c r="AS255" s="61"/>
      <c r="AT255" s="61"/>
      <c r="AU255" s="61"/>
      <c r="AV255" s="61"/>
      <c r="AW255" s="61"/>
      <c r="AX255" s="61"/>
    </row>
    <row r="256" spans="1:50" ht="16" x14ac:dyDescent="0.2">
      <c r="A256" s="65"/>
      <c r="B256" s="65"/>
      <c r="C256" s="57"/>
      <c r="D256" s="58"/>
      <c r="E256" s="58"/>
      <c r="F256" s="60"/>
      <c r="G256" s="60"/>
      <c r="H256" s="60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  <c r="AL256" s="61"/>
      <c r="AM256" s="61"/>
      <c r="AN256" s="61"/>
      <c r="AO256" s="61"/>
      <c r="AP256" s="61"/>
      <c r="AQ256" s="61"/>
      <c r="AR256" s="61"/>
      <c r="AS256" s="61"/>
      <c r="AT256" s="61"/>
      <c r="AU256" s="61"/>
      <c r="AV256" s="61"/>
      <c r="AW256" s="61"/>
      <c r="AX256" s="61"/>
    </row>
    <row r="257" spans="1:50" ht="16" x14ac:dyDescent="0.2">
      <c r="A257" s="65"/>
      <c r="B257" s="65"/>
      <c r="C257" s="77"/>
      <c r="D257" s="58"/>
      <c r="E257" s="58"/>
      <c r="F257" s="60"/>
      <c r="G257" s="60"/>
      <c r="H257" s="60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  <c r="AL257" s="61"/>
      <c r="AM257" s="61"/>
      <c r="AN257" s="61"/>
      <c r="AO257" s="61"/>
      <c r="AP257" s="61"/>
      <c r="AQ257" s="61"/>
      <c r="AR257" s="61"/>
      <c r="AS257" s="61"/>
      <c r="AT257" s="61"/>
      <c r="AU257" s="61"/>
      <c r="AV257" s="61"/>
      <c r="AW257" s="61"/>
      <c r="AX257" s="61"/>
    </row>
    <row r="258" spans="1:50" ht="16" x14ac:dyDescent="0.2">
      <c r="A258" s="58"/>
      <c r="B258" s="58"/>
      <c r="C258" s="57"/>
      <c r="D258" s="63"/>
      <c r="E258" s="63"/>
      <c r="F258" s="58"/>
      <c r="G258" s="58"/>
      <c r="H258" s="58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  <c r="AL258" s="61"/>
      <c r="AM258" s="61"/>
      <c r="AN258" s="61"/>
      <c r="AO258" s="61"/>
      <c r="AP258" s="61"/>
      <c r="AQ258" s="61"/>
      <c r="AR258" s="61"/>
      <c r="AS258" s="61"/>
      <c r="AT258" s="61"/>
      <c r="AU258" s="61"/>
      <c r="AV258" s="61"/>
      <c r="AW258" s="61"/>
      <c r="AX258" s="61"/>
    </row>
    <row r="259" spans="1:50" ht="16" x14ac:dyDescent="0.2">
      <c r="A259" s="66"/>
      <c r="B259" s="66"/>
      <c r="C259" s="57"/>
      <c r="D259" s="60"/>
      <c r="E259" s="60"/>
      <c r="F259" s="58"/>
      <c r="G259" s="58"/>
      <c r="H259" s="58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  <c r="AL259" s="61"/>
      <c r="AM259" s="61"/>
      <c r="AN259" s="61"/>
      <c r="AO259" s="61"/>
      <c r="AP259" s="61"/>
      <c r="AQ259" s="61"/>
      <c r="AR259" s="61"/>
      <c r="AS259" s="61"/>
      <c r="AT259" s="61"/>
      <c r="AU259" s="61"/>
      <c r="AV259" s="61"/>
      <c r="AW259" s="61"/>
      <c r="AX259" s="61"/>
    </row>
    <row r="260" spans="1:50" ht="16" x14ac:dyDescent="0.2">
      <c r="A260" s="66"/>
      <c r="B260" s="66"/>
      <c r="C260" s="59"/>
      <c r="D260" s="60"/>
      <c r="E260" s="60"/>
      <c r="F260" s="58"/>
      <c r="G260" s="58"/>
      <c r="H260" s="58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  <c r="AL260" s="61"/>
      <c r="AM260" s="61"/>
      <c r="AN260" s="61"/>
      <c r="AO260" s="61"/>
      <c r="AP260" s="61"/>
      <c r="AQ260" s="61"/>
      <c r="AR260" s="61"/>
      <c r="AS260" s="61"/>
      <c r="AT260" s="61"/>
      <c r="AU260" s="61"/>
      <c r="AV260" s="61"/>
      <c r="AW260" s="61"/>
      <c r="AX260" s="61"/>
    </row>
    <row r="261" spans="1:50" ht="16" x14ac:dyDescent="0.2">
      <c r="A261" s="66"/>
      <c r="B261" s="66"/>
      <c r="C261" s="57"/>
      <c r="D261" s="60"/>
      <c r="E261" s="60"/>
      <c r="F261" s="58"/>
      <c r="G261" s="58"/>
      <c r="H261" s="58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  <c r="AL261" s="61"/>
      <c r="AM261" s="61"/>
      <c r="AN261" s="61"/>
      <c r="AO261" s="61"/>
      <c r="AP261" s="61"/>
      <c r="AQ261" s="61"/>
      <c r="AR261" s="61"/>
      <c r="AS261" s="61"/>
      <c r="AT261" s="61"/>
      <c r="AU261" s="61"/>
      <c r="AV261" s="61"/>
      <c r="AW261" s="61"/>
      <c r="AX261" s="61"/>
    </row>
    <row r="262" spans="1:50" x14ac:dyDescent="0.15">
      <c r="A262" s="66"/>
      <c r="B262" s="66"/>
      <c r="C262" s="77"/>
      <c r="D262" s="58"/>
      <c r="E262" s="58"/>
      <c r="F262" s="58"/>
      <c r="G262" s="58"/>
      <c r="H262" s="58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  <c r="AL262" s="61"/>
      <c r="AM262" s="61"/>
      <c r="AN262" s="61"/>
      <c r="AO262" s="61"/>
      <c r="AP262" s="61"/>
      <c r="AQ262" s="61"/>
      <c r="AR262" s="61"/>
      <c r="AS262" s="61"/>
      <c r="AT262" s="61"/>
      <c r="AU262" s="61"/>
      <c r="AV262" s="61"/>
      <c r="AW262" s="61"/>
      <c r="AX262" s="61"/>
    </row>
    <row r="263" spans="1:50" ht="16" x14ac:dyDescent="0.2">
      <c r="A263" s="58"/>
      <c r="B263" s="58"/>
      <c r="C263" s="57"/>
      <c r="D263" s="58"/>
      <c r="E263" s="58"/>
      <c r="F263" s="58"/>
      <c r="G263" s="58"/>
      <c r="H263" s="58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  <c r="AL263" s="61"/>
      <c r="AM263" s="61"/>
      <c r="AN263" s="61"/>
      <c r="AO263" s="61"/>
      <c r="AP263" s="61"/>
      <c r="AQ263" s="61"/>
      <c r="AR263" s="61"/>
      <c r="AS263" s="61"/>
      <c r="AT263" s="61"/>
      <c r="AU263" s="61"/>
      <c r="AV263" s="61"/>
      <c r="AW263" s="61"/>
      <c r="AX263" s="61"/>
    </row>
    <row r="264" spans="1:50" ht="16" x14ac:dyDescent="0.2">
      <c r="A264" s="65"/>
      <c r="B264" s="65"/>
      <c r="C264" s="57"/>
      <c r="D264" s="58"/>
      <c r="E264" s="58"/>
      <c r="F264" s="60"/>
      <c r="G264" s="60"/>
      <c r="H264" s="60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  <c r="AL264" s="61"/>
      <c r="AM264" s="61"/>
      <c r="AN264" s="61"/>
      <c r="AO264" s="61"/>
      <c r="AP264" s="61"/>
      <c r="AQ264" s="61"/>
      <c r="AR264" s="61"/>
      <c r="AS264" s="61"/>
      <c r="AT264" s="61"/>
      <c r="AU264" s="61"/>
      <c r="AV264" s="61"/>
      <c r="AW264" s="61"/>
      <c r="AX264" s="61"/>
    </row>
    <row r="265" spans="1:50" ht="16" x14ac:dyDescent="0.2">
      <c r="A265" s="65"/>
      <c r="B265" s="65"/>
      <c r="C265" s="59"/>
      <c r="D265" s="58"/>
      <c r="E265" s="58"/>
      <c r="F265" s="60"/>
      <c r="G265" s="60"/>
      <c r="H265" s="60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  <c r="AL265" s="61"/>
      <c r="AM265" s="61"/>
      <c r="AN265" s="61"/>
      <c r="AO265" s="61"/>
      <c r="AP265" s="61"/>
      <c r="AQ265" s="61"/>
      <c r="AR265" s="61"/>
      <c r="AS265" s="61"/>
      <c r="AT265" s="61"/>
      <c r="AU265" s="61"/>
      <c r="AV265" s="61"/>
      <c r="AW265" s="61"/>
      <c r="AX265" s="61"/>
    </row>
    <row r="266" spans="1:50" ht="16" x14ac:dyDescent="0.2">
      <c r="A266" s="65"/>
      <c r="B266" s="65"/>
      <c r="C266" s="71"/>
      <c r="D266" s="74"/>
      <c r="E266" s="74"/>
      <c r="F266" s="74"/>
      <c r="G266" s="74"/>
      <c r="H266" s="74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  <c r="AL266" s="61"/>
      <c r="AM266" s="61"/>
      <c r="AN266" s="61"/>
      <c r="AO266" s="61"/>
      <c r="AP266" s="61"/>
      <c r="AQ266" s="61"/>
      <c r="AR266" s="61"/>
      <c r="AS266" s="61"/>
      <c r="AT266" s="61"/>
      <c r="AU266" s="61"/>
      <c r="AV266" s="61"/>
      <c r="AW266" s="61"/>
      <c r="AX266" s="61"/>
    </row>
    <row r="267" spans="1:50" ht="16" x14ac:dyDescent="0.2">
      <c r="A267" s="65"/>
      <c r="B267" s="65"/>
      <c r="C267" s="71"/>
      <c r="D267" s="74"/>
      <c r="E267" s="74"/>
      <c r="F267" s="74"/>
      <c r="G267" s="74"/>
      <c r="H267" s="74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  <c r="AL267" s="61"/>
      <c r="AM267" s="61"/>
      <c r="AN267" s="61"/>
      <c r="AO267" s="61"/>
      <c r="AP267" s="61"/>
      <c r="AQ267" s="61"/>
      <c r="AR267" s="61"/>
      <c r="AS267" s="61"/>
      <c r="AT267" s="61"/>
      <c r="AU267" s="61"/>
      <c r="AV267" s="61"/>
      <c r="AW267" s="61"/>
      <c r="AX267" s="61"/>
    </row>
    <row r="268" spans="1:50" ht="16" x14ac:dyDescent="0.2">
      <c r="A268" s="65"/>
      <c r="B268" s="65"/>
      <c r="C268" s="73"/>
      <c r="D268" s="74"/>
      <c r="E268" s="74"/>
      <c r="F268" s="74"/>
      <c r="G268" s="74"/>
      <c r="H268" s="74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  <c r="AL268" s="61"/>
      <c r="AM268" s="61"/>
      <c r="AN268" s="61"/>
      <c r="AO268" s="61"/>
      <c r="AP268" s="61"/>
      <c r="AQ268" s="61"/>
      <c r="AR268" s="61"/>
      <c r="AS268" s="61"/>
      <c r="AT268" s="61"/>
      <c r="AU268" s="61"/>
      <c r="AV268" s="61"/>
      <c r="AW268" s="61"/>
      <c r="AX268" s="61"/>
    </row>
    <row r="269" spans="1:50" ht="16" x14ac:dyDescent="0.2">
      <c r="A269" s="65"/>
      <c r="B269" s="65"/>
      <c r="C269" s="73"/>
      <c r="D269" s="74"/>
      <c r="E269" s="74"/>
      <c r="F269" s="74"/>
      <c r="G269" s="74"/>
      <c r="H269" s="74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  <c r="AL269" s="61"/>
      <c r="AM269" s="61"/>
      <c r="AN269" s="61"/>
      <c r="AO269" s="61"/>
      <c r="AP269" s="61"/>
      <c r="AQ269" s="61"/>
      <c r="AR269" s="61"/>
      <c r="AS269" s="61"/>
      <c r="AT269" s="61"/>
      <c r="AU269" s="61"/>
      <c r="AV269" s="61"/>
      <c r="AW269" s="61"/>
      <c r="AX269" s="61"/>
    </row>
    <row r="270" spans="1:50" ht="16" x14ac:dyDescent="0.2">
      <c r="A270" s="65"/>
      <c r="B270" s="65"/>
      <c r="C270" s="71"/>
      <c r="D270" s="74"/>
      <c r="E270" s="74"/>
      <c r="F270" s="74"/>
      <c r="G270" s="74"/>
      <c r="H270" s="74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  <c r="AL270" s="61"/>
      <c r="AM270" s="61"/>
      <c r="AN270" s="61"/>
      <c r="AO270" s="61"/>
      <c r="AP270" s="61"/>
      <c r="AQ270" s="61"/>
      <c r="AR270" s="61"/>
      <c r="AS270" s="61"/>
      <c r="AT270" s="61"/>
      <c r="AU270" s="61"/>
      <c r="AV270" s="61"/>
      <c r="AW270" s="61"/>
      <c r="AX270" s="61"/>
    </row>
    <row r="271" spans="1:50" ht="16" x14ac:dyDescent="0.2">
      <c r="A271" s="65"/>
      <c r="B271" s="65"/>
      <c r="C271" s="71"/>
      <c r="D271" s="74"/>
      <c r="E271" s="74"/>
      <c r="F271" s="74"/>
      <c r="G271" s="74"/>
      <c r="H271" s="74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  <c r="AL271" s="61"/>
      <c r="AM271" s="61"/>
      <c r="AN271" s="61"/>
      <c r="AO271" s="61"/>
      <c r="AP271" s="61"/>
      <c r="AQ271" s="61"/>
      <c r="AR271" s="61"/>
      <c r="AS271" s="61"/>
      <c r="AT271" s="61"/>
      <c r="AU271" s="61"/>
      <c r="AV271" s="61"/>
      <c r="AW271" s="61"/>
      <c r="AX271" s="61"/>
    </row>
    <row r="272" spans="1:50" ht="16" x14ac:dyDescent="0.2">
      <c r="A272" s="65"/>
      <c r="B272" s="65"/>
      <c r="C272" s="59"/>
      <c r="D272" s="60"/>
      <c r="E272" s="60"/>
      <c r="F272" s="60"/>
      <c r="G272" s="60"/>
      <c r="H272" s="60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  <c r="AL272" s="61"/>
      <c r="AM272" s="61"/>
      <c r="AN272" s="61"/>
      <c r="AO272" s="61"/>
      <c r="AP272" s="61"/>
      <c r="AQ272" s="61"/>
      <c r="AR272" s="61"/>
      <c r="AS272" s="61"/>
      <c r="AT272" s="61"/>
      <c r="AU272" s="61"/>
      <c r="AV272" s="61"/>
      <c r="AW272" s="61"/>
      <c r="AX272" s="61"/>
    </row>
    <row r="273" spans="1:50" ht="16" x14ac:dyDescent="0.2">
      <c r="A273" s="58"/>
      <c r="B273" s="60"/>
      <c r="C273" s="57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  <c r="AL273" s="61"/>
      <c r="AM273" s="61"/>
      <c r="AN273" s="61"/>
      <c r="AO273" s="61"/>
      <c r="AP273" s="61"/>
      <c r="AQ273" s="61"/>
      <c r="AR273" s="61"/>
      <c r="AS273" s="61"/>
      <c r="AT273" s="61"/>
      <c r="AU273" s="61"/>
      <c r="AV273" s="61"/>
      <c r="AW273" s="61"/>
      <c r="AX273" s="61"/>
    </row>
    <row r="274" spans="1:50" ht="16" x14ac:dyDescent="0.2">
      <c r="A274" s="66"/>
      <c r="B274" s="100"/>
      <c r="C274" s="49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  <c r="AL274" s="61"/>
      <c r="AM274" s="61"/>
      <c r="AN274" s="61"/>
      <c r="AO274" s="61"/>
      <c r="AP274" s="61"/>
      <c r="AQ274" s="61"/>
      <c r="AR274" s="61"/>
      <c r="AS274" s="61"/>
      <c r="AT274" s="61"/>
      <c r="AU274" s="61"/>
      <c r="AV274" s="61"/>
      <c r="AW274" s="61"/>
      <c r="AX274" s="61"/>
    </row>
    <row r="275" spans="1:50" ht="16" x14ac:dyDescent="0.2">
      <c r="A275" s="66"/>
      <c r="B275" s="65"/>
      <c r="C275" s="69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  <c r="AL275" s="61"/>
      <c r="AM275" s="61"/>
      <c r="AN275" s="61"/>
      <c r="AO275" s="61"/>
      <c r="AP275" s="61"/>
      <c r="AQ275" s="61"/>
      <c r="AR275" s="61"/>
      <c r="AS275" s="61"/>
      <c r="AT275" s="61"/>
      <c r="AU275" s="61"/>
      <c r="AV275" s="61"/>
      <c r="AW275" s="61"/>
      <c r="AX275" s="61"/>
    </row>
    <row r="276" spans="1:50" ht="16" x14ac:dyDescent="0.2">
      <c r="A276" s="66"/>
      <c r="B276" s="65"/>
      <c r="C276" s="69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  <c r="AL276" s="61"/>
      <c r="AM276" s="61"/>
      <c r="AN276" s="61"/>
      <c r="AO276" s="61"/>
      <c r="AP276" s="61"/>
      <c r="AQ276" s="61"/>
      <c r="AR276" s="61"/>
      <c r="AS276" s="61"/>
      <c r="AT276" s="61"/>
      <c r="AU276" s="61"/>
      <c r="AV276" s="61"/>
      <c r="AW276" s="61"/>
      <c r="AX276" s="61"/>
    </row>
    <row r="277" spans="1:50" ht="16" x14ac:dyDescent="0.2">
      <c r="A277" s="66"/>
      <c r="B277" s="60"/>
      <c r="C277" s="58"/>
      <c r="D277" s="58"/>
      <c r="E277" s="58"/>
      <c r="F277" s="58"/>
      <c r="G277" s="58"/>
      <c r="H277" s="58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  <c r="AL277" s="61"/>
      <c r="AM277" s="61"/>
      <c r="AN277" s="61"/>
      <c r="AO277" s="61"/>
      <c r="AP277" s="61"/>
      <c r="AQ277" s="61"/>
      <c r="AR277" s="61"/>
      <c r="AS277" s="61"/>
      <c r="AT277" s="61"/>
      <c r="AU277" s="61"/>
      <c r="AV277" s="61"/>
      <c r="AW277" s="61"/>
      <c r="AX277" s="61"/>
    </row>
    <row r="278" spans="1:50" ht="16" x14ac:dyDescent="0.2">
      <c r="A278" s="58"/>
      <c r="B278" s="60"/>
      <c r="C278" s="49"/>
      <c r="D278" s="50"/>
      <c r="E278" s="50"/>
      <c r="F278" s="50"/>
      <c r="G278" s="50"/>
      <c r="H278" s="50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  <c r="AL278" s="61"/>
      <c r="AM278" s="61"/>
      <c r="AN278" s="61"/>
      <c r="AO278" s="61"/>
      <c r="AP278" s="61"/>
      <c r="AQ278" s="61"/>
      <c r="AR278" s="61"/>
      <c r="AS278" s="61"/>
      <c r="AT278" s="61"/>
      <c r="AU278" s="61"/>
      <c r="AV278" s="61"/>
      <c r="AW278" s="61"/>
      <c r="AX278" s="61"/>
    </row>
    <row r="279" spans="1:50" ht="16" x14ac:dyDescent="0.2">
      <c r="A279" s="58"/>
      <c r="B279" s="60"/>
      <c r="C279" s="49"/>
      <c r="D279" s="50"/>
      <c r="E279" s="50"/>
      <c r="F279" s="50"/>
      <c r="G279" s="50"/>
      <c r="H279" s="50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  <c r="AL279" s="61"/>
      <c r="AM279" s="61"/>
      <c r="AN279" s="61"/>
      <c r="AO279" s="61"/>
      <c r="AP279" s="61"/>
      <c r="AQ279" s="61"/>
      <c r="AR279" s="61"/>
      <c r="AS279" s="61"/>
      <c r="AT279" s="61"/>
      <c r="AU279" s="61"/>
      <c r="AV279" s="61"/>
      <c r="AW279" s="61"/>
      <c r="AX279" s="61"/>
    </row>
    <row r="280" spans="1:50" ht="16" x14ac:dyDescent="0.2">
      <c r="A280" s="58"/>
      <c r="B280" s="60"/>
      <c r="C280" s="69"/>
      <c r="D280" s="50"/>
      <c r="E280" s="50"/>
      <c r="F280" s="50"/>
      <c r="G280" s="50"/>
      <c r="H280" s="50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  <c r="AL280" s="61"/>
      <c r="AM280" s="61"/>
      <c r="AN280" s="61"/>
      <c r="AO280" s="61"/>
      <c r="AP280" s="61"/>
      <c r="AQ280" s="61"/>
      <c r="AR280" s="61"/>
      <c r="AS280" s="61"/>
      <c r="AT280" s="61"/>
      <c r="AU280" s="61"/>
      <c r="AV280" s="61"/>
      <c r="AW280" s="61"/>
      <c r="AX280" s="61"/>
    </row>
    <row r="281" spans="1:50" ht="16" x14ac:dyDescent="0.2">
      <c r="A281" s="58"/>
      <c r="B281" s="60"/>
      <c r="C281" s="69"/>
      <c r="D281" s="50"/>
      <c r="E281" s="50"/>
      <c r="F281" s="50"/>
      <c r="G281" s="50"/>
      <c r="H281" s="50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  <c r="AL281" s="61"/>
      <c r="AM281" s="61"/>
      <c r="AN281" s="61"/>
      <c r="AO281" s="61"/>
      <c r="AP281" s="61"/>
      <c r="AQ281" s="61"/>
      <c r="AR281" s="61"/>
      <c r="AS281" s="61"/>
      <c r="AT281" s="61"/>
      <c r="AU281" s="61"/>
      <c r="AV281" s="61"/>
      <c r="AW281" s="61"/>
      <c r="AX281" s="61"/>
    </row>
    <row r="282" spans="1:50" ht="16" x14ac:dyDescent="0.2">
      <c r="A282" s="58"/>
      <c r="B282" s="60"/>
      <c r="C282" s="58"/>
      <c r="D282" s="58"/>
      <c r="E282" s="58"/>
      <c r="F282" s="58"/>
      <c r="G282" s="58"/>
      <c r="H282" s="58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  <c r="AL282" s="61"/>
      <c r="AM282" s="61"/>
      <c r="AN282" s="61"/>
      <c r="AO282" s="61"/>
      <c r="AP282" s="61"/>
      <c r="AQ282" s="61"/>
      <c r="AR282" s="61"/>
      <c r="AS282" s="61"/>
      <c r="AT282" s="61"/>
      <c r="AU282" s="61"/>
      <c r="AV282" s="61"/>
      <c r="AW282" s="61"/>
      <c r="AX282" s="61"/>
    </row>
    <row r="283" spans="1:50" ht="16" x14ac:dyDescent="0.2">
      <c r="A283" s="58"/>
      <c r="B283" s="60"/>
      <c r="C283" s="57"/>
      <c r="D283" s="5"/>
      <c r="E283" s="5"/>
      <c r="F283" s="5"/>
      <c r="G283" s="5"/>
      <c r="H283" s="5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  <c r="AL283" s="61"/>
      <c r="AM283" s="61"/>
      <c r="AN283" s="61"/>
      <c r="AO283" s="61"/>
      <c r="AP283" s="61"/>
      <c r="AQ283" s="61"/>
      <c r="AR283" s="61"/>
      <c r="AS283" s="61"/>
      <c r="AT283" s="61"/>
      <c r="AU283" s="61"/>
      <c r="AV283" s="61"/>
      <c r="AW283" s="61"/>
      <c r="AX283" s="61"/>
    </row>
    <row r="284" spans="1:50" ht="16" x14ac:dyDescent="0.2">
      <c r="A284" s="66"/>
      <c r="B284" s="65"/>
      <c r="C284" s="49"/>
      <c r="D284" s="5"/>
      <c r="E284" s="5"/>
      <c r="F284" s="5"/>
      <c r="G284" s="5"/>
      <c r="H284" s="5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  <c r="AL284" s="61"/>
      <c r="AM284" s="61"/>
      <c r="AN284" s="61"/>
      <c r="AO284" s="61"/>
      <c r="AP284" s="61"/>
      <c r="AQ284" s="61"/>
      <c r="AR284" s="61"/>
      <c r="AS284" s="61"/>
      <c r="AT284" s="61"/>
      <c r="AU284" s="61"/>
      <c r="AV284" s="61"/>
      <c r="AW284" s="61"/>
      <c r="AX284" s="61"/>
    </row>
    <row r="285" spans="1:50" ht="16" x14ac:dyDescent="0.2">
      <c r="A285" s="66"/>
      <c r="B285" s="100"/>
      <c r="C285" s="69"/>
      <c r="D285" s="5"/>
      <c r="E285" s="5"/>
      <c r="F285" s="5"/>
      <c r="G285" s="5"/>
      <c r="H285" s="5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  <c r="AL285" s="61"/>
      <c r="AM285" s="61"/>
      <c r="AN285" s="61"/>
      <c r="AO285" s="61"/>
      <c r="AP285" s="61"/>
      <c r="AQ285" s="61"/>
      <c r="AR285" s="61"/>
      <c r="AS285" s="61"/>
      <c r="AT285" s="61"/>
      <c r="AU285" s="61"/>
      <c r="AV285" s="61"/>
      <c r="AW285" s="61"/>
      <c r="AX285" s="61"/>
    </row>
    <row r="286" spans="1:50" ht="16" x14ac:dyDescent="0.2">
      <c r="A286" s="66"/>
      <c r="B286" s="65"/>
      <c r="C286" s="69"/>
      <c r="D286" s="5"/>
      <c r="E286" s="5"/>
      <c r="F286" s="5"/>
      <c r="G286" s="5"/>
      <c r="H286" s="5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  <c r="AL286" s="61"/>
      <c r="AM286" s="61"/>
      <c r="AN286" s="61"/>
      <c r="AO286" s="61"/>
      <c r="AP286" s="61"/>
      <c r="AQ286" s="61"/>
      <c r="AR286" s="61"/>
      <c r="AS286" s="61"/>
      <c r="AT286" s="61"/>
      <c r="AU286" s="61"/>
      <c r="AV286" s="61"/>
      <c r="AW286" s="61"/>
      <c r="AX286" s="61"/>
    </row>
    <row r="287" spans="1:50" ht="16" x14ac:dyDescent="0.2">
      <c r="A287" s="66"/>
      <c r="B287" s="65"/>
      <c r="C287"/>
      <c r="D287"/>
      <c r="E287"/>
      <c r="F287"/>
      <c r="G287"/>
      <c r="H287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  <c r="AL287" s="61"/>
      <c r="AM287" s="61"/>
      <c r="AN287" s="61"/>
      <c r="AO287" s="61"/>
      <c r="AP287" s="61"/>
      <c r="AQ287" s="61"/>
      <c r="AR287" s="61"/>
      <c r="AS287" s="61"/>
      <c r="AT287" s="61"/>
      <c r="AU287" s="61"/>
      <c r="AV287" s="61"/>
      <c r="AW287" s="61"/>
      <c r="AX287" s="61"/>
    </row>
    <row r="288" spans="1:50" ht="16" x14ac:dyDescent="0.2">
      <c r="A288" s="58"/>
      <c r="B288" s="60"/>
      <c r="C288" s="49"/>
      <c r="D288" s="50"/>
      <c r="E288" s="50"/>
      <c r="F288" s="50"/>
      <c r="G288" s="50"/>
      <c r="H288" s="50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  <c r="AL288" s="61"/>
      <c r="AM288" s="61"/>
      <c r="AN288" s="61"/>
      <c r="AO288" s="61"/>
      <c r="AP288" s="61"/>
      <c r="AQ288" s="61"/>
      <c r="AR288" s="61"/>
      <c r="AS288" s="61"/>
      <c r="AT288" s="61"/>
      <c r="AU288" s="61"/>
      <c r="AV288" s="61"/>
      <c r="AW288" s="61"/>
      <c r="AX288" s="61"/>
    </row>
    <row r="289" spans="1:50" ht="16" x14ac:dyDescent="0.2">
      <c r="A289" s="58"/>
      <c r="B289" s="60"/>
      <c r="C289" s="49"/>
      <c r="D289" s="50"/>
      <c r="E289" s="50"/>
      <c r="F289" s="50"/>
      <c r="G289" s="50"/>
      <c r="H289" s="50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  <c r="AL289" s="61"/>
      <c r="AM289" s="61"/>
      <c r="AN289" s="61"/>
      <c r="AO289" s="61"/>
      <c r="AP289" s="61"/>
      <c r="AQ289" s="61"/>
      <c r="AR289" s="61"/>
      <c r="AS289" s="61"/>
      <c r="AT289" s="61"/>
      <c r="AU289" s="61"/>
      <c r="AV289" s="61"/>
      <c r="AW289" s="61"/>
      <c r="AX289" s="61"/>
    </row>
    <row r="290" spans="1:50" ht="16" x14ac:dyDescent="0.2">
      <c r="A290" s="58"/>
      <c r="B290" s="60"/>
      <c r="C290" s="69"/>
      <c r="D290" s="50"/>
      <c r="E290" s="50"/>
      <c r="F290" s="50"/>
      <c r="G290" s="50"/>
      <c r="H290" s="50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  <c r="AL290" s="61"/>
      <c r="AM290" s="61"/>
      <c r="AN290" s="61"/>
      <c r="AO290" s="61"/>
      <c r="AP290" s="61"/>
      <c r="AQ290" s="61"/>
      <c r="AR290" s="61"/>
      <c r="AS290" s="61"/>
      <c r="AT290" s="61"/>
      <c r="AU290" s="61"/>
      <c r="AV290" s="61"/>
      <c r="AW290" s="61"/>
      <c r="AX290" s="61"/>
    </row>
    <row r="291" spans="1:50" ht="16" x14ac:dyDescent="0.2">
      <c r="A291" s="58"/>
      <c r="B291" s="60"/>
      <c r="C291" s="69"/>
      <c r="D291" s="50"/>
      <c r="E291" s="50"/>
      <c r="F291" s="50"/>
      <c r="G291" s="50"/>
      <c r="H291" s="50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  <c r="AL291" s="61"/>
      <c r="AM291" s="61"/>
      <c r="AN291" s="61"/>
      <c r="AO291" s="61"/>
      <c r="AP291" s="61"/>
      <c r="AQ291" s="61"/>
      <c r="AR291" s="61"/>
      <c r="AS291" s="61"/>
      <c r="AT291" s="61"/>
      <c r="AU291" s="61"/>
      <c r="AV291" s="61"/>
      <c r="AW291" s="61"/>
      <c r="AX291" s="61"/>
    </row>
    <row r="292" spans="1:50" ht="16" x14ac:dyDescent="0.2">
      <c r="A292" s="58"/>
      <c r="B292" s="60"/>
      <c r="C292" s="58"/>
      <c r="D292" s="58"/>
      <c r="E292" s="58"/>
      <c r="F292" s="58"/>
      <c r="G292" s="58"/>
      <c r="H292" s="58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  <c r="AL292" s="61"/>
      <c r="AM292" s="61"/>
      <c r="AN292" s="61"/>
      <c r="AO292" s="61"/>
      <c r="AP292" s="61"/>
      <c r="AQ292" s="61"/>
      <c r="AR292" s="61"/>
      <c r="AS292" s="61"/>
      <c r="AT292" s="61"/>
      <c r="AU292" s="61"/>
      <c r="AV292" s="61"/>
      <c r="AW292" s="61"/>
      <c r="AX292" s="61"/>
    </row>
    <row r="293" spans="1:50" ht="16" x14ac:dyDescent="0.2">
      <c r="A293" s="58"/>
      <c r="B293"/>
      <c r="C293" s="57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  <c r="AL293" s="61"/>
      <c r="AM293" s="61"/>
      <c r="AN293" s="61"/>
      <c r="AO293" s="61"/>
      <c r="AP293" s="61"/>
      <c r="AQ293" s="61"/>
      <c r="AR293" s="61"/>
      <c r="AS293" s="61"/>
      <c r="AT293" s="61"/>
      <c r="AU293" s="61"/>
      <c r="AV293" s="61"/>
      <c r="AW293" s="61"/>
      <c r="AX293" s="61"/>
    </row>
    <row r="294" spans="1:50" ht="16" x14ac:dyDescent="0.2">
      <c r="A294" s="58"/>
      <c r="B294"/>
      <c r="C294" s="49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  <c r="AL294" s="61"/>
      <c r="AM294" s="61"/>
      <c r="AN294" s="61"/>
      <c r="AO294" s="61"/>
      <c r="AP294" s="61"/>
      <c r="AQ294" s="61"/>
      <c r="AR294" s="61"/>
      <c r="AS294" s="61"/>
      <c r="AT294" s="61"/>
      <c r="AU294" s="61"/>
      <c r="AV294" s="61"/>
      <c r="AW294" s="61"/>
      <c r="AX294" s="61"/>
    </row>
    <row r="295" spans="1:50" ht="16" x14ac:dyDescent="0.2">
      <c r="A295" s="58"/>
      <c r="B295"/>
      <c r="C295" s="69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  <c r="AL295" s="61"/>
      <c r="AM295" s="61"/>
      <c r="AN295" s="61"/>
      <c r="AO295" s="61"/>
      <c r="AP295" s="61"/>
      <c r="AQ295" s="61"/>
      <c r="AR295" s="61"/>
      <c r="AS295" s="61"/>
      <c r="AT295" s="61"/>
      <c r="AU295" s="61"/>
      <c r="AV295" s="61"/>
      <c r="AW295" s="61"/>
      <c r="AX295" s="61"/>
    </row>
    <row r="296" spans="1:50" ht="16" x14ac:dyDescent="0.2">
      <c r="A296" s="58"/>
      <c r="B296"/>
      <c r="C296" s="69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  <c r="AL296" s="61"/>
      <c r="AM296" s="61"/>
      <c r="AN296" s="61"/>
      <c r="AO296" s="61"/>
      <c r="AP296" s="61"/>
      <c r="AQ296" s="61"/>
      <c r="AR296" s="61"/>
      <c r="AS296" s="61"/>
      <c r="AT296" s="61"/>
      <c r="AU296" s="61"/>
      <c r="AV296" s="61"/>
      <c r="AW296" s="61"/>
      <c r="AX296" s="61"/>
    </row>
    <row r="297" spans="1:50" ht="16" x14ac:dyDescent="0.2">
      <c r="A297" s="58"/>
      <c r="B297" s="60"/>
      <c r="C297" s="58"/>
      <c r="D297" s="58"/>
      <c r="E297" s="58"/>
      <c r="F297" s="58"/>
      <c r="G297" s="58"/>
      <c r="H297" s="58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  <c r="AL297" s="61"/>
      <c r="AM297" s="61"/>
      <c r="AN297" s="61"/>
      <c r="AO297" s="61"/>
      <c r="AP297" s="61"/>
      <c r="AQ297" s="61"/>
      <c r="AR297" s="61"/>
      <c r="AS297" s="61"/>
      <c r="AT297" s="61"/>
      <c r="AU297" s="61"/>
      <c r="AV297" s="61"/>
      <c r="AW297" s="61"/>
      <c r="AX297" s="61"/>
    </row>
    <row r="298" spans="1:50" ht="16" x14ac:dyDescent="0.2">
      <c r="A298" s="58"/>
      <c r="B298" s="60"/>
      <c r="C298" s="57"/>
      <c r="D298" s="5"/>
      <c r="E298" s="5"/>
      <c r="F298" s="5"/>
      <c r="G298" s="5"/>
      <c r="H298" s="5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  <c r="AL298" s="61"/>
      <c r="AM298" s="61"/>
      <c r="AN298" s="61"/>
      <c r="AO298" s="61"/>
      <c r="AP298" s="61"/>
      <c r="AQ298" s="61"/>
      <c r="AR298" s="61"/>
      <c r="AS298" s="61"/>
      <c r="AT298" s="61"/>
      <c r="AU298" s="61"/>
      <c r="AV298" s="61"/>
      <c r="AW298" s="61"/>
      <c r="AX298" s="61"/>
    </row>
    <row r="299" spans="1:50" ht="16" x14ac:dyDescent="0.2">
      <c r="A299" s="66"/>
      <c r="B299" s="60"/>
      <c r="C299" s="49"/>
      <c r="D299" s="5"/>
      <c r="E299" s="5"/>
      <c r="F299" s="5"/>
      <c r="G299" s="5"/>
      <c r="H299" s="5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  <c r="AL299" s="61"/>
      <c r="AM299" s="61"/>
      <c r="AN299" s="61"/>
      <c r="AO299" s="61"/>
      <c r="AP299" s="61"/>
      <c r="AQ299" s="61"/>
      <c r="AR299" s="61"/>
      <c r="AS299" s="61"/>
      <c r="AT299" s="61"/>
      <c r="AU299" s="61"/>
      <c r="AV299" s="61"/>
      <c r="AW299" s="61"/>
      <c r="AX299" s="61"/>
    </row>
    <row r="300" spans="1:50" ht="16" x14ac:dyDescent="0.2">
      <c r="A300" s="66"/>
      <c r="B300" s="60"/>
      <c r="C300" s="69"/>
      <c r="D300" s="5"/>
      <c r="E300" s="5"/>
      <c r="F300" s="5"/>
      <c r="G300" s="5"/>
      <c r="H300" s="5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  <c r="AL300" s="61"/>
      <c r="AM300" s="61"/>
      <c r="AN300" s="61"/>
      <c r="AO300" s="61"/>
      <c r="AP300" s="61"/>
      <c r="AQ300" s="61"/>
      <c r="AR300" s="61"/>
      <c r="AS300" s="61"/>
      <c r="AT300" s="61"/>
      <c r="AU300" s="61"/>
      <c r="AV300" s="61"/>
      <c r="AW300" s="61"/>
      <c r="AX300" s="61"/>
    </row>
    <row r="301" spans="1:50" ht="16" x14ac:dyDescent="0.2">
      <c r="A301" s="58"/>
      <c r="B301" s="60"/>
      <c r="C301" s="69"/>
      <c r="D301" s="5"/>
      <c r="E301" s="5"/>
      <c r="F301" s="5"/>
      <c r="G301" s="5"/>
      <c r="H301" s="5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  <c r="AL301" s="61"/>
      <c r="AM301" s="61"/>
      <c r="AN301" s="61"/>
      <c r="AO301" s="61"/>
      <c r="AP301" s="61"/>
      <c r="AQ301" s="61"/>
      <c r="AR301" s="61"/>
      <c r="AS301" s="61"/>
      <c r="AT301" s="61"/>
      <c r="AU301" s="61"/>
      <c r="AV301" s="61"/>
      <c r="AW301" s="61"/>
      <c r="AX301" s="61"/>
    </row>
    <row r="302" spans="1:50" ht="16" x14ac:dyDescent="0.2">
      <c r="A302" s="58"/>
      <c r="B302" s="60"/>
      <c r="C302" s="58"/>
      <c r="D302" s="58"/>
      <c r="E302" s="58"/>
      <c r="F302" s="60"/>
      <c r="G302" s="60"/>
      <c r="H302" s="60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  <c r="AL302" s="61"/>
      <c r="AM302" s="61"/>
      <c r="AN302" s="61"/>
      <c r="AO302" s="61"/>
      <c r="AP302" s="61"/>
      <c r="AQ302" s="61"/>
      <c r="AR302" s="61"/>
      <c r="AS302" s="61"/>
      <c r="AT302" s="61"/>
      <c r="AU302" s="61"/>
      <c r="AV302" s="61"/>
      <c r="AW302" s="61"/>
      <c r="AX302" s="61"/>
    </row>
    <row r="303" spans="1:50" ht="16" x14ac:dyDescent="0.2">
      <c r="A303" s="58"/>
      <c r="B303" s="60"/>
      <c r="C303" s="57"/>
      <c r="D303" s="60"/>
      <c r="E303" s="60"/>
      <c r="F303" s="58"/>
      <c r="G303" s="58"/>
      <c r="H303" s="58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  <c r="AL303" s="61"/>
      <c r="AM303" s="61"/>
      <c r="AN303" s="61"/>
      <c r="AO303" s="61"/>
      <c r="AP303" s="61"/>
      <c r="AQ303" s="61"/>
      <c r="AR303" s="61"/>
      <c r="AS303" s="61"/>
      <c r="AT303" s="61"/>
      <c r="AU303" s="61"/>
      <c r="AV303" s="61"/>
      <c r="AW303" s="61"/>
      <c r="AX303" s="61"/>
    </row>
    <row r="304" spans="1:50" ht="16" x14ac:dyDescent="0.2">
      <c r="A304" s="58"/>
      <c r="B304" s="60"/>
      <c r="C304" s="57"/>
      <c r="D304" s="60"/>
      <c r="E304" s="60"/>
      <c r="F304" s="58"/>
      <c r="G304" s="58"/>
      <c r="H304" s="58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  <c r="AL304" s="61"/>
      <c r="AM304" s="61"/>
      <c r="AN304" s="61"/>
      <c r="AO304" s="61"/>
      <c r="AP304" s="61"/>
      <c r="AQ304" s="61"/>
      <c r="AR304" s="61"/>
      <c r="AS304" s="61"/>
      <c r="AT304" s="61"/>
      <c r="AU304" s="61"/>
      <c r="AV304" s="61"/>
      <c r="AW304" s="61"/>
      <c r="AX304" s="61"/>
    </row>
    <row r="305" spans="1:50" ht="16" x14ac:dyDescent="0.2">
      <c r="A305" s="58"/>
      <c r="B305" s="60"/>
      <c r="C305" s="59"/>
      <c r="D305" s="60"/>
      <c r="E305" s="60"/>
      <c r="F305" s="58"/>
      <c r="G305" s="58"/>
      <c r="H305" s="58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  <c r="AL305" s="61"/>
      <c r="AM305" s="61"/>
      <c r="AN305" s="61"/>
      <c r="AO305" s="61"/>
      <c r="AP305" s="61"/>
      <c r="AQ305" s="61"/>
      <c r="AR305" s="61"/>
      <c r="AS305" s="61"/>
      <c r="AT305" s="61"/>
      <c r="AU305" s="61"/>
      <c r="AV305" s="61"/>
      <c r="AW305" s="61"/>
      <c r="AX305" s="61"/>
    </row>
    <row r="306" spans="1:50" ht="16" x14ac:dyDescent="0.2">
      <c r="A306" s="58"/>
      <c r="B306" s="60"/>
      <c r="C306" s="59"/>
      <c r="D306" s="60"/>
      <c r="E306" s="60"/>
      <c r="F306" s="58"/>
      <c r="G306" s="58"/>
      <c r="H306" s="58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  <c r="AL306" s="61"/>
      <c r="AM306" s="61"/>
      <c r="AN306" s="61"/>
      <c r="AO306" s="61"/>
      <c r="AP306" s="61"/>
      <c r="AQ306" s="61"/>
      <c r="AR306" s="61"/>
      <c r="AS306" s="61"/>
      <c r="AT306" s="61"/>
      <c r="AU306" s="61"/>
      <c r="AV306" s="61"/>
      <c r="AW306" s="61"/>
      <c r="AX306" s="61"/>
    </row>
    <row r="307" spans="1:50" ht="16" x14ac:dyDescent="0.2">
      <c r="A307" s="58"/>
      <c r="B307" s="60"/>
      <c r="C307" s="58"/>
      <c r="D307" s="58"/>
      <c r="E307" s="58"/>
      <c r="F307" s="58"/>
      <c r="G307" s="58"/>
      <c r="H307" s="58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  <c r="AL307" s="61"/>
      <c r="AM307" s="61"/>
      <c r="AN307" s="61"/>
      <c r="AO307" s="61"/>
      <c r="AP307" s="61"/>
      <c r="AQ307" s="61"/>
      <c r="AR307" s="61"/>
      <c r="AS307" s="61"/>
      <c r="AT307" s="61"/>
      <c r="AU307" s="61"/>
      <c r="AV307" s="61"/>
      <c r="AW307" s="61"/>
      <c r="AX307" s="61"/>
    </row>
    <row r="308" spans="1:50" ht="16" x14ac:dyDescent="0.2">
      <c r="A308" s="58"/>
      <c r="B308" s="60"/>
      <c r="C308" s="77"/>
      <c r="D308" s="77"/>
      <c r="E308" s="58"/>
      <c r="F308" s="58"/>
      <c r="G308" s="58"/>
      <c r="H308" s="58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  <c r="AL308" s="61"/>
      <c r="AM308" s="61"/>
      <c r="AN308" s="61"/>
      <c r="AO308" s="61"/>
      <c r="AP308" s="61"/>
      <c r="AQ308" s="61"/>
      <c r="AR308" s="61"/>
      <c r="AS308" s="61"/>
      <c r="AT308" s="61"/>
      <c r="AU308" s="61"/>
      <c r="AV308" s="61"/>
      <c r="AW308" s="61"/>
      <c r="AX308" s="61"/>
    </row>
    <row r="309" spans="1:50" ht="16" x14ac:dyDescent="0.2">
      <c r="A309" s="58"/>
      <c r="B309" s="60"/>
      <c r="C309" s="77"/>
      <c r="D309" s="77"/>
      <c r="E309" s="58"/>
      <c r="F309" s="58"/>
      <c r="G309" s="58"/>
      <c r="H309" s="58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  <c r="AL309" s="61"/>
      <c r="AM309" s="61"/>
      <c r="AN309" s="61"/>
      <c r="AO309" s="61"/>
      <c r="AP309" s="61"/>
      <c r="AQ309" s="61"/>
      <c r="AR309" s="61"/>
      <c r="AS309" s="61"/>
      <c r="AT309" s="61"/>
      <c r="AU309" s="61"/>
      <c r="AV309" s="61"/>
      <c r="AW309" s="61"/>
      <c r="AX309" s="61"/>
    </row>
    <row r="310" spans="1:50" ht="16" x14ac:dyDescent="0.2">
      <c r="A310" s="58"/>
      <c r="B310" s="60"/>
      <c r="C310" s="77"/>
      <c r="D310" s="77"/>
      <c r="E310" s="58"/>
      <c r="F310" s="58"/>
      <c r="G310" s="58"/>
      <c r="H310" s="58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  <c r="AL310" s="61"/>
      <c r="AM310" s="61"/>
      <c r="AN310" s="61"/>
      <c r="AO310" s="61"/>
      <c r="AP310" s="61"/>
      <c r="AQ310" s="61"/>
      <c r="AR310" s="61"/>
      <c r="AS310" s="61"/>
      <c r="AT310" s="61"/>
      <c r="AU310" s="61"/>
      <c r="AV310" s="61"/>
      <c r="AW310" s="61"/>
      <c r="AX310" s="61"/>
    </row>
    <row r="311" spans="1:50" ht="16" x14ac:dyDescent="0.2">
      <c r="A311" s="58"/>
      <c r="B311" s="60"/>
      <c r="C311" s="77"/>
      <c r="D311" s="77"/>
      <c r="E311" s="58"/>
      <c r="F311" s="58"/>
      <c r="G311" s="58"/>
      <c r="H311" s="58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  <c r="AL311" s="61"/>
      <c r="AM311" s="61"/>
      <c r="AN311" s="61"/>
      <c r="AO311" s="61"/>
      <c r="AP311" s="61"/>
      <c r="AQ311" s="61"/>
      <c r="AR311" s="61"/>
      <c r="AS311" s="61"/>
      <c r="AT311" s="61"/>
      <c r="AU311" s="61"/>
      <c r="AV311" s="61"/>
      <c r="AW311" s="61"/>
      <c r="AX311" s="61"/>
    </row>
    <row r="312" spans="1:50" ht="16" x14ac:dyDescent="0.2">
      <c r="A312" s="58"/>
      <c r="B312" s="60"/>
      <c r="C312" s="58"/>
      <c r="D312" s="58"/>
      <c r="E312" s="58"/>
      <c r="F312" s="58"/>
      <c r="G312" s="58"/>
      <c r="H312" s="58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  <c r="AL312" s="61"/>
      <c r="AM312" s="61"/>
      <c r="AN312" s="61"/>
      <c r="AO312" s="61"/>
      <c r="AP312" s="61"/>
      <c r="AQ312" s="61"/>
      <c r="AR312" s="61"/>
      <c r="AS312" s="61"/>
      <c r="AT312" s="61"/>
      <c r="AU312" s="61"/>
      <c r="AV312" s="61"/>
      <c r="AW312" s="61"/>
      <c r="AX312" s="61"/>
    </row>
    <row r="313" spans="1:50" ht="16" x14ac:dyDescent="0.2">
      <c r="A313" s="58"/>
      <c r="B313" s="60"/>
      <c r="C313" s="57"/>
      <c r="D313" s="60"/>
      <c r="E313" s="60"/>
      <c r="F313" s="58"/>
      <c r="G313" s="58"/>
      <c r="H313" s="58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  <c r="AL313" s="61"/>
      <c r="AM313" s="61"/>
      <c r="AN313" s="61"/>
      <c r="AO313" s="61"/>
      <c r="AP313" s="61"/>
      <c r="AQ313" s="61"/>
      <c r="AR313" s="61"/>
      <c r="AS313" s="61"/>
      <c r="AT313" s="61"/>
      <c r="AU313" s="61"/>
      <c r="AV313" s="61"/>
      <c r="AW313" s="61"/>
      <c r="AX313" s="61"/>
    </row>
    <row r="314" spans="1:50" ht="16" x14ac:dyDescent="0.2">
      <c r="A314" s="58"/>
      <c r="B314" s="60"/>
      <c r="C314" s="57"/>
      <c r="D314" s="60"/>
      <c r="E314" s="60"/>
      <c r="F314" s="58"/>
      <c r="G314" s="58"/>
      <c r="H314" s="58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  <c r="AL314" s="61"/>
      <c r="AM314" s="61"/>
      <c r="AN314" s="61"/>
      <c r="AO314" s="61"/>
      <c r="AP314" s="61"/>
      <c r="AQ314" s="61"/>
      <c r="AR314" s="61"/>
      <c r="AS314" s="61"/>
      <c r="AT314" s="61"/>
      <c r="AU314" s="61"/>
      <c r="AV314" s="61"/>
      <c r="AW314" s="61"/>
      <c r="AX314" s="61"/>
    </row>
    <row r="315" spans="1:50" ht="16" x14ac:dyDescent="0.2">
      <c r="A315" s="58"/>
      <c r="B315" s="60"/>
      <c r="C315" s="59"/>
      <c r="D315" s="60"/>
      <c r="E315" s="60"/>
      <c r="F315" s="58"/>
      <c r="G315" s="58"/>
      <c r="H315" s="58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  <c r="AL315" s="61"/>
      <c r="AM315" s="61"/>
      <c r="AN315" s="61"/>
      <c r="AO315" s="61"/>
      <c r="AP315" s="61"/>
      <c r="AQ315" s="61"/>
      <c r="AR315" s="61"/>
      <c r="AS315" s="61"/>
      <c r="AT315" s="61"/>
      <c r="AU315" s="61"/>
      <c r="AV315" s="61"/>
      <c r="AW315" s="61"/>
      <c r="AX315" s="61"/>
    </row>
    <row r="316" spans="1:50" ht="16" x14ac:dyDescent="0.2">
      <c r="A316" s="58"/>
      <c r="B316" s="60"/>
      <c r="C316" s="59"/>
      <c r="D316" s="60"/>
      <c r="E316" s="60"/>
      <c r="F316" s="58"/>
      <c r="G316" s="58"/>
      <c r="H316" s="58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  <c r="AL316" s="61"/>
      <c r="AM316" s="61"/>
      <c r="AN316" s="61"/>
      <c r="AO316" s="61"/>
      <c r="AP316" s="61"/>
      <c r="AQ316" s="61"/>
      <c r="AR316" s="61"/>
      <c r="AS316" s="61"/>
      <c r="AT316" s="61"/>
      <c r="AU316" s="61"/>
      <c r="AV316" s="61"/>
      <c r="AW316" s="61"/>
      <c r="AX316" s="61"/>
    </row>
    <row r="317" spans="1:50" ht="16" x14ac:dyDescent="0.2">
      <c r="A317" s="58"/>
      <c r="B317" s="60"/>
      <c r="C317" s="58"/>
      <c r="D317" s="58"/>
      <c r="E317" s="58"/>
      <c r="F317" s="58"/>
      <c r="G317" s="58"/>
      <c r="H317" s="58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  <c r="AL317" s="61"/>
      <c r="AM317" s="61"/>
      <c r="AN317" s="61"/>
      <c r="AO317" s="61"/>
      <c r="AP317" s="61"/>
      <c r="AQ317" s="61"/>
      <c r="AR317" s="61"/>
      <c r="AS317" s="61"/>
      <c r="AT317" s="61"/>
      <c r="AU317" s="61"/>
      <c r="AV317" s="61"/>
      <c r="AW317" s="61"/>
      <c r="AX317" s="61"/>
    </row>
    <row r="318" spans="1:50" ht="16" x14ac:dyDescent="0.2">
      <c r="A318" s="58"/>
      <c r="B318" s="60"/>
      <c r="C318" s="49"/>
      <c r="D318" s="50"/>
      <c r="E318" s="50"/>
      <c r="F318" s="50"/>
      <c r="G318" s="50"/>
      <c r="H318" s="50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  <c r="AL318" s="61"/>
      <c r="AM318" s="61"/>
      <c r="AN318" s="61"/>
      <c r="AO318" s="61"/>
      <c r="AP318" s="61"/>
      <c r="AQ318" s="61"/>
      <c r="AR318" s="61"/>
      <c r="AS318" s="61"/>
      <c r="AT318" s="61"/>
      <c r="AU318" s="61"/>
      <c r="AV318" s="61"/>
      <c r="AW318" s="61"/>
      <c r="AX318" s="61"/>
    </row>
    <row r="319" spans="1:50" ht="16" x14ac:dyDescent="0.2">
      <c r="A319" s="58"/>
      <c r="B319" s="60"/>
      <c r="C319" s="49"/>
      <c r="D319" s="50"/>
      <c r="E319" s="50"/>
      <c r="F319" s="50"/>
      <c r="G319" s="50"/>
      <c r="H319" s="50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  <c r="AL319" s="61"/>
      <c r="AM319" s="61"/>
      <c r="AN319" s="61"/>
      <c r="AO319" s="61"/>
      <c r="AP319" s="61"/>
      <c r="AQ319" s="61"/>
      <c r="AR319" s="61"/>
      <c r="AS319" s="61"/>
      <c r="AT319" s="61"/>
      <c r="AU319" s="61"/>
      <c r="AV319" s="61"/>
      <c r="AW319" s="61"/>
      <c r="AX319" s="61"/>
    </row>
    <row r="320" spans="1:50" ht="16" x14ac:dyDescent="0.2">
      <c r="A320" s="58"/>
      <c r="B320" s="60"/>
      <c r="C320" s="49"/>
      <c r="D320" s="50"/>
      <c r="E320" s="50"/>
      <c r="F320" s="50"/>
      <c r="G320" s="50"/>
      <c r="H320" s="50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  <c r="AL320" s="61"/>
      <c r="AM320" s="61"/>
      <c r="AN320" s="61"/>
      <c r="AO320" s="61"/>
      <c r="AP320" s="61"/>
      <c r="AQ320" s="61"/>
      <c r="AR320" s="61"/>
      <c r="AS320" s="61"/>
      <c r="AT320" s="61"/>
      <c r="AU320" s="61"/>
      <c r="AV320" s="61"/>
      <c r="AW320" s="61"/>
      <c r="AX320" s="61"/>
    </row>
    <row r="321" spans="1:50" ht="16" x14ac:dyDescent="0.2">
      <c r="A321" s="58"/>
      <c r="B321" s="60"/>
      <c r="C321" s="69"/>
      <c r="D321" s="50"/>
      <c r="E321" s="50"/>
      <c r="F321" s="50"/>
      <c r="G321" s="50"/>
      <c r="H321" s="50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  <c r="AL321" s="61"/>
      <c r="AM321" s="61"/>
      <c r="AN321" s="61"/>
      <c r="AO321" s="61"/>
      <c r="AP321" s="61"/>
      <c r="AQ321" s="61"/>
      <c r="AR321" s="61"/>
      <c r="AS321" s="61"/>
      <c r="AT321" s="61"/>
      <c r="AU321" s="61"/>
      <c r="AV321" s="61"/>
      <c r="AW321" s="61"/>
      <c r="AX321" s="61"/>
    </row>
    <row r="322" spans="1:50" ht="16" x14ac:dyDescent="0.2">
      <c r="A322" s="58"/>
      <c r="B322" s="60"/>
      <c r="C322" s="69"/>
      <c r="D322" s="50"/>
      <c r="E322" s="50"/>
      <c r="F322" s="50"/>
      <c r="G322" s="50"/>
      <c r="H322" s="50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  <c r="AL322" s="61"/>
      <c r="AM322" s="61"/>
      <c r="AN322" s="61"/>
      <c r="AO322" s="61"/>
      <c r="AP322" s="61"/>
      <c r="AQ322" s="61"/>
      <c r="AR322" s="61"/>
      <c r="AS322" s="61"/>
      <c r="AT322" s="61"/>
      <c r="AU322" s="61"/>
      <c r="AV322" s="61"/>
      <c r="AW322" s="61"/>
      <c r="AX322" s="61"/>
    </row>
    <row r="323" spans="1:50" ht="16" x14ac:dyDescent="0.2">
      <c r="A323" s="58"/>
      <c r="B323" s="60"/>
      <c r="C323" s="58"/>
      <c r="D323" s="58"/>
      <c r="E323" s="58"/>
      <c r="F323" s="58"/>
      <c r="G323" s="58"/>
      <c r="H323" s="58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  <c r="AL323" s="61"/>
      <c r="AM323" s="61"/>
      <c r="AN323" s="61"/>
      <c r="AO323" s="61"/>
      <c r="AP323" s="61"/>
      <c r="AQ323" s="61"/>
      <c r="AR323" s="61"/>
      <c r="AS323" s="61"/>
      <c r="AT323" s="61"/>
      <c r="AU323" s="61"/>
      <c r="AV323" s="61"/>
      <c r="AW323" s="61"/>
      <c r="AX323" s="61"/>
    </row>
    <row r="324" spans="1:50" ht="16" x14ac:dyDescent="0.2">
      <c r="A324" s="58"/>
      <c r="B324" s="60"/>
      <c r="C324" s="57"/>
      <c r="D324" s="92"/>
      <c r="E324" s="92"/>
      <c r="F324" s="93"/>
      <c r="G324" s="92"/>
      <c r="H324" s="92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  <c r="AL324" s="61"/>
      <c r="AM324" s="61"/>
      <c r="AN324" s="61"/>
      <c r="AO324" s="61"/>
      <c r="AP324" s="61"/>
      <c r="AQ324" s="61"/>
      <c r="AR324" s="61"/>
      <c r="AS324" s="61"/>
      <c r="AT324" s="61"/>
      <c r="AU324" s="61"/>
      <c r="AV324" s="61"/>
      <c r="AW324" s="61"/>
      <c r="AX324" s="61"/>
    </row>
    <row r="325" spans="1:50" ht="16" x14ac:dyDescent="0.2">
      <c r="A325" s="58"/>
      <c r="B325" s="60"/>
      <c r="C325" s="57"/>
      <c r="D325" s="92"/>
      <c r="E325" s="92"/>
      <c r="F325" s="92"/>
      <c r="G325" s="92"/>
      <c r="H325" s="92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  <c r="AL325" s="61"/>
      <c r="AM325" s="61"/>
      <c r="AN325" s="61"/>
      <c r="AO325" s="61"/>
      <c r="AP325" s="61"/>
      <c r="AQ325" s="61"/>
      <c r="AR325" s="61"/>
      <c r="AS325" s="61"/>
      <c r="AT325" s="61"/>
      <c r="AU325" s="61"/>
      <c r="AV325" s="61"/>
      <c r="AW325" s="61"/>
      <c r="AX325" s="61"/>
    </row>
    <row r="326" spans="1:50" ht="16" x14ac:dyDescent="0.2">
      <c r="A326" s="58"/>
      <c r="B326" s="60"/>
      <c r="C326" s="59"/>
      <c r="D326" s="92"/>
      <c r="E326" s="92"/>
      <c r="F326" s="92"/>
      <c r="G326" s="92"/>
      <c r="H326" s="60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  <c r="AL326" s="61"/>
      <c r="AM326" s="61"/>
      <c r="AN326" s="61"/>
      <c r="AO326" s="61"/>
      <c r="AP326" s="61"/>
      <c r="AQ326" s="61"/>
      <c r="AR326" s="61"/>
      <c r="AS326" s="61"/>
      <c r="AT326" s="61"/>
      <c r="AU326" s="61"/>
      <c r="AV326" s="61"/>
      <c r="AW326" s="61"/>
      <c r="AX326" s="61"/>
    </row>
    <row r="327" spans="1:50" ht="16" x14ac:dyDescent="0.2">
      <c r="A327" s="58"/>
      <c r="B327" s="60"/>
      <c r="C327" s="59"/>
      <c r="D327" s="92"/>
      <c r="E327" s="92"/>
      <c r="F327" s="92"/>
      <c r="G327" s="92"/>
      <c r="H327" s="60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  <c r="AL327" s="61"/>
      <c r="AM327" s="61"/>
      <c r="AN327" s="61"/>
      <c r="AO327" s="61"/>
      <c r="AP327" s="61"/>
      <c r="AQ327" s="61"/>
      <c r="AR327" s="61"/>
      <c r="AS327" s="61"/>
      <c r="AT327" s="61"/>
      <c r="AU327" s="61"/>
      <c r="AV327" s="61"/>
      <c r="AW327" s="61"/>
      <c r="AX327" s="61"/>
    </row>
    <row r="328" spans="1:50" ht="16" x14ac:dyDescent="0.2">
      <c r="A328" s="58"/>
      <c r="B328" s="60"/>
      <c r="C328" s="59"/>
      <c r="D328" s="92"/>
      <c r="E328" s="92"/>
      <c r="F328" s="92"/>
      <c r="G328" s="92"/>
      <c r="H328" s="92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  <c r="AL328" s="61"/>
      <c r="AM328" s="61"/>
      <c r="AN328" s="61"/>
      <c r="AO328" s="61"/>
      <c r="AP328" s="61"/>
      <c r="AQ328" s="61"/>
      <c r="AR328" s="61"/>
      <c r="AS328" s="61"/>
      <c r="AT328" s="61"/>
      <c r="AU328" s="61"/>
      <c r="AV328" s="61"/>
      <c r="AW328" s="61"/>
      <c r="AX328" s="61"/>
    </row>
    <row r="329" spans="1:50" ht="16" x14ac:dyDescent="0.2">
      <c r="A329" s="58"/>
      <c r="B329" s="60"/>
      <c r="C329" s="58"/>
      <c r="D329" s="58"/>
      <c r="E329" s="58"/>
      <c r="F329" s="58"/>
      <c r="G329" s="58"/>
      <c r="H329" s="58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  <c r="AL329" s="61"/>
      <c r="AM329" s="61"/>
      <c r="AN329" s="61"/>
      <c r="AO329" s="61"/>
      <c r="AP329" s="61"/>
      <c r="AQ329" s="61"/>
      <c r="AR329" s="61"/>
      <c r="AS329" s="61"/>
      <c r="AT329" s="61"/>
      <c r="AU329" s="61"/>
      <c r="AV329" s="61"/>
      <c r="AW329" s="61"/>
      <c r="AX329" s="61"/>
    </row>
    <row r="330" spans="1:50" ht="16" x14ac:dyDescent="0.2">
      <c r="A330" s="58"/>
      <c r="B330" s="60"/>
      <c r="C330" s="80"/>
      <c r="D330" s="58"/>
      <c r="E330" s="58"/>
      <c r="F330" s="58"/>
      <c r="G330" s="58"/>
      <c r="H330" s="58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  <c r="AL330" s="61"/>
      <c r="AM330" s="61"/>
      <c r="AN330" s="61"/>
      <c r="AO330" s="61"/>
      <c r="AP330" s="61"/>
      <c r="AQ330" s="61"/>
      <c r="AR330" s="61"/>
      <c r="AS330" s="61"/>
      <c r="AT330" s="61"/>
      <c r="AU330" s="61"/>
      <c r="AV330" s="61"/>
      <c r="AW330" s="61"/>
      <c r="AX330" s="61"/>
    </row>
    <row r="331" spans="1:50" ht="16" x14ac:dyDescent="0.2">
      <c r="A331" s="58"/>
      <c r="B331" s="80"/>
      <c r="C331" s="80"/>
      <c r="D331" s="80"/>
      <c r="E331" s="80"/>
      <c r="F331" s="80"/>
      <c r="G331" s="80"/>
      <c r="H331" s="80"/>
      <c r="I331" s="80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  <c r="AL331" s="61"/>
      <c r="AM331" s="61"/>
      <c r="AN331" s="61"/>
      <c r="AO331" s="61"/>
      <c r="AP331" s="61"/>
      <c r="AQ331" s="61"/>
      <c r="AR331" s="61"/>
      <c r="AS331" s="61"/>
      <c r="AT331" s="61"/>
      <c r="AU331" s="61"/>
      <c r="AV331" s="61"/>
      <c r="AW331" s="61"/>
      <c r="AX331" s="61"/>
    </row>
    <row r="332" spans="1:50" ht="16" x14ac:dyDescent="0.2">
      <c r="A332" s="65"/>
      <c r="B332" s="101"/>
      <c r="C332" s="80"/>
      <c r="D332" s="80"/>
      <c r="E332" s="80"/>
      <c r="F332" s="81"/>
      <c r="G332" s="81"/>
      <c r="H332" s="81"/>
      <c r="I332" s="80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  <c r="AL332" s="61"/>
      <c r="AM332" s="61"/>
      <c r="AN332" s="61"/>
      <c r="AO332" s="61"/>
      <c r="AP332" s="61"/>
      <c r="AQ332" s="61"/>
      <c r="AR332" s="61"/>
      <c r="AS332" s="61"/>
      <c r="AT332" s="61"/>
      <c r="AU332" s="61"/>
      <c r="AV332" s="61"/>
      <c r="AW332" s="61"/>
      <c r="AX332" s="61"/>
    </row>
    <row r="333" spans="1:50" ht="16" x14ac:dyDescent="0.2">
      <c r="A333" s="65"/>
      <c r="B333" s="101"/>
      <c r="C333" s="82"/>
      <c r="D333" s="80"/>
      <c r="E333" s="80"/>
      <c r="F333" s="80"/>
      <c r="G333" s="80"/>
      <c r="H333" s="80"/>
      <c r="I333" s="80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  <c r="AL333" s="61"/>
      <c r="AM333" s="61"/>
      <c r="AN333" s="61"/>
      <c r="AO333" s="61"/>
      <c r="AP333" s="61"/>
      <c r="AQ333" s="61"/>
      <c r="AR333" s="61"/>
      <c r="AS333" s="61"/>
      <c r="AT333" s="61"/>
      <c r="AU333" s="61"/>
      <c r="AV333" s="61"/>
      <c r="AW333" s="61"/>
      <c r="AX333" s="61"/>
    </row>
    <row r="334" spans="1:50" ht="16" x14ac:dyDescent="0.2">
      <c r="A334" s="65"/>
      <c r="B334" s="101"/>
      <c r="C334" s="69"/>
      <c r="D334" s="80"/>
      <c r="E334" s="80"/>
      <c r="F334" s="80"/>
      <c r="G334" s="80"/>
      <c r="H334" s="60"/>
      <c r="I334" s="80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  <c r="AL334" s="61"/>
      <c r="AM334" s="61"/>
      <c r="AN334" s="61"/>
      <c r="AO334" s="61"/>
      <c r="AP334" s="61"/>
      <c r="AQ334" s="61"/>
      <c r="AR334" s="61"/>
      <c r="AS334" s="61"/>
      <c r="AT334" s="61"/>
      <c r="AU334" s="61"/>
      <c r="AV334" s="61"/>
      <c r="AW334" s="61"/>
      <c r="AX334" s="61"/>
    </row>
    <row r="335" spans="1:50" ht="16" x14ac:dyDescent="0.2">
      <c r="A335" s="65"/>
      <c r="B335" s="101"/>
      <c r="C335" s="80"/>
      <c r="D335" s="80"/>
      <c r="E335" s="80"/>
      <c r="F335" s="80"/>
      <c r="G335" s="80"/>
      <c r="H335" s="60"/>
      <c r="I335" s="80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  <c r="AL335" s="61"/>
      <c r="AM335" s="61"/>
      <c r="AN335" s="61"/>
      <c r="AO335" s="61"/>
      <c r="AP335" s="61"/>
      <c r="AQ335" s="61"/>
      <c r="AR335" s="61"/>
      <c r="AS335" s="61"/>
      <c r="AT335" s="61"/>
      <c r="AU335" s="61"/>
      <c r="AV335" s="61"/>
      <c r="AW335" s="61"/>
      <c r="AX335" s="61"/>
    </row>
    <row r="336" spans="1:50" ht="16" x14ac:dyDescent="0.2">
      <c r="A336" s="58"/>
      <c r="B336" s="60"/>
      <c r="C336" s="57"/>
      <c r="I336" s="80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  <c r="AL336" s="61"/>
      <c r="AM336" s="61"/>
      <c r="AN336" s="61"/>
      <c r="AO336" s="61"/>
      <c r="AP336" s="61"/>
      <c r="AQ336" s="61"/>
      <c r="AR336" s="61"/>
      <c r="AS336" s="61"/>
      <c r="AT336" s="61"/>
      <c r="AU336" s="61"/>
      <c r="AV336" s="61"/>
      <c r="AW336" s="61"/>
      <c r="AX336" s="61"/>
    </row>
    <row r="337" spans="1:50" ht="16" x14ac:dyDescent="0.2">
      <c r="A337" s="66"/>
      <c r="B337" s="65"/>
      <c r="C337" s="49"/>
      <c r="I337" s="80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  <c r="AL337" s="61"/>
      <c r="AM337" s="61"/>
      <c r="AN337" s="61"/>
      <c r="AO337" s="61"/>
      <c r="AP337" s="61"/>
      <c r="AQ337" s="61"/>
      <c r="AR337" s="61"/>
      <c r="AS337" s="61"/>
      <c r="AT337" s="61"/>
      <c r="AU337" s="61"/>
      <c r="AV337" s="61"/>
      <c r="AW337" s="61"/>
      <c r="AX337" s="61"/>
    </row>
    <row r="338" spans="1:50" ht="16" x14ac:dyDescent="0.2">
      <c r="A338" s="66"/>
      <c r="B338" s="65"/>
      <c r="C338" s="69"/>
      <c r="I338" s="80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  <c r="AL338" s="61"/>
      <c r="AM338" s="61"/>
      <c r="AN338" s="61"/>
      <c r="AO338" s="61"/>
      <c r="AP338" s="61"/>
      <c r="AQ338" s="61"/>
      <c r="AR338" s="61"/>
      <c r="AS338" s="61"/>
      <c r="AT338" s="61"/>
      <c r="AU338" s="61"/>
      <c r="AV338" s="61"/>
      <c r="AW338" s="61"/>
      <c r="AX338" s="61"/>
    </row>
    <row r="339" spans="1:50" ht="16" x14ac:dyDescent="0.2">
      <c r="A339" s="66"/>
      <c r="B339" s="65"/>
      <c r="C339" s="69"/>
      <c r="I339" s="80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  <c r="AL339" s="61"/>
      <c r="AM339" s="61"/>
      <c r="AN339" s="61"/>
      <c r="AO339" s="61"/>
      <c r="AP339" s="61"/>
      <c r="AQ339" s="61"/>
      <c r="AR339" s="61"/>
      <c r="AS339" s="61"/>
      <c r="AT339" s="61"/>
      <c r="AU339" s="61"/>
      <c r="AV339" s="61"/>
      <c r="AW339" s="61"/>
      <c r="AX339" s="61"/>
    </row>
    <row r="340" spans="1:50" ht="16" x14ac:dyDescent="0.2">
      <c r="A340" s="66"/>
      <c r="B340" s="65"/>
      <c r="C340" s="80"/>
      <c r="D340" s="80"/>
      <c r="E340" s="80"/>
      <c r="F340" s="80"/>
      <c r="G340" s="80"/>
      <c r="H340" s="60"/>
      <c r="I340" s="80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  <c r="AL340" s="61"/>
      <c r="AM340" s="61"/>
      <c r="AN340" s="61"/>
      <c r="AO340" s="61"/>
      <c r="AP340" s="61"/>
      <c r="AQ340" s="61"/>
      <c r="AR340" s="61"/>
      <c r="AS340" s="61"/>
      <c r="AT340" s="61"/>
      <c r="AU340" s="61"/>
      <c r="AV340" s="61"/>
      <c r="AW340" s="61"/>
      <c r="AX340" s="61"/>
    </row>
    <row r="341" spans="1:50" ht="16" x14ac:dyDescent="0.2">
      <c r="A341" s="58"/>
      <c r="B341" s="60"/>
      <c r="C341" s="57"/>
      <c r="I341" s="80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  <c r="AL341" s="61"/>
      <c r="AM341" s="61"/>
      <c r="AN341" s="61"/>
      <c r="AO341" s="61"/>
      <c r="AP341" s="61"/>
      <c r="AQ341" s="61"/>
      <c r="AR341" s="61"/>
      <c r="AS341" s="61"/>
      <c r="AT341" s="61"/>
      <c r="AU341" s="61"/>
      <c r="AV341" s="61"/>
      <c r="AW341" s="61"/>
      <c r="AX341" s="61"/>
    </row>
    <row r="342" spans="1:50" ht="16" x14ac:dyDescent="0.2">
      <c r="A342" s="58"/>
      <c r="B342" s="60"/>
      <c r="C342" s="49"/>
      <c r="I342" s="80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  <c r="AL342" s="61"/>
      <c r="AM342" s="61"/>
      <c r="AN342" s="61"/>
      <c r="AO342" s="61"/>
      <c r="AP342" s="61"/>
      <c r="AQ342" s="61"/>
      <c r="AR342" s="61"/>
      <c r="AS342" s="61"/>
      <c r="AT342" s="61"/>
      <c r="AU342" s="61"/>
      <c r="AV342" s="61"/>
      <c r="AW342" s="61"/>
      <c r="AX342" s="61"/>
    </row>
    <row r="343" spans="1:50" ht="16" x14ac:dyDescent="0.2">
      <c r="A343" s="58"/>
      <c r="B343" s="60"/>
      <c r="C343" s="69"/>
      <c r="I343" s="80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  <c r="AL343" s="61"/>
      <c r="AM343" s="61"/>
      <c r="AN343" s="61"/>
      <c r="AO343" s="61"/>
      <c r="AP343" s="61"/>
      <c r="AQ343" s="61"/>
      <c r="AR343" s="61"/>
      <c r="AS343" s="61"/>
      <c r="AT343" s="61"/>
      <c r="AU343" s="61"/>
      <c r="AV343" s="61"/>
      <c r="AW343" s="61"/>
      <c r="AX343" s="61"/>
    </row>
    <row r="344" spans="1:50" ht="16" x14ac:dyDescent="0.2">
      <c r="A344" s="58"/>
      <c r="B344" s="60"/>
      <c r="C344" s="69"/>
      <c r="I344" s="80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  <c r="AL344" s="61"/>
      <c r="AM344" s="61"/>
      <c r="AN344" s="61"/>
      <c r="AO344" s="61"/>
      <c r="AP344" s="61"/>
      <c r="AQ344" s="61"/>
      <c r="AR344" s="61"/>
      <c r="AS344" s="61"/>
      <c r="AT344" s="61"/>
      <c r="AU344" s="61"/>
      <c r="AV344" s="61"/>
      <c r="AW344" s="61"/>
      <c r="AX344" s="61"/>
    </row>
    <row r="345" spans="1:50" ht="16" x14ac:dyDescent="0.2">
      <c r="A345" s="58"/>
      <c r="B345" s="60"/>
      <c r="C345" s="80"/>
      <c r="D345" s="80"/>
      <c r="E345" s="80"/>
      <c r="F345" s="80"/>
      <c r="G345" s="80"/>
      <c r="H345" s="60"/>
      <c r="I345" s="80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  <c r="AL345" s="61"/>
      <c r="AM345" s="61"/>
      <c r="AN345" s="61"/>
      <c r="AO345" s="61"/>
      <c r="AP345" s="61"/>
      <c r="AQ345" s="61"/>
      <c r="AR345" s="61"/>
      <c r="AS345" s="61"/>
      <c r="AT345" s="61"/>
      <c r="AU345" s="61"/>
      <c r="AV345" s="61"/>
      <c r="AW345" s="61"/>
      <c r="AX345" s="61"/>
    </row>
    <row r="346" spans="1:50" ht="16" x14ac:dyDescent="0.2">
      <c r="A346" s="58"/>
      <c r="B346" s="60"/>
      <c r="C346" s="57"/>
      <c r="I346" s="80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  <c r="AL346" s="61"/>
      <c r="AM346" s="61"/>
      <c r="AN346" s="61"/>
      <c r="AO346" s="61"/>
      <c r="AP346" s="61"/>
      <c r="AQ346" s="61"/>
      <c r="AR346" s="61"/>
      <c r="AS346" s="61"/>
      <c r="AT346" s="61"/>
      <c r="AU346" s="61"/>
      <c r="AV346" s="61"/>
      <c r="AW346" s="61"/>
      <c r="AX346" s="61"/>
    </row>
    <row r="347" spans="1:50" ht="16" x14ac:dyDescent="0.2">
      <c r="A347" s="58"/>
      <c r="B347" s="60"/>
      <c r="C347" s="49"/>
      <c r="I347" s="80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  <c r="AL347" s="61"/>
      <c r="AM347" s="61"/>
      <c r="AN347" s="61"/>
      <c r="AO347" s="61"/>
      <c r="AP347" s="61"/>
      <c r="AQ347" s="61"/>
      <c r="AR347" s="61"/>
      <c r="AS347" s="61"/>
      <c r="AT347" s="61"/>
      <c r="AU347" s="61"/>
      <c r="AV347" s="61"/>
      <c r="AW347" s="61"/>
      <c r="AX347" s="61"/>
    </row>
    <row r="348" spans="1:50" ht="16" x14ac:dyDescent="0.2">
      <c r="A348" s="58"/>
      <c r="B348" s="60"/>
      <c r="C348" s="69"/>
      <c r="I348" s="80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  <c r="AL348" s="61"/>
      <c r="AM348" s="61"/>
      <c r="AN348" s="61"/>
      <c r="AO348" s="61"/>
      <c r="AP348" s="61"/>
      <c r="AQ348" s="61"/>
      <c r="AR348" s="61"/>
      <c r="AS348" s="61"/>
      <c r="AT348" s="61"/>
      <c r="AU348" s="61"/>
      <c r="AV348" s="61"/>
      <c r="AW348" s="61"/>
      <c r="AX348" s="61"/>
    </row>
    <row r="349" spans="1:50" ht="16" x14ac:dyDescent="0.2">
      <c r="A349" s="58"/>
      <c r="B349" s="60"/>
      <c r="C349" s="69"/>
      <c r="H349" s="74"/>
      <c r="I349" s="80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  <c r="AL349" s="61"/>
      <c r="AM349" s="61"/>
      <c r="AN349" s="61"/>
      <c r="AO349" s="61"/>
      <c r="AP349" s="61"/>
      <c r="AQ349" s="61"/>
      <c r="AR349" s="61"/>
      <c r="AS349" s="61"/>
      <c r="AT349" s="61"/>
      <c r="AU349" s="61"/>
      <c r="AV349" s="61"/>
      <c r="AW349" s="61"/>
      <c r="AX349" s="61"/>
    </row>
    <row r="350" spans="1:50" ht="16" x14ac:dyDescent="0.2">
      <c r="A350" s="58"/>
      <c r="B350" s="60"/>
      <c r="C350" s="82"/>
      <c r="D350" s="80"/>
      <c r="E350" s="80"/>
      <c r="F350" s="80"/>
      <c r="G350" s="80"/>
      <c r="H350" s="60"/>
      <c r="I350" s="80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  <c r="AL350" s="61"/>
      <c r="AM350" s="61"/>
      <c r="AN350" s="61"/>
      <c r="AO350" s="61"/>
      <c r="AP350" s="61"/>
      <c r="AQ350" s="61"/>
      <c r="AR350" s="61"/>
      <c r="AS350" s="61"/>
      <c r="AT350" s="61"/>
      <c r="AU350" s="61"/>
      <c r="AV350" s="61"/>
      <c r="AW350" s="61"/>
      <c r="AX350" s="61"/>
    </row>
    <row r="351" spans="1:50" ht="16" x14ac:dyDescent="0.2">
      <c r="A351" s="58"/>
      <c r="B351" s="60"/>
      <c r="C351" s="57"/>
      <c r="I351" s="80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  <c r="AL351" s="61"/>
      <c r="AM351" s="61"/>
      <c r="AN351" s="61"/>
      <c r="AO351" s="61"/>
      <c r="AP351" s="61"/>
      <c r="AQ351" s="61"/>
      <c r="AR351" s="61"/>
      <c r="AS351" s="61"/>
      <c r="AT351" s="61"/>
      <c r="AU351" s="61"/>
      <c r="AV351" s="61"/>
      <c r="AW351" s="61"/>
      <c r="AX351" s="61"/>
    </row>
    <row r="352" spans="1:50" ht="16" x14ac:dyDescent="0.2">
      <c r="A352" s="58"/>
      <c r="B352" s="60"/>
      <c r="C352" s="49"/>
      <c r="I352" s="80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  <c r="AL352" s="61"/>
      <c r="AM352" s="61"/>
      <c r="AN352" s="61"/>
      <c r="AO352" s="61"/>
      <c r="AP352" s="61"/>
      <c r="AQ352" s="61"/>
      <c r="AR352" s="61"/>
      <c r="AS352" s="61"/>
      <c r="AT352" s="61"/>
      <c r="AU352" s="61"/>
      <c r="AV352" s="61"/>
      <c r="AW352" s="61"/>
      <c r="AX352" s="61"/>
    </row>
    <row r="353" spans="1:50" ht="16" x14ac:dyDescent="0.2">
      <c r="A353" s="58"/>
      <c r="B353" s="60"/>
      <c r="C353" s="69"/>
      <c r="I353" s="80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  <c r="AL353" s="61"/>
      <c r="AM353" s="61"/>
      <c r="AN353" s="61"/>
      <c r="AO353" s="61"/>
      <c r="AP353" s="61"/>
      <c r="AQ353" s="61"/>
      <c r="AR353" s="61"/>
      <c r="AS353" s="61"/>
      <c r="AT353" s="61"/>
      <c r="AU353" s="61"/>
      <c r="AV353" s="61"/>
      <c r="AW353" s="61"/>
      <c r="AX353" s="61"/>
    </row>
    <row r="354" spans="1:50" ht="16" x14ac:dyDescent="0.2">
      <c r="A354" s="58"/>
      <c r="B354" s="60"/>
      <c r="C354" s="69"/>
      <c r="I354" s="80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  <c r="AL354" s="61"/>
      <c r="AM354" s="61"/>
      <c r="AN354" s="61"/>
      <c r="AO354" s="61"/>
      <c r="AP354" s="61"/>
      <c r="AQ354" s="61"/>
      <c r="AR354" s="61"/>
      <c r="AS354" s="61"/>
      <c r="AT354" s="61"/>
      <c r="AU354" s="61"/>
      <c r="AV354" s="61"/>
      <c r="AW354" s="61"/>
      <c r="AX354" s="61"/>
    </row>
    <row r="355" spans="1:50" ht="16" x14ac:dyDescent="0.2">
      <c r="A355" s="58"/>
      <c r="B355" s="60"/>
      <c r="C355" s="82"/>
      <c r="D355" s="80"/>
      <c r="E355" s="80"/>
      <c r="F355" s="80"/>
      <c r="G355" s="80"/>
      <c r="H355" s="60"/>
      <c r="I355" s="80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  <c r="AL355" s="61"/>
      <c r="AM355" s="61"/>
      <c r="AN355" s="61"/>
      <c r="AO355" s="61"/>
      <c r="AP355" s="61"/>
      <c r="AQ355" s="61"/>
      <c r="AR355" s="61"/>
      <c r="AS355" s="61"/>
      <c r="AT355" s="61"/>
      <c r="AU355" s="61"/>
      <c r="AV355" s="61"/>
      <c r="AW355" s="61"/>
      <c r="AX355" s="61"/>
    </row>
    <row r="356" spans="1:50" ht="16" x14ac:dyDescent="0.2">
      <c r="A356" s="58"/>
      <c r="B356" s="60"/>
      <c r="C356" s="57"/>
      <c r="I356" s="80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  <c r="AL356" s="61"/>
      <c r="AM356" s="61"/>
      <c r="AN356" s="61"/>
      <c r="AO356" s="61"/>
      <c r="AP356" s="61"/>
      <c r="AQ356" s="61"/>
      <c r="AR356" s="61"/>
      <c r="AS356" s="61"/>
      <c r="AT356" s="61"/>
      <c r="AU356" s="61"/>
      <c r="AV356" s="61"/>
      <c r="AW356" s="61"/>
      <c r="AX356" s="61"/>
    </row>
    <row r="357" spans="1:50" ht="16" x14ac:dyDescent="0.2">
      <c r="A357" s="58"/>
      <c r="B357" s="60"/>
      <c r="C357" s="49"/>
      <c r="I357" s="80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  <c r="AL357" s="61"/>
      <c r="AM357" s="61"/>
      <c r="AN357" s="61"/>
      <c r="AO357" s="61"/>
      <c r="AP357" s="61"/>
      <c r="AQ357" s="61"/>
      <c r="AR357" s="61"/>
      <c r="AS357" s="61"/>
      <c r="AT357" s="61"/>
      <c r="AU357" s="61"/>
      <c r="AV357" s="61"/>
      <c r="AW357" s="61"/>
      <c r="AX357" s="61"/>
    </row>
    <row r="358" spans="1:50" ht="16" x14ac:dyDescent="0.2">
      <c r="A358" s="58"/>
      <c r="B358" s="60"/>
      <c r="C358" s="69"/>
      <c r="I358" s="80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  <c r="AL358" s="61"/>
      <c r="AM358" s="61"/>
      <c r="AN358" s="61"/>
      <c r="AO358" s="61"/>
      <c r="AP358" s="61"/>
      <c r="AQ358" s="61"/>
      <c r="AR358" s="61"/>
      <c r="AS358" s="61"/>
      <c r="AT358" s="61"/>
      <c r="AU358" s="61"/>
      <c r="AV358" s="61"/>
      <c r="AW358" s="61"/>
      <c r="AX358" s="61"/>
    </row>
    <row r="359" spans="1:50" ht="16" x14ac:dyDescent="0.2">
      <c r="A359" s="58"/>
      <c r="B359" s="60"/>
      <c r="C359" s="69"/>
      <c r="I359" s="80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  <c r="AL359" s="61"/>
      <c r="AM359" s="61"/>
      <c r="AN359" s="61"/>
      <c r="AO359" s="61"/>
      <c r="AP359" s="61"/>
      <c r="AQ359" s="61"/>
      <c r="AR359" s="61"/>
      <c r="AS359" s="61"/>
      <c r="AT359" s="61"/>
      <c r="AU359" s="61"/>
      <c r="AV359" s="61"/>
      <c r="AW359" s="61"/>
      <c r="AX359" s="61"/>
    </row>
    <row r="360" spans="1:50" ht="16" x14ac:dyDescent="0.2">
      <c r="A360" s="58"/>
      <c r="B360" s="60"/>
      <c r="C360" s="82"/>
      <c r="D360" s="80"/>
      <c r="E360" s="80"/>
      <c r="F360" s="80"/>
      <c r="G360" s="80"/>
      <c r="H360" s="60"/>
      <c r="I360" s="80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  <c r="AL360" s="61"/>
      <c r="AM360" s="61"/>
      <c r="AN360" s="61"/>
      <c r="AO360" s="61"/>
      <c r="AP360" s="61"/>
      <c r="AQ360" s="61"/>
      <c r="AR360" s="61"/>
      <c r="AS360" s="61"/>
      <c r="AT360" s="61"/>
      <c r="AU360" s="61"/>
      <c r="AV360" s="61"/>
      <c r="AW360" s="61"/>
      <c r="AX360" s="61"/>
    </row>
    <row r="361" spans="1:50" ht="16" x14ac:dyDescent="0.2">
      <c r="A361" s="58"/>
      <c r="B361" s="60"/>
      <c r="C361" s="57"/>
      <c r="I361" s="80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  <c r="AL361" s="61"/>
      <c r="AM361" s="61"/>
      <c r="AN361" s="61"/>
      <c r="AO361" s="61"/>
      <c r="AP361" s="61"/>
      <c r="AQ361" s="61"/>
      <c r="AR361" s="61"/>
      <c r="AS361" s="61"/>
      <c r="AT361" s="61"/>
      <c r="AU361" s="61"/>
      <c r="AV361" s="61"/>
      <c r="AW361" s="61"/>
      <c r="AX361" s="61"/>
    </row>
    <row r="362" spans="1:50" ht="16" x14ac:dyDescent="0.2">
      <c r="A362" s="58"/>
      <c r="B362" s="60"/>
      <c r="C362" s="49"/>
      <c r="I362" s="80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  <c r="AL362" s="61"/>
      <c r="AM362" s="61"/>
      <c r="AN362" s="61"/>
      <c r="AO362" s="61"/>
      <c r="AP362" s="61"/>
      <c r="AQ362" s="61"/>
      <c r="AR362" s="61"/>
      <c r="AS362" s="61"/>
      <c r="AT362" s="61"/>
      <c r="AU362" s="61"/>
      <c r="AV362" s="61"/>
      <c r="AW362" s="61"/>
      <c r="AX362" s="61"/>
    </row>
    <row r="363" spans="1:50" ht="16" x14ac:dyDescent="0.2">
      <c r="A363" s="58"/>
      <c r="B363" s="60"/>
      <c r="C363" s="69"/>
      <c r="I363" s="80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  <c r="AL363" s="61"/>
      <c r="AM363" s="61"/>
      <c r="AN363" s="61"/>
      <c r="AO363" s="61"/>
      <c r="AP363" s="61"/>
      <c r="AQ363" s="61"/>
      <c r="AR363" s="61"/>
      <c r="AS363" s="61"/>
      <c r="AT363" s="61"/>
      <c r="AU363" s="61"/>
      <c r="AV363" s="61"/>
      <c r="AW363" s="61"/>
      <c r="AX363" s="61"/>
    </row>
    <row r="364" spans="1:50" ht="16" x14ac:dyDescent="0.2">
      <c r="A364" s="66"/>
      <c r="B364" s="65"/>
      <c r="C364" s="69"/>
      <c r="I364" s="80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  <c r="AL364" s="61"/>
      <c r="AM364" s="61"/>
      <c r="AN364" s="61"/>
      <c r="AO364" s="61"/>
      <c r="AP364" s="61"/>
      <c r="AQ364" s="61"/>
      <c r="AR364" s="61"/>
      <c r="AS364" s="61"/>
      <c r="AT364" s="61"/>
      <c r="AU364" s="61"/>
      <c r="AV364" s="61"/>
      <c r="AW364" s="61"/>
      <c r="AX364" s="61"/>
    </row>
    <row r="365" spans="1:50" ht="16" x14ac:dyDescent="0.2">
      <c r="A365" s="66"/>
      <c r="B365" s="65"/>
      <c r="C365" s="82"/>
      <c r="D365" s="80"/>
      <c r="E365" s="80"/>
      <c r="F365" s="80"/>
      <c r="G365" s="80"/>
      <c r="H365" s="60"/>
      <c r="I365" s="80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  <c r="AL365" s="61"/>
      <c r="AM365" s="61"/>
      <c r="AN365" s="61"/>
      <c r="AO365" s="61"/>
      <c r="AP365" s="61"/>
      <c r="AQ365" s="61"/>
      <c r="AR365" s="61"/>
      <c r="AS365" s="61"/>
      <c r="AT365" s="61"/>
      <c r="AU365" s="61"/>
      <c r="AV365" s="61"/>
      <c r="AW365" s="61"/>
      <c r="AX365" s="61"/>
    </row>
    <row r="366" spans="1:50" ht="16" x14ac:dyDescent="0.2">
      <c r="A366" s="66"/>
      <c r="B366" s="65"/>
      <c r="C366" s="80"/>
      <c r="D366" s="80"/>
      <c r="E366" s="80"/>
      <c r="F366" s="80"/>
      <c r="G366" s="80"/>
      <c r="H366" s="60"/>
      <c r="I366" s="80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  <c r="AL366" s="61"/>
      <c r="AM366" s="61"/>
      <c r="AN366" s="61"/>
      <c r="AO366" s="61"/>
      <c r="AP366" s="61"/>
      <c r="AQ366" s="61"/>
      <c r="AR366" s="61"/>
      <c r="AS366" s="61"/>
      <c r="AT366" s="61"/>
      <c r="AU366" s="61"/>
      <c r="AV366" s="61"/>
      <c r="AW366" s="61"/>
      <c r="AX366" s="61"/>
    </row>
    <row r="367" spans="1:50" ht="16" x14ac:dyDescent="0.2">
      <c r="A367" s="66"/>
      <c r="B367" s="65"/>
      <c r="C367" s="80"/>
      <c r="D367" s="80"/>
      <c r="E367" s="80"/>
      <c r="F367" s="80"/>
      <c r="G367" s="80"/>
      <c r="H367" s="60"/>
      <c r="I367" s="80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  <c r="AL367" s="61"/>
      <c r="AM367" s="61"/>
      <c r="AN367" s="61"/>
      <c r="AO367" s="61"/>
      <c r="AP367" s="61"/>
      <c r="AQ367" s="61"/>
      <c r="AR367" s="61"/>
      <c r="AS367" s="61"/>
      <c r="AT367" s="61"/>
      <c r="AU367" s="61"/>
      <c r="AV367" s="61"/>
      <c r="AW367" s="61"/>
      <c r="AX367" s="61"/>
    </row>
    <row r="368" spans="1:50" ht="16" x14ac:dyDescent="0.2">
      <c r="A368" s="66"/>
      <c r="B368" s="65"/>
      <c r="C368" s="95"/>
      <c r="D368" s="80"/>
      <c r="E368" s="80"/>
      <c r="F368" s="80"/>
      <c r="G368" s="80"/>
      <c r="H368" s="60"/>
      <c r="I368" s="80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  <c r="AL368" s="61"/>
      <c r="AM368" s="61"/>
      <c r="AN368" s="61"/>
      <c r="AO368" s="61"/>
      <c r="AP368" s="61"/>
      <c r="AQ368" s="61"/>
      <c r="AR368" s="61"/>
      <c r="AS368" s="61"/>
      <c r="AT368" s="61"/>
      <c r="AU368" s="61"/>
      <c r="AV368" s="61"/>
      <c r="AW368" s="61"/>
      <c r="AX368" s="61"/>
    </row>
    <row r="369" spans="1:50" ht="16" x14ac:dyDescent="0.2">
      <c r="A369" s="58" t="s">
        <v>16</v>
      </c>
      <c r="B369" s="60"/>
      <c r="C369" s="96"/>
      <c r="D369" s="80"/>
      <c r="E369" s="80"/>
      <c r="F369" s="80"/>
      <c r="G369" s="80"/>
      <c r="H369" s="60"/>
      <c r="I369" s="80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  <c r="AL369" s="61"/>
      <c r="AM369" s="61"/>
      <c r="AN369" s="61"/>
      <c r="AO369" s="61"/>
      <c r="AP369" s="61"/>
      <c r="AQ369" s="61"/>
      <c r="AR369" s="61"/>
      <c r="AS369" s="61"/>
      <c r="AT369" s="61"/>
      <c r="AU369" s="61"/>
      <c r="AV369" s="61"/>
      <c r="AW369" s="61"/>
      <c r="AX369" s="61"/>
    </row>
    <row r="370" spans="1:50" ht="16" x14ac:dyDescent="0.2">
      <c r="A370" s="66"/>
      <c r="B370" s="65"/>
      <c r="C370" s="80"/>
      <c r="D370" s="80"/>
      <c r="E370" s="80"/>
      <c r="F370" s="80"/>
      <c r="G370" s="80"/>
      <c r="H370" s="60"/>
      <c r="I370" s="80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  <c r="AL370" s="61"/>
      <c r="AM370" s="61"/>
      <c r="AN370" s="61"/>
      <c r="AO370" s="61"/>
      <c r="AP370" s="61"/>
      <c r="AQ370" s="61"/>
      <c r="AR370" s="61"/>
      <c r="AS370" s="61"/>
      <c r="AT370" s="61"/>
      <c r="AU370" s="61"/>
      <c r="AV370" s="61"/>
      <c r="AW370" s="61"/>
      <c r="AX370" s="61"/>
    </row>
    <row r="371" spans="1:50" ht="16" x14ac:dyDescent="0.2">
      <c r="A371" s="66"/>
      <c r="B371" s="65"/>
      <c r="C371" s="82"/>
      <c r="D371" s="80"/>
      <c r="E371" s="80"/>
      <c r="F371" s="80"/>
      <c r="G371" s="80"/>
      <c r="H371" s="60"/>
      <c r="I371" s="80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  <c r="AL371" s="61"/>
      <c r="AM371" s="61"/>
      <c r="AN371" s="61"/>
      <c r="AO371" s="61"/>
      <c r="AP371" s="61"/>
      <c r="AQ371" s="61"/>
      <c r="AR371" s="61"/>
      <c r="AS371" s="61"/>
      <c r="AT371" s="61"/>
      <c r="AU371" s="61"/>
      <c r="AV371" s="61"/>
      <c r="AW371" s="61"/>
      <c r="AX371" s="61"/>
    </row>
    <row r="372" spans="1:50" ht="16" x14ac:dyDescent="0.2">
      <c r="A372" s="66"/>
      <c r="B372" s="65"/>
      <c r="C372" s="80"/>
      <c r="D372" s="80"/>
      <c r="E372" s="80"/>
      <c r="F372" s="80"/>
      <c r="G372" s="80"/>
      <c r="H372" s="60"/>
      <c r="I372" s="80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  <c r="AL372" s="61"/>
      <c r="AM372" s="61"/>
      <c r="AN372" s="61"/>
      <c r="AO372" s="61"/>
      <c r="AP372" s="61"/>
      <c r="AQ372" s="61"/>
      <c r="AR372" s="61"/>
      <c r="AS372" s="61"/>
      <c r="AT372" s="61"/>
      <c r="AU372" s="61"/>
      <c r="AV372" s="61"/>
      <c r="AW372" s="61"/>
      <c r="AX372" s="61"/>
    </row>
    <row r="373" spans="1:50" ht="16" x14ac:dyDescent="0.2">
      <c r="A373" s="66"/>
      <c r="B373" s="65"/>
      <c r="C373" s="80"/>
      <c r="D373" s="80"/>
      <c r="E373" s="80"/>
      <c r="F373" s="80"/>
      <c r="G373" s="80"/>
      <c r="H373" s="60"/>
      <c r="I373" s="80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  <c r="AL373" s="61"/>
      <c r="AM373" s="61"/>
      <c r="AN373" s="61"/>
      <c r="AO373" s="61"/>
      <c r="AP373" s="61"/>
      <c r="AQ373" s="61"/>
      <c r="AR373" s="61"/>
      <c r="AS373" s="61"/>
      <c r="AT373" s="61"/>
      <c r="AU373" s="61"/>
      <c r="AV373" s="61"/>
      <c r="AW373" s="61"/>
      <c r="AX373" s="61"/>
    </row>
    <row r="374" spans="1:50" ht="16" x14ac:dyDescent="0.2">
      <c r="A374" s="58"/>
      <c r="B374" s="60"/>
      <c r="C374" s="80"/>
      <c r="D374" s="80"/>
      <c r="E374" s="80"/>
      <c r="F374" s="80"/>
      <c r="G374" s="80"/>
      <c r="H374" s="60"/>
      <c r="I374" s="80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  <c r="AL374" s="61"/>
      <c r="AM374" s="61"/>
      <c r="AN374" s="61"/>
      <c r="AO374" s="61"/>
      <c r="AP374" s="61"/>
      <c r="AQ374" s="61"/>
      <c r="AR374" s="61"/>
      <c r="AS374" s="61"/>
      <c r="AT374" s="61"/>
      <c r="AU374" s="61"/>
      <c r="AV374" s="61"/>
      <c r="AW374" s="61"/>
      <c r="AX374" s="61"/>
    </row>
    <row r="375" spans="1:50" ht="16" x14ac:dyDescent="0.2">
      <c r="A375" s="66"/>
      <c r="B375" s="100"/>
      <c r="C375" s="80"/>
      <c r="D375" s="80"/>
      <c r="E375" s="80"/>
      <c r="F375" s="80"/>
      <c r="G375" s="80"/>
      <c r="H375" s="60"/>
      <c r="I375" s="80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  <c r="AL375" s="61"/>
      <c r="AM375" s="61"/>
      <c r="AN375" s="61"/>
      <c r="AO375" s="61"/>
      <c r="AP375" s="61"/>
      <c r="AQ375" s="61"/>
      <c r="AR375" s="61"/>
      <c r="AS375" s="61"/>
      <c r="AT375" s="61"/>
      <c r="AU375" s="61"/>
      <c r="AV375" s="61"/>
      <c r="AW375" s="61"/>
      <c r="AX375" s="61"/>
    </row>
    <row r="376" spans="1:50" ht="16" x14ac:dyDescent="0.2">
      <c r="A376" s="66"/>
      <c r="B376" s="65"/>
      <c r="C376" s="82"/>
      <c r="D376" s="80"/>
      <c r="E376" s="80"/>
      <c r="F376" s="80"/>
      <c r="G376" s="80"/>
      <c r="H376" s="60"/>
      <c r="I376" s="80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  <c r="AL376" s="61"/>
      <c r="AM376" s="61"/>
      <c r="AN376" s="61"/>
      <c r="AO376" s="61"/>
      <c r="AP376" s="61"/>
      <c r="AQ376" s="61"/>
      <c r="AR376" s="61"/>
      <c r="AS376" s="61"/>
      <c r="AT376" s="61"/>
      <c r="AU376" s="61"/>
      <c r="AV376" s="61"/>
      <c r="AW376" s="61"/>
      <c r="AX376" s="61"/>
    </row>
    <row r="377" spans="1:50" ht="16" x14ac:dyDescent="0.2">
      <c r="A377" s="66"/>
      <c r="B377" s="65"/>
      <c r="C377" s="57"/>
      <c r="D377" s="5"/>
      <c r="E377" s="5"/>
      <c r="F377" s="5"/>
      <c r="G377" s="5"/>
      <c r="H377" s="5"/>
      <c r="I377" s="80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  <c r="AL377" s="61"/>
      <c r="AM377" s="61"/>
      <c r="AN377" s="61"/>
      <c r="AO377" s="61"/>
      <c r="AP377" s="61"/>
      <c r="AQ377" s="61"/>
      <c r="AR377" s="61"/>
      <c r="AS377" s="61"/>
      <c r="AT377" s="61"/>
      <c r="AU377" s="61"/>
      <c r="AV377" s="61"/>
      <c r="AW377" s="61"/>
      <c r="AX377" s="61"/>
    </row>
    <row r="378" spans="1:50" ht="16" x14ac:dyDescent="0.2">
      <c r="A378" s="66"/>
      <c r="B378" s="60"/>
      <c r="C378" s="57"/>
      <c r="D378" s="5"/>
      <c r="E378" s="5"/>
      <c r="F378" s="5"/>
      <c r="G378" s="5"/>
      <c r="H378" s="5"/>
      <c r="I378" s="80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  <c r="AL378" s="61"/>
      <c r="AM378" s="61"/>
      <c r="AN378" s="61"/>
      <c r="AO378" s="61"/>
      <c r="AP378" s="61"/>
      <c r="AQ378" s="61"/>
      <c r="AR378" s="61"/>
      <c r="AS378" s="61"/>
      <c r="AT378" s="61"/>
      <c r="AU378" s="61"/>
      <c r="AV378" s="61"/>
      <c r="AW378" s="61"/>
      <c r="AX378" s="61"/>
    </row>
    <row r="379" spans="1:50" ht="16" x14ac:dyDescent="0.2">
      <c r="A379" s="58"/>
      <c r="B379" s="60"/>
      <c r="C379" s="83"/>
      <c r="D379" s="5"/>
      <c r="E379" s="5"/>
      <c r="F379" s="5"/>
      <c r="G379" s="5"/>
      <c r="H379" s="5"/>
      <c r="I379" s="80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  <c r="AL379" s="61"/>
      <c r="AM379" s="61"/>
      <c r="AN379" s="61"/>
      <c r="AO379" s="61"/>
      <c r="AP379" s="61"/>
      <c r="AQ379" s="61"/>
      <c r="AR379" s="61"/>
      <c r="AS379" s="61"/>
      <c r="AT379" s="61"/>
      <c r="AU379" s="61"/>
      <c r="AV379" s="61"/>
      <c r="AW379" s="61"/>
      <c r="AX379" s="61"/>
    </row>
    <row r="380" spans="1:50" ht="16" x14ac:dyDescent="0.2">
      <c r="A380" s="65"/>
      <c r="B380" s="65"/>
      <c r="C380" s="83"/>
      <c r="D380" s="5"/>
      <c r="E380" s="5"/>
      <c r="F380" s="5"/>
      <c r="G380" s="5"/>
      <c r="H380" s="5"/>
      <c r="I380" s="80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  <c r="AL380" s="61"/>
      <c r="AM380" s="61"/>
      <c r="AN380" s="61"/>
      <c r="AO380" s="61"/>
      <c r="AP380" s="61"/>
      <c r="AQ380" s="61"/>
      <c r="AR380" s="61"/>
      <c r="AS380" s="61"/>
      <c r="AT380" s="61"/>
      <c r="AU380" s="61"/>
      <c r="AV380" s="61"/>
      <c r="AW380" s="61"/>
      <c r="AX380" s="61"/>
    </row>
    <row r="381" spans="1:50" ht="16" x14ac:dyDescent="0.2">
      <c r="A381" s="65"/>
      <c r="B381" s="65"/>
      <c r="C381" s="82"/>
      <c r="D381" s="80"/>
      <c r="E381" s="80"/>
      <c r="F381" s="80"/>
      <c r="G381" s="80"/>
      <c r="H381" s="60"/>
      <c r="I381" s="80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  <c r="AL381" s="61"/>
      <c r="AM381" s="61"/>
      <c r="AN381" s="61"/>
      <c r="AO381" s="61"/>
      <c r="AP381" s="61"/>
      <c r="AQ381" s="61"/>
      <c r="AR381" s="61"/>
      <c r="AS381" s="61"/>
      <c r="AT381" s="61"/>
      <c r="AU381" s="61"/>
      <c r="AV381" s="61"/>
      <c r="AW381" s="61"/>
      <c r="AX381" s="61"/>
    </row>
    <row r="382" spans="1:50" ht="16" x14ac:dyDescent="0.2">
      <c r="A382" s="65"/>
      <c r="B382" s="65"/>
      <c r="C382" s="80"/>
      <c r="D382" s="80"/>
      <c r="E382" s="80"/>
      <c r="F382" s="80"/>
      <c r="G382" s="80"/>
      <c r="H382" s="60"/>
      <c r="I382" s="80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  <c r="AL382" s="61"/>
      <c r="AM382" s="61"/>
      <c r="AN382" s="61"/>
      <c r="AO382" s="61"/>
      <c r="AP382" s="61"/>
      <c r="AQ382" s="61"/>
      <c r="AR382" s="61"/>
      <c r="AS382" s="61"/>
      <c r="AT382" s="61"/>
      <c r="AU382" s="61"/>
      <c r="AV382" s="61"/>
      <c r="AW382" s="61"/>
      <c r="AX382" s="61"/>
    </row>
    <row r="383" spans="1:50" ht="16" x14ac:dyDescent="0.2">
      <c r="A383" s="65"/>
      <c r="B383" s="65"/>
      <c r="C383" s="80"/>
      <c r="D383" s="80"/>
      <c r="E383" s="80"/>
      <c r="F383" s="80"/>
      <c r="G383" s="80"/>
      <c r="H383" s="60"/>
      <c r="I383" s="80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  <c r="AL383" s="61"/>
      <c r="AM383" s="61"/>
      <c r="AN383" s="61"/>
      <c r="AO383" s="61"/>
      <c r="AP383" s="61"/>
      <c r="AQ383" s="61"/>
      <c r="AR383" s="61"/>
      <c r="AS383" s="61"/>
      <c r="AT383" s="61"/>
      <c r="AU383" s="61"/>
      <c r="AV383" s="61"/>
      <c r="AW383" s="61"/>
      <c r="AX383" s="61"/>
    </row>
    <row r="384" spans="1:50" ht="16" x14ac:dyDescent="0.2">
      <c r="A384" s="58"/>
      <c r="B384" s="60"/>
      <c r="C384" s="80"/>
      <c r="D384" s="81"/>
      <c r="E384" s="81"/>
      <c r="F384" s="80"/>
      <c r="G384" s="80"/>
      <c r="H384" s="60"/>
      <c r="I384" s="80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  <c r="AL384" s="61"/>
      <c r="AM384" s="61"/>
      <c r="AN384" s="61"/>
      <c r="AO384" s="61"/>
      <c r="AP384" s="61"/>
      <c r="AQ384" s="61"/>
      <c r="AR384" s="61"/>
      <c r="AS384" s="61"/>
      <c r="AT384" s="61"/>
      <c r="AU384" s="61"/>
      <c r="AV384" s="61"/>
      <c r="AW384" s="61"/>
      <c r="AX384" s="61"/>
    </row>
    <row r="385" spans="1:50" ht="16" x14ac:dyDescent="0.2">
      <c r="A385" s="65"/>
      <c r="B385" s="65"/>
      <c r="C385" s="80"/>
      <c r="D385" s="80"/>
      <c r="E385" s="80"/>
      <c r="F385" s="80"/>
      <c r="G385" s="80"/>
      <c r="H385" s="60"/>
      <c r="I385" s="80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  <c r="AL385" s="61"/>
      <c r="AM385" s="61"/>
      <c r="AN385" s="61"/>
      <c r="AO385" s="61"/>
      <c r="AP385" s="61"/>
      <c r="AQ385" s="61"/>
      <c r="AR385" s="61"/>
      <c r="AS385" s="61"/>
      <c r="AT385" s="61"/>
      <c r="AU385" s="61"/>
      <c r="AV385" s="61"/>
      <c r="AW385" s="61"/>
      <c r="AX385" s="61"/>
    </row>
    <row r="386" spans="1:50" ht="16" x14ac:dyDescent="0.2">
      <c r="A386" s="65"/>
      <c r="B386" s="65"/>
      <c r="C386" s="82"/>
      <c r="D386" s="80"/>
      <c r="E386" s="80"/>
      <c r="F386" s="80"/>
      <c r="G386" s="80"/>
      <c r="H386" s="60"/>
      <c r="I386" s="80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  <c r="AL386" s="61"/>
      <c r="AM386" s="61"/>
      <c r="AN386" s="61"/>
      <c r="AO386" s="61"/>
      <c r="AP386" s="61"/>
      <c r="AQ386" s="61"/>
      <c r="AR386" s="61"/>
      <c r="AS386" s="61"/>
      <c r="AT386" s="61"/>
      <c r="AU386" s="61"/>
      <c r="AV386" s="61"/>
      <c r="AW386" s="61"/>
      <c r="AX386" s="61"/>
    </row>
    <row r="387" spans="1:50" ht="16" x14ac:dyDescent="0.2">
      <c r="A387" s="65"/>
      <c r="B387" s="65"/>
      <c r="C387" s="49"/>
      <c r="D387" s="50"/>
      <c r="E387" s="50"/>
      <c r="F387" s="50"/>
      <c r="G387" s="50"/>
      <c r="H387" s="60"/>
      <c r="I387" s="80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  <c r="AL387" s="61"/>
      <c r="AM387" s="61"/>
      <c r="AN387" s="61"/>
      <c r="AO387" s="61"/>
      <c r="AP387" s="61"/>
      <c r="AQ387" s="61"/>
      <c r="AR387" s="61"/>
      <c r="AS387" s="61"/>
      <c r="AT387" s="61"/>
      <c r="AU387" s="61"/>
      <c r="AV387" s="61"/>
      <c r="AW387" s="61"/>
      <c r="AX387" s="61"/>
    </row>
    <row r="388" spans="1:50" ht="16" x14ac:dyDescent="0.2">
      <c r="A388" s="65"/>
      <c r="B388" s="65"/>
      <c r="C388" s="49"/>
      <c r="D388" s="50"/>
      <c r="E388" s="50"/>
      <c r="F388" s="50"/>
      <c r="G388" s="50"/>
      <c r="H388" s="60"/>
      <c r="I388" s="80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  <c r="AL388" s="61"/>
      <c r="AM388" s="61"/>
      <c r="AN388" s="61"/>
      <c r="AO388" s="61"/>
      <c r="AP388" s="61"/>
      <c r="AQ388" s="61"/>
      <c r="AR388" s="61"/>
      <c r="AS388" s="61"/>
      <c r="AT388" s="61"/>
      <c r="AU388" s="61"/>
      <c r="AV388" s="61"/>
      <c r="AW388" s="61"/>
      <c r="AX388" s="61"/>
    </row>
    <row r="389" spans="1:50" ht="16" x14ac:dyDescent="0.2">
      <c r="A389" s="58"/>
      <c r="B389" s="60"/>
      <c r="C389" s="69"/>
      <c r="D389" s="50"/>
      <c r="E389" s="50"/>
      <c r="F389" s="50"/>
      <c r="G389" s="50"/>
      <c r="H389" s="60"/>
      <c r="I389" s="80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  <c r="AL389" s="61"/>
      <c r="AM389" s="61"/>
      <c r="AN389" s="61"/>
      <c r="AO389" s="61"/>
      <c r="AP389" s="61"/>
      <c r="AQ389" s="61"/>
      <c r="AR389" s="61"/>
      <c r="AS389" s="61"/>
      <c r="AT389" s="61"/>
      <c r="AU389" s="61"/>
      <c r="AV389" s="61"/>
      <c r="AW389" s="61"/>
      <c r="AX389" s="61"/>
    </row>
    <row r="390" spans="1:50" ht="16" x14ac:dyDescent="0.2">
      <c r="A390" s="58"/>
      <c r="B390" s="60"/>
      <c r="C390" s="69"/>
      <c r="D390" s="50"/>
      <c r="E390" s="50"/>
      <c r="F390" s="50"/>
      <c r="G390" s="50"/>
      <c r="H390" s="60"/>
      <c r="I390" s="80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  <c r="AL390" s="61"/>
      <c r="AM390" s="61"/>
      <c r="AN390" s="61"/>
      <c r="AO390" s="61"/>
      <c r="AP390" s="61"/>
      <c r="AQ390" s="61"/>
      <c r="AR390" s="61"/>
      <c r="AS390" s="61"/>
      <c r="AT390" s="61"/>
      <c r="AU390" s="61"/>
      <c r="AV390" s="61"/>
      <c r="AW390" s="61"/>
      <c r="AX390" s="61"/>
    </row>
    <row r="391" spans="1:50" ht="16" x14ac:dyDescent="0.2">
      <c r="A391" s="58"/>
      <c r="B391" s="60"/>
      <c r="C391" s="82"/>
      <c r="D391" s="80"/>
      <c r="E391" s="80"/>
      <c r="F391" s="80"/>
      <c r="G391" s="80"/>
      <c r="H391" s="60"/>
      <c r="I391" s="80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  <c r="AL391" s="61"/>
      <c r="AM391" s="61"/>
      <c r="AN391" s="61"/>
      <c r="AO391" s="61"/>
      <c r="AP391" s="61"/>
      <c r="AQ391" s="61"/>
      <c r="AR391" s="61"/>
      <c r="AS391" s="61"/>
      <c r="AT391" s="61"/>
      <c r="AU391" s="61"/>
      <c r="AV391" s="61"/>
      <c r="AW391" s="61"/>
      <c r="AX391" s="61"/>
    </row>
    <row r="392" spans="1:50" ht="16" x14ac:dyDescent="0.2">
      <c r="A392" s="58"/>
      <c r="B392" s="60"/>
      <c r="C392" s="57"/>
      <c r="D392" s="5"/>
      <c r="E392" s="5"/>
      <c r="F392" s="5"/>
      <c r="G392" s="5"/>
      <c r="H392" s="60"/>
      <c r="I392" s="80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  <c r="AL392" s="61"/>
      <c r="AM392" s="61"/>
      <c r="AN392" s="61"/>
      <c r="AO392" s="61"/>
      <c r="AP392" s="61"/>
      <c r="AQ392" s="61"/>
      <c r="AR392" s="61"/>
      <c r="AS392" s="61"/>
      <c r="AT392" s="61"/>
      <c r="AU392" s="61"/>
      <c r="AV392" s="61"/>
      <c r="AW392" s="61"/>
      <c r="AX392" s="61"/>
    </row>
    <row r="393" spans="1:50" ht="16" x14ac:dyDescent="0.2">
      <c r="A393" s="58"/>
      <c r="B393" s="60"/>
      <c r="C393" s="57"/>
      <c r="D393" s="5"/>
      <c r="E393" s="5"/>
      <c r="F393" s="5"/>
      <c r="G393" s="5"/>
      <c r="H393" s="60"/>
      <c r="I393" s="80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  <c r="AL393" s="61"/>
      <c r="AM393" s="61"/>
      <c r="AN393" s="61"/>
      <c r="AO393" s="61"/>
      <c r="AP393" s="61"/>
      <c r="AQ393" s="61"/>
      <c r="AR393" s="61"/>
      <c r="AS393" s="61"/>
      <c r="AT393" s="61"/>
      <c r="AU393" s="61"/>
      <c r="AV393" s="61"/>
      <c r="AW393" s="61"/>
      <c r="AX393" s="61"/>
    </row>
    <row r="394" spans="1:50" ht="16" x14ac:dyDescent="0.2">
      <c r="A394" s="58"/>
      <c r="B394" s="60"/>
      <c r="C394" s="83"/>
      <c r="D394" s="5"/>
      <c r="E394" s="5"/>
      <c r="F394" s="5"/>
      <c r="G394" s="5"/>
      <c r="H394" s="60"/>
      <c r="I394" s="80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  <c r="AL394" s="61"/>
      <c r="AM394" s="61"/>
      <c r="AN394" s="61"/>
      <c r="AO394" s="61"/>
      <c r="AP394" s="61"/>
      <c r="AQ394" s="61"/>
      <c r="AR394" s="61"/>
      <c r="AS394" s="61"/>
      <c r="AT394" s="61"/>
      <c r="AU394" s="61"/>
      <c r="AV394" s="61"/>
      <c r="AW394" s="61"/>
      <c r="AX394" s="61"/>
    </row>
    <row r="395" spans="1:50" ht="16" x14ac:dyDescent="0.2">
      <c r="A395" s="58"/>
      <c r="B395" s="60"/>
      <c r="C395" s="83"/>
      <c r="D395" s="5"/>
      <c r="E395" s="5"/>
      <c r="F395" s="5"/>
      <c r="G395" s="5"/>
      <c r="H395" s="60"/>
      <c r="I395" s="80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  <c r="AL395" s="61"/>
      <c r="AM395" s="61"/>
      <c r="AN395" s="61"/>
      <c r="AO395" s="61"/>
      <c r="AP395" s="61"/>
      <c r="AQ395" s="61"/>
      <c r="AR395" s="61"/>
      <c r="AS395" s="61"/>
      <c r="AT395" s="61"/>
      <c r="AU395" s="61"/>
      <c r="AV395" s="61"/>
      <c r="AW395" s="61"/>
      <c r="AX395" s="61"/>
    </row>
    <row r="396" spans="1:50" ht="16" x14ac:dyDescent="0.2">
      <c r="A396" s="58"/>
      <c r="B396" s="60"/>
      <c r="C396" s="80"/>
      <c r="D396" s="80"/>
      <c r="E396" s="80"/>
      <c r="F396" s="80"/>
      <c r="G396" s="80"/>
      <c r="H396" s="60"/>
      <c r="I396" s="80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  <c r="AL396" s="61"/>
      <c r="AM396" s="61"/>
      <c r="AN396" s="61"/>
      <c r="AO396" s="61"/>
      <c r="AP396" s="61"/>
      <c r="AQ396" s="61"/>
      <c r="AR396" s="61"/>
      <c r="AS396" s="61"/>
      <c r="AT396" s="61"/>
      <c r="AU396" s="61"/>
      <c r="AV396" s="61"/>
      <c r="AW396" s="61"/>
      <c r="AX396" s="61"/>
    </row>
    <row r="397" spans="1:50" ht="16" x14ac:dyDescent="0.2">
      <c r="A397" s="58"/>
      <c r="B397" s="60"/>
      <c r="C397" s="80"/>
      <c r="D397" s="80"/>
      <c r="E397" s="80"/>
      <c r="F397" s="80"/>
      <c r="G397" s="80"/>
      <c r="H397" s="60"/>
      <c r="I397" s="80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  <c r="AL397" s="61"/>
      <c r="AM397" s="61"/>
      <c r="AN397" s="61"/>
      <c r="AO397" s="61"/>
      <c r="AP397" s="61"/>
      <c r="AQ397" s="61"/>
      <c r="AR397" s="61"/>
      <c r="AS397" s="61"/>
      <c r="AT397" s="61"/>
      <c r="AU397" s="61"/>
      <c r="AV397" s="61"/>
      <c r="AW397" s="61"/>
      <c r="AX397" s="61"/>
    </row>
    <row r="398" spans="1:50" ht="16" x14ac:dyDescent="0.2">
      <c r="A398" s="58"/>
      <c r="B398" s="60"/>
      <c r="C398" s="80"/>
      <c r="D398" s="80"/>
      <c r="E398" s="80"/>
      <c r="F398" s="80"/>
      <c r="G398" s="80"/>
      <c r="H398" s="60"/>
      <c r="I398" s="80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  <c r="AL398" s="61"/>
      <c r="AM398" s="61"/>
      <c r="AN398" s="61"/>
      <c r="AO398" s="61"/>
      <c r="AP398" s="61"/>
      <c r="AQ398" s="61"/>
      <c r="AR398" s="61"/>
      <c r="AS398" s="61"/>
      <c r="AT398" s="61"/>
      <c r="AU398" s="61"/>
      <c r="AV398" s="61"/>
      <c r="AW398" s="61"/>
      <c r="AX398" s="61"/>
    </row>
    <row r="399" spans="1:50" ht="16" x14ac:dyDescent="0.2">
      <c r="A399" s="58"/>
      <c r="B399" s="60"/>
      <c r="C399" s="80"/>
      <c r="D399" s="80"/>
      <c r="E399" s="80"/>
      <c r="F399" s="80"/>
      <c r="G399" s="80"/>
      <c r="H399" s="60"/>
      <c r="I399" s="80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  <c r="AL399" s="61"/>
      <c r="AM399" s="61"/>
      <c r="AN399" s="61"/>
      <c r="AO399" s="61"/>
      <c r="AP399" s="61"/>
      <c r="AQ399" s="61"/>
      <c r="AR399" s="61"/>
      <c r="AS399" s="61"/>
      <c r="AT399" s="61"/>
      <c r="AU399" s="61"/>
      <c r="AV399" s="61"/>
      <c r="AW399" s="61"/>
      <c r="AX399" s="61"/>
    </row>
    <row r="400" spans="1:50" ht="16" x14ac:dyDescent="0.2">
      <c r="A400" s="58"/>
      <c r="B400" s="60"/>
      <c r="C400" s="80"/>
      <c r="D400" s="80"/>
      <c r="E400" s="80"/>
      <c r="F400" s="80"/>
      <c r="G400" s="80"/>
      <c r="H400" s="60"/>
      <c r="I400" s="80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  <c r="AL400" s="61"/>
      <c r="AM400" s="61"/>
      <c r="AN400" s="61"/>
      <c r="AO400" s="61"/>
      <c r="AP400" s="61"/>
      <c r="AQ400" s="61"/>
      <c r="AR400" s="61"/>
      <c r="AS400" s="61"/>
      <c r="AT400" s="61"/>
      <c r="AU400" s="61"/>
      <c r="AV400" s="61"/>
      <c r="AW400" s="61"/>
      <c r="AX400" s="61"/>
    </row>
    <row r="401" spans="1:50" ht="16" x14ac:dyDescent="0.2">
      <c r="A401" s="58"/>
      <c r="B401" s="60"/>
      <c r="C401" s="80"/>
      <c r="D401" s="80"/>
      <c r="E401" s="80"/>
      <c r="F401" s="80"/>
      <c r="G401" s="80"/>
      <c r="H401" s="60"/>
      <c r="I401" s="80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  <c r="AL401" s="61"/>
      <c r="AM401" s="61"/>
      <c r="AN401" s="61"/>
      <c r="AO401" s="61"/>
      <c r="AP401" s="61"/>
      <c r="AQ401" s="61"/>
      <c r="AR401" s="61"/>
      <c r="AS401" s="61"/>
      <c r="AT401" s="61"/>
      <c r="AU401" s="61"/>
      <c r="AV401" s="61"/>
      <c r="AW401" s="61"/>
      <c r="AX401" s="61"/>
    </row>
    <row r="402" spans="1:50" ht="16" x14ac:dyDescent="0.2">
      <c r="A402" s="58"/>
      <c r="B402" s="60"/>
      <c r="C402" s="80"/>
      <c r="D402" s="80"/>
      <c r="E402" s="80"/>
      <c r="F402" s="80"/>
      <c r="G402" s="80"/>
      <c r="H402" s="60"/>
      <c r="I402" s="80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  <c r="AL402" s="61"/>
      <c r="AM402" s="61"/>
      <c r="AN402" s="61"/>
      <c r="AO402" s="61"/>
      <c r="AP402" s="61"/>
      <c r="AQ402" s="61"/>
      <c r="AR402" s="61"/>
      <c r="AS402" s="61"/>
      <c r="AT402" s="61"/>
      <c r="AU402" s="61"/>
      <c r="AV402" s="61"/>
      <c r="AW402" s="61"/>
      <c r="AX402" s="61"/>
    </row>
    <row r="403" spans="1:50" ht="16" x14ac:dyDescent="0.2">
      <c r="A403" s="58"/>
      <c r="B403" s="60"/>
      <c r="C403" s="80"/>
      <c r="D403" s="80"/>
      <c r="E403" s="80"/>
      <c r="F403" s="80"/>
      <c r="G403" s="80"/>
      <c r="H403" s="60"/>
      <c r="I403" s="80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  <c r="AL403" s="61"/>
      <c r="AM403" s="61"/>
      <c r="AN403" s="61"/>
      <c r="AO403" s="61"/>
      <c r="AP403" s="61"/>
      <c r="AQ403" s="61"/>
      <c r="AR403" s="61"/>
      <c r="AS403" s="61"/>
      <c r="AT403" s="61"/>
      <c r="AU403" s="61"/>
      <c r="AV403" s="61"/>
      <c r="AW403" s="61"/>
      <c r="AX403" s="61"/>
    </row>
    <row r="404" spans="1:50" ht="16" x14ac:dyDescent="0.2">
      <c r="A404" s="58"/>
      <c r="B404" s="60"/>
      <c r="C404" s="82"/>
      <c r="D404" s="80"/>
      <c r="E404" s="80"/>
      <c r="F404" s="80"/>
      <c r="G404" s="80"/>
      <c r="H404" s="60"/>
      <c r="I404" s="80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  <c r="AL404" s="61"/>
      <c r="AM404" s="61"/>
      <c r="AN404" s="61"/>
      <c r="AO404" s="61"/>
      <c r="AP404" s="61"/>
      <c r="AQ404" s="61"/>
      <c r="AR404" s="61"/>
      <c r="AS404" s="61"/>
      <c r="AT404" s="61"/>
      <c r="AU404" s="61"/>
      <c r="AV404" s="61"/>
      <c r="AW404" s="61"/>
      <c r="AX404" s="61"/>
    </row>
    <row r="405" spans="1:50" ht="16" x14ac:dyDescent="0.2">
      <c r="A405" s="58"/>
      <c r="B405" s="60"/>
      <c r="C405" s="80"/>
      <c r="D405" s="80"/>
      <c r="E405" s="80"/>
      <c r="F405" s="80"/>
      <c r="G405" s="80"/>
      <c r="H405" s="60"/>
      <c r="I405" s="80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  <c r="AL405" s="61"/>
      <c r="AM405" s="61"/>
      <c r="AN405" s="61"/>
      <c r="AO405" s="61"/>
      <c r="AP405" s="61"/>
      <c r="AQ405" s="61"/>
      <c r="AR405" s="61"/>
      <c r="AS405" s="61"/>
      <c r="AT405" s="61"/>
      <c r="AU405" s="61"/>
      <c r="AV405" s="61"/>
      <c r="AW405" s="61"/>
      <c r="AX405" s="61"/>
    </row>
    <row r="406" spans="1:50" ht="16" x14ac:dyDescent="0.2">
      <c r="A406" s="58"/>
      <c r="B406" s="60"/>
      <c r="C406" s="80"/>
      <c r="D406" s="80"/>
      <c r="E406" s="80"/>
      <c r="F406" s="80"/>
      <c r="G406" s="80"/>
      <c r="H406" s="60"/>
      <c r="I406" s="80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  <c r="AL406" s="61"/>
      <c r="AM406" s="61"/>
      <c r="AN406" s="61"/>
      <c r="AO406" s="61"/>
      <c r="AP406" s="61"/>
      <c r="AQ406" s="61"/>
      <c r="AR406" s="61"/>
      <c r="AS406" s="61"/>
      <c r="AT406" s="61"/>
      <c r="AU406" s="61"/>
      <c r="AV406" s="61"/>
      <c r="AW406" s="61"/>
      <c r="AX406" s="61"/>
    </row>
    <row r="407" spans="1:50" ht="16" x14ac:dyDescent="0.2">
      <c r="A407" s="58"/>
      <c r="B407" s="60"/>
      <c r="C407" s="80"/>
      <c r="D407" s="80"/>
      <c r="E407" s="80"/>
      <c r="F407" s="80"/>
      <c r="G407" s="80"/>
      <c r="H407" s="60"/>
      <c r="I407" s="80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  <c r="AL407" s="61"/>
      <c r="AM407" s="61"/>
      <c r="AN407" s="61"/>
      <c r="AO407" s="61"/>
      <c r="AP407" s="61"/>
      <c r="AQ407" s="61"/>
      <c r="AR407" s="61"/>
      <c r="AS407" s="61"/>
      <c r="AT407" s="61"/>
      <c r="AU407" s="61"/>
      <c r="AV407" s="61"/>
      <c r="AW407" s="61"/>
      <c r="AX407" s="61"/>
    </row>
    <row r="408" spans="1:50" ht="16" x14ac:dyDescent="0.2">
      <c r="A408" s="58"/>
      <c r="B408" s="60"/>
      <c r="C408" s="80"/>
      <c r="D408" s="80"/>
      <c r="E408" s="80"/>
      <c r="F408" s="80"/>
      <c r="G408" s="80"/>
      <c r="H408" s="60"/>
      <c r="I408" s="80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  <c r="AL408" s="61"/>
      <c r="AM408" s="61"/>
      <c r="AN408" s="61"/>
      <c r="AO408" s="61"/>
      <c r="AP408" s="61"/>
      <c r="AQ408" s="61"/>
      <c r="AR408" s="61"/>
      <c r="AS408" s="61"/>
      <c r="AT408" s="61"/>
      <c r="AU408" s="61"/>
      <c r="AV408" s="61"/>
      <c r="AW408" s="61"/>
      <c r="AX408" s="61"/>
    </row>
    <row r="409" spans="1:50" ht="16" x14ac:dyDescent="0.2">
      <c r="A409" s="58"/>
      <c r="B409" s="60"/>
      <c r="C409" s="59"/>
      <c r="D409" s="58"/>
      <c r="E409" s="58"/>
      <c r="F409" s="58"/>
      <c r="G409" s="58"/>
      <c r="H409" s="58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  <c r="AL409" s="61"/>
      <c r="AM409" s="61"/>
      <c r="AN409" s="61"/>
      <c r="AO409" s="61"/>
      <c r="AP409" s="61"/>
      <c r="AQ409" s="61"/>
      <c r="AR409" s="61"/>
      <c r="AS409" s="61"/>
      <c r="AT409" s="61"/>
      <c r="AU409" s="61"/>
      <c r="AV409" s="61"/>
      <c r="AW409" s="61"/>
      <c r="AX409" s="61"/>
    </row>
    <row r="410" spans="1:50" ht="16" x14ac:dyDescent="0.2">
      <c r="A410" s="58"/>
      <c r="B410" s="60"/>
      <c r="C410" s="77"/>
      <c r="D410" s="58"/>
      <c r="E410" s="58"/>
      <c r="F410" s="58"/>
      <c r="G410" s="58"/>
      <c r="H410" s="58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  <c r="AL410" s="61"/>
      <c r="AM410" s="61"/>
      <c r="AN410" s="61"/>
      <c r="AO410" s="61"/>
      <c r="AP410" s="61"/>
      <c r="AQ410" s="61"/>
      <c r="AR410" s="61"/>
      <c r="AS410" s="61"/>
      <c r="AT410" s="61"/>
      <c r="AU410" s="61"/>
      <c r="AV410" s="61"/>
      <c r="AW410" s="61"/>
      <c r="AX410" s="61"/>
    </row>
    <row r="411" spans="1:50" ht="16" x14ac:dyDescent="0.2">
      <c r="A411" s="58"/>
      <c r="B411" s="60"/>
      <c r="C411" s="57"/>
      <c r="D411" s="58"/>
      <c r="E411" s="58"/>
      <c r="F411" s="58"/>
      <c r="G411" s="58"/>
      <c r="H411" s="58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  <c r="AL411" s="61"/>
      <c r="AM411" s="61"/>
      <c r="AN411" s="61"/>
      <c r="AO411" s="61"/>
      <c r="AP411" s="61"/>
      <c r="AQ411" s="61"/>
      <c r="AR411" s="61"/>
      <c r="AS411" s="61"/>
      <c r="AT411" s="61"/>
      <c r="AU411" s="61"/>
      <c r="AV411" s="61"/>
      <c r="AW411" s="61"/>
      <c r="AX411" s="61"/>
    </row>
    <row r="412" spans="1:50" ht="16" x14ac:dyDescent="0.2">
      <c r="A412" s="58"/>
      <c r="B412" s="60"/>
      <c r="C412" s="57"/>
      <c r="D412" s="58"/>
      <c r="E412" s="58"/>
      <c r="F412" s="58"/>
      <c r="G412" s="58"/>
      <c r="H412" s="58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  <c r="AL412" s="61"/>
      <c r="AM412" s="61"/>
      <c r="AN412" s="61"/>
      <c r="AO412" s="61"/>
      <c r="AP412" s="61"/>
      <c r="AQ412" s="61"/>
      <c r="AR412" s="61"/>
      <c r="AS412" s="61"/>
      <c r="AT412" s="61"/>
      <c r="AU412" s="61"/>
      <c r="AV412" s="61"/>
      <c r="AW412" s="61"/>
      <c r="AX412" s="61"/>
    </row>
    <row r="413" spans="1:50" ht="16" x14ac:dyDescent="0.2">
      <c r="A413" s="58"/>
      <c r="B413" s="60"/>
      <c r="C413" s="57"/>
      <c r="D413" s="58"/>
      <c r="E413" s="58"/>
      <c r="F413" s="58"/>
      <c r="G413" s="58"/>
      <c r="H413" s="58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  <c r="AL413" s="61"/>
      <c r="AM413" s="61"/>
      <c r="AN413" s="61"/>
      <c r="AO413" s="61"/>
      <c r="AP413" s="61"/>
      <c r="AQ413" s="61"/>
      <c r="AR413" s="61"/>
      <c r="AS413" s="61"/>
      <c r="AT413" s="61"/>
      <c r="AU413" s="61"/>
      <c r="AV413" s="61"/>
      <c r="AW413" s="61"/>
      <c r="AX413" s="61"/>
    </row>
    <row r="414" spans="1:50" ht="16" x14ac:dyDescent="0.2">
      <c r="A414" s="58"/>
      <c r="B414" s="60"/>
      <c r="C414" s="59"/>
      <c r="D414" s="58"/>
      <c r="E414" s="58"/>
      <c r="F414" s="58"/>
      <c r="G414" s="58"/>
      <c r="H414" s="58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  <c r="AL414" s="61"/>
      <c r="AM414" s="61"/>
      <c r="AN414" s="61"/>
      <c r="AO414" s="61"/>
      <c r="AP414" s="61"/>
      <c r="AQ414" s="61"/>
      <c r="AR414" s="61"/>
      <c r="AS414" s="61"/>
      <c r="AT414" s="61"/>
      <c r="AU414" s="61"/>
      <c r="AV414" s="61"/>
      <c r="AW414" s="61"/>
      <c r="AX414" s="61"/>
    </row>
    <row r="415" spans="1:50" ht="16" x14ac:dyDescent="0.2">
      <c r="A415" s="58"/>
      <c r="B415" s="60"/>
      <c r="C415" s="77"/>
      <c r="D415" s="58"/>
      <c r="E415" s="58"/>
      <c r="F415" s="58"/>
      <c r="G415" s="58"/>
      <c r="H415" s="58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  <c r="AL415" s="61"/>
      <c r="AM415" s="61"/>
      <c r="AN415" s="61"/>
      <c r="AO415" s="61"/>
      <c r="AP415" s="61"/>
      <c r="AQ415" s="61"/>
      <c r="AR415" s="61"/>
      <c r="AS415" s="61"/>
      <c r="AT415" s="61"/>
      <c r="AU415" s="61"/>
      <c r="AV415" s="61"/>
      <c r="AW415" s="61"/>
      <c r="AX415" s="61"/>
    </row>
    <row r="416" spans="1:50" ht="16" x14ac:dyDescent="0.2">
      <c r="A416" s="58"/>
      <c r="B416" s="60"/>
      <c r="C416" s="57"/>
      <c r="D416" s="58"/>
      <c r="E416" s="58"/>
      <c r="F416" s="58"/>
      <c r="G416" s="58"/>
      <c r="H416" s="58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  <c r="AL416" s="61"/>
      <c r="AM416" s="61"/>
      <c r="AN416" s="61"/>
      <c r="AO416" s="61"/>
      <c r="AP416" s="61"/>
      <c r="AQ416" s="61"/>
      <c r="AR416" s="61"/>
      <c r="AS416" s="61"/>
      <c r="AT416" s="61"/>
      <c r="AU416" s="61"/>
      <c r="AV416" s="61"/>
      <c r="AW416" s="61"/>
      <c r="AX416" s="61"/>
    </row>
    <row r="417" spans="1:50" ht="16" x14ac:dyDescent="0.2">
      <c r="A417" s="58"/>
      <c r="B417" s="60"/>
      <c r="C417" s="57"/>
      <c r="D417" s="5"/>
      <c r="E417" s="5"/>
      <c r="F417" s="5"/>
      <c r="G417" s="5"/>
      <c r="H417" s="5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  <c r="AL417" s="61"/>
      <c r="AM417" s="61"/>
      <c r="AN417" s="61"/>
      <c r="AO417" s="61"/>
      <c r="AP417" s="61"/>
      <c r="AQ417" s="61"/>
      <c r="AR417" s="61"/>
      <c r="AS417" s="61"/>
      <c r="AT417" s="61"/>
      <c r="AU417" s="61"/>
      <c r="AV417" s="61"/>
      <c r="AW417" s="61"/>
      <c r="AX417" s="61"/>
    </row>
    <row r="418" spans="1:50" ht="16" x14ac:dyDescent="0.2">
      <c r="A418" s="58"/>
      <c r="B418" s="60"/>
      <c r="C418" s="57"/>
      <c r="D418" s="5"/>
      <c r="E418" s="5"/>
      <c r="F418" s="5"/>
      <c r="G418" s="5"/>
      <c r="H418" s="5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  <c r="AL418" s="61"/>
      <c r="AM418" s="61"/>
      <c r="AN418" s="61"/>
      <c r="AO418" s="61"/>
      <c r="AP418" s="61"/>
      <c r="AQ418" s="61"/>
      <c r="AR418" s="61"/>
      <c r="AS418" s="61"/>
      <c r="AT418" s="61"/>
      <c r="AU418" s="61"/>
      <c r="AV418" s="61"/>
      <c r="AW418" s="61"/>
      <c r="AX418" s="61"/>
    </row>
    <row r="419" spans="1:50" ht="16" x14ac:dyDescent="0.2">
      <c r="A419" s="58"/>
      <c r="B419" s="60"/>
      <c r="C419" s="49"/>
      <c r="D419" s="5"/>
      <c r="E419" s="5"/>
      <c r="F419" s="5"/>
      <c r="G419" s="5"/>
      <c r="H419" s="5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  <c r="AL419" s="61"/>
      <c r="AM419" s="61"/>
      <c r="AN419" s="61"/>
      <c r="AO419" s="61"/>
      <c r="AP419" s="61"/>
      <c r="AQ419" s="61"/>
      <c r="AR419" s="61"/>
      <c r="AS419" s="61"/>
      <c r="AT419" s="61"/>
      <c r="AU419" s="61"/>
      <c r="AV419" s="61"/>
      <c r="AW419" s="61"/>
      <c r="AX419" s="61"/>
    </row>
    <row r="420" spans="1:50" ht="16" x14ac:dyDescent="0.2">
      <c r="A420" s="58"/>
      <c r="B420" s="60"/>
      <c r="C420" s="69"/>
      <c r="D420" s="5"/>
      <c r="E420" s="5"/>
      <c r="F420" s="5"/>
      <c r="G420" s="5"/>
      <c r="H420" s="5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  <c r="AL420" s="61"/>
      <c r="AM420" s="61"/>
      <c r="AN420" s="61"/>
      <c r="AO420" s="61"/>
      <c r="AP420" s="61"/>
      <c r="AQ420" s="61"/>
      <c r="AR420" s="61"/>
      <c r="AS420" s="61"/>
      <c r="AT420" s="61"/>
      <c r="AU420" s="61"/>
      <c r="AV420" s="61"/>
      <c r="AW420" s="61"/>
      <c r="AX420" s="61"/>
    </row>
    <row r="421" spans="1:50" ht="16" x14ac:dyDescent="0.2">
      <c r="A421" s="58"/>
      <c r="B421" s="60"/>
      <c r="C421" s="69"/>
      <c r="D421" s="5"/>
      <c r="E421" s="5"/>
      <c r="F421" s="5"/>
      <c r="G421" s="5"/>
      <c r="H421" s="5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  <c r="AL421" s="61"/>
      <c r="AM421" s="61"/>
      <c r="AN421" s="61"/>
      <c r="AO421" s="61"/>
      <c r="AP421" s="61"/>
      <c r="AQ421" s="61"/>
      <c r="AR421" s="61"/>
      <c r="AS421" s="61"/>
      <c r="AT421" s="61"/>
      <c r="AU421" s="61"/>
      <c r="AV421" s="61"/>
      <c r="AW421" s="61"/>
      <c r="AX421" s="61"/>
    </row>
    <row r="422" spans="1:50" ht="16" x14ac:dyDescent="0.2">
      <c r="A422" s="58"/>
      <c r="B422" s="60"/>
      <c r="C422" s="58"/>
      <c r="D422" s="58"/>
      <c r="E422" s="58"/>
      <c r="F422" s="58"/>
      <c r="G422" s="58"/>
      <c r="H422" s="58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  <c r="AL422" s="61"/>
      <c r="AM422" s="61"/>
      <c r="AN422" s="61"/>
      <c r="AO422" s="61"/>
      <c r="AP422" s="61"/>
      <c r="AQ422" s="61"/>
      <c r="AR422" s="61"/>
      <c r="AS422" s="61"/>
      <c r="AT422" s="61"/>
      <c r="AU422" s="61"/>
      <c r="AV422" s="61"/>
      <c r="AW422" s="61"/>
      <c r="AX422" s="61"/>
    </row>
    <row r="423" spans="1:50" ht="16" x14ac:dyDescent="0.2">
      <c r="A423" s="58"/>
      <c r="B423" s="60"/>
      <c r="C423" s="61"/>
      <c r="D423" s="58"/>
      <c r="E423" s="58"/>
      <c r="F423" s="58"/>
      <c r="G423" s="58"/>
      <c r="H423" s="58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  <c r="AL423" s="61"/>
      <c r="AM423" s="61"/>
      <c r="AN423" s="61"/>
      <c r="AO423" s="61"/>
      <c r="AP423" s="61"/>
      <c r="AQ423" s="61"/>
      <c r="AR423" s="61"/>
      <c r="AS423" s="61"/>
      <c r="AT423" s="61"/>
      <c r="AU423" s="61"/>
      <c r="AV423" s="61"/>
      <c r="AW423" s="61"/>
      <c r="AX423" s="61"/>
    </row>
    <row r="424" spans="1:50" ht="16" x14ac:dyDescent="0.2">
      <c r="A424" s="58"/>
      <c r="B424" s="60"/>
      <c r="C424" s="77"/>
      <c r="D424" s="58"/>
      <c r="E424" s="58"/>
      <c r="F424" s="58"/>
      <c r="G424" s="58"/>
      <c r="H424" s="58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  <c r="AL424" s="61"/>
      <c r="AM424" s="61"/>
      <c r="AN424" s="61"/>
      <c r="AO424" s="61"/>
      <c r="AP424" s="61"/>
      <c r="AQ424" s="61"/>
      <c r="AR424" s="61"/>
      <c r="AS424" s="61"/>
      <c r="AT424" s="61"/>
      <c r="AU424" s="61"/>
      <c r="AV424" s="61"/>
      <c r="AW424" s="61"/>
      <c r="AX424" s="61"/>
    </row>
    <row r="425" spans="1:50" x14ac:dyDescent="0.15">
      <c r="A425" s="58"/>
      <c r="B425" s="77"/>
      <c r="C425" s="77"/>
      <c r="D425" s="58"/>
      <c r="E425" s="58"/>
      <c r="F425" s="58"/>
      <c r="G425" s="58"/>
      <c r="H425" s="58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  <c r="AL425" s="61"/>
      <c r="AM425" s="61"/>
      <c r="AN425" s="61"/>
      <c r="AO425" s="61"/>
      <c r="AP425" s="61"/>
      <c r="AQ425" s="61"/>
      <c r="AR425" s="61"/>
      <c r="AS425" s="61"/>
      <c r="AT425" s="61"/>
      <c r="AU425" s="61"/>
      <c r="AV425" s="61"/>
      <c r="AW425" s="61"/>
      <c r="AX425" s="61"/>
    </row>
    <row r="426" spans="1:50" x14ac:dyDescent="0.15">
      <c r="A426" s="58"/>
      <c r="B426" s="77"/>
      <c r="C426" s="77"/>
      <c r="D426" s="58"/>
      <c r="E426" s="58"/>
      <c r="F426" s="58"/>
      <c r="G426" s="58"/>
      <c r="H426" s="58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  <c r="AL426" s="61"/>
      <c r="AM426" s="61"/>
      <c r="AN426" s="61"/>
      <c r="AO426" s="61"/>
      <c r="AP426" s="61"/>
      <c r="AQ426" s="61"/>
      <c r="AR426" s="61"/>
      <c r="AS426" s="61"/>
      <c r="AT426" s="61"/>
      <c r="AU426" s="61"/>
      <c r="AV426" s="61"/>
      <c r="AW426" s="61"/>
      <c r="AX426" s="61"/>
    </row>
    <row r="427" spans="1:50" x14ac:dyDescent="0.15">
      <c r="A427" s="58"/>
      <c r="B427" s="58"/>
      <c r="C427" s="58"/>
      <c r="D427" s="58"/>
      <c r="E427" s="58"/>
      <c r="F427" s="58"/>
      <c r="G427" s="58"/>
      <c r="H427" s="58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  <c r="AL427" s="61"/>
      <c r="AM427" s="61"/>
      <c r="AN427" s="61"/>
      <c r="AO427" s="61"/>
      <c r="AP427" s="61"/>
      <c r="AQ427" s="61"/>
      <c r="AR427" s="61"/>
      <c r="AS427" s="61"/>
      <c r="AT427" s="61"/>
      <c r="AU427" s="61"/>
      <c r="AV427" s="61"/>
      <c r="AW427" s="61"/>
      <c r="AX427" s="61"/>
    </row>
    <row r="428" spans="1:50" x14ac:dyDescent="0.15">
      <c r="A428" s="58"/>
      <c r="B428" s="58"/>
      <c r="C428" s="77"/>
      <c r="D428" s="58"/>
      <c r="E428" s="58"/>
      <c r="F428" s="58"/>
      <c r="G428" s="58"/>
      <c r="H428" s="58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  <c r="AL428" s="61"/>
      <c r="AM428" s="61"/>
      <c r="AN428" s="61"/>
      <c r="AO428" s="61"/>
      <c r="AP428" s="61"/>
      <c r="AQ428" s="61"/>
      <c r="AR428" s="61"/>
      <c r="AS428" s="61"/>
      <c r="AT428" s="61"/>
      <c r="AU428" s="61"/>
      <c r="AV428" s="61"/>
      <c r="AW428" s="61"/>
      <c r="AX428" s="61"/>
    </row>
    <row r="429" spans="1:50" x14ac:dyDescent="0.15">
      <c r="A429" s="58"/>
      <c r="B429" s="58"/>
      <c r="C429" s="77"/>
      <c r="D429" s="58"/>
      <c r="E429" s="58"/>
      <c r="F429" s="58"/>
      <c r="G429" s="58"/>
      <c r="H429" s="58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  <c r="AL429" s="61"/>
      <c r="AM429" s="61"/>
      <c r="AN429" s="61"/>
      <c r="AO429" s="61"/>
      <c r="AP429" s="61"/>
      <c r="AQ429" s="61"/>
      <c r="AR429" s="61"/>
      <c r="AS429" s="61"/>
      <c r="AT429" s="61"/>
      <c r="AU429" s="61"/>
      <c r="AV429" s="61"/>
      <c r="AW429" s="61"/>
      <c r="AX429" s="61"/>
    </row>
    <row r="430" spans="1:50" x14ac:dyDescent="0.15">
      <c r="A430" s="58"/>
      <c r="B430" s="58"/>
      <c r="C430" s="77"/>
      <c r="D430" s="58"/>
      <c r="E430" s="58"/>
      <c r="F430" s="58"/>
      <c r="G430" s="58"/>
      <c r="H430" s="58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  <c r="AL430" s="61"/>
      <c r="AM430" s="61"/>
      <c r="AN430" s="61"/>
      <c r="AO430" s="61"/>
      <c r="AP430" s="61"/>
      <c r="AQ430" s="61"/>
      <c r="AR430" s="61"/>
      <c r="AS430" s="61"/>
      <c r="AT430" s="61"/>
      <c r="AU430" s="61"/>
      <c r="AV430" s="61"/>
      <c r="AW430" s="61"/>
      <c r="AX430" s="61"/>
    </row>
    <row r="431" spans="1:50" x14ac:dyDescent="0.15">
      <c r="A431" s="58"/>
      <c r="B431" s="58"/>
      <c r="C431" s="77"/>
      <c r="D431" s="58"/>
      <c r="E431" s="58"/>
      <c r="F431" s="58"/>
      <c r="G431" s="58"/>
      <c r="H431" s="58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  <c r="AL431" s="61"/>
      <c r="AM431" s="61"/>
      <c r="AN431" s="61"/>
      <c r="AO431" s="61"/>
      <c r="AP431" s="61"/>
      <c r="AQ431" s="61"/>
      <c r="AR431" s="61"/>
      <c r="AS431" s="61"/>
      <c r="AT431" s="61"/>
      <c r="AU431" s="61"/>
      <c r="AV431" s="61"/>
      <c r="AW431" s="61"/>
      <c r="AX431" s="61"/>
    </row>
    <row r="432" spans="1:50" x14ac:dyDescent="0.15">
      <c r="A432" s="58"/>
      <c r="B432" s="58"/>
      <c r="C432" s="58"/>
      <c r="D432" s="58"/>
      <c r="E432" s="58"/>
      <c r="F432" s="58"/>
      <c r="G432" s="58"/>
      <c r="H432" s="58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  <c r="AL432" s="61"/>
      <c r="AM432" s="61"/>
      <c r="AN432" s="61"/>
      <c r="AO432" s="61"/>
      <c r="AP432" s="61"/>
      <c r="AQ432" s="61"/>
      <c r="AR432" s="61"/>
      <c r="AS432" s="61"/>
      <c r="AT432" s="61"/>
      <c r="AU432" s="61"/>
      <c r="AV432" s="61"/>
      <c r="AW432" s="61"/>
      <c r="AX432" s="61"/>
    </row>
    <row r="433" spans="1:50" x14ac:dyDescent="0.15">
      <c r="A433" s="58"/>
      <c r="B433" s="58"/>
      <c r="C433" s="77"/>
      <c r="D433" s="58"/>
      <c r="E433" s="58"/>
      <c r="F433" s="58"/>
      <c r="G433" s="58"/>
      <c r="H433" s="58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  <c r="AL433" s="61"/>
      <c r="AM433" s="61"/>
      <c r="AN433" s="61"/>
      <c r="AO433" s="61"/>
      <c r="AP433" s="61"/>
      <c r="AQ433" s="61"/>
      <c r="AR433" s="61"/>
      <c r="AS433" s="61"/>
      <c r="AT433" s="61"/>
      <c r="AU433" s="61"/>
      <c r="AV433" s="61"/>
      <c r="AW433" s="61"/>
      <c r="AX433" s="61"/>
    </row>
    <row r="434" spans="1:50" x14ac:dyDescent="0.15">
      <c r="A434" s="58"/>
      <c r="B434" s="58"/>
      <c r="C434" s="77"/>
      <c r="D434" s="58"/>
      <c r="E434" s="58"/>
      <c r="F434" s="58"/>
      <c r="G434" s="58"/>
      <c r="H434" s="58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  <c r="AL434" s="61"/>
      <c r="AM434" s="61"/>
      <c r="AN434" s="61"/>
      <c r="AO434" s="61"/>
      <c r="AP434" s="61"/>
      <c r="AQ434" s="61"/>
      <c r="AR434" s="61"/>
      <c r="AS434" s="61"/>
      <c r="AT434" s="61"/>
      <c r="AU434" s="61"/>
      <c r="AV434" s="61"/>
      <c r="AW434" s="61"/>
      <c r="AX434" s="61"/>
    </row>
    <row r="435" spans="1:50" x14ac:dyDescent="0.15">
      <c r="A435" s="58"/>
      <c r="B435" s="58"/>
      <c r="C435" s="77"/>
      <c r="D435" s="58"/>
      <c r="E435" s="58"/>
      <c r="F435" s="58"/>
      <c r="G435" s="58"/>
      <c r="H435" s="58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  <c r="AL435" s="61"/>
      <c r="AM435" s="61"/>
      <c r="AN435" s="61"/>
      <c r="AO435" s="61"/>
      <c r="AP435" s="61"/>
      <c r="AQ435" s="61"/>
      <c r="AR435" s="61"/>
      <c r="AS435" s="61"/>
      <c r="AT435" s="61"/>
      <c r="AU435" s="61"/>
      <c r="AV435" s="61"/>
      <c r="AW435" s="61"/>
      <c r="AX435" s="61"/>
    </row>
    <row r="436" spans="1:50" x14ac:dyDescent="0.15">
      <c r="A436" s="58"/>
      <c r="B436" s="58"/>
      <c r="C436" s="77"/>
      <c r="D436" s="58"/>
      <c r="E436" s="58"/>
      <c r="F436" s="58"/>
      <c r="G436" s="58"/>
      <c r="H436" s="58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  <c r="AL436" s="61"/>
      <c r="AM436" s="61"/>
      <c r="AN436" s="61"/>
      <c r="AO436" s="61"/>
      <c r="AP436" s="61"/>
      <c r="AQ436" s="61"/>
      <c r="AR436" s="61"/>
      <c r="AS436" s="61"/>
      <c r="AT436" s="61"/>
      <c r="AU436" s="61"/>
      <c r="AV436" s="61"/>
      <c r="AW436" s="61"/>
      <c r="AX436" s="61"/>
    </row>
    <row r="437" spans="1:50" x14ac:dyDescent="0.15">
      <c r="A437" s="58"/>
      <c r="B437" s="58"/>
      <c r="C437" s="58"/>
      <c r="D437" s="58"/>
      <c r="E437" s="58"/>
      <c r="F437" s="58"/>
      <c r="G437" s="58"/>
      <c r="H437" s="58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  <c r="AL437" s="61"/>
      <c r="AM437" s="61"/>
      <c r="AN437" s="61"/>
      <c r="AO437" s="61"/>
      <c r="AP437" s="61"/>
      <c r="AQ437" s="61"/>
      <c r="AR437" s="61"/>
      <c r="AS437" s="61"/>
      <c r="AT437" s="61"/>
      <c r="AU437" s="61"/>
      <c r="AV437" s="61"/>
      <c r="AW437" s="61"/>
      <c r="AX437" s="61"/>
    </row>
    <row r="438" spans="1:50" x14ac:dyDescent="0.15">
      <c r="A438" s="58"/>
      <c r="B438" s="58"/>
      <c r="C438" s="84"/>
      <c r="D438" s="74"/>
      <c r="E438" s="74"/>
      <c r="F438" s="74"/>
      <c r="G438" s="74"/>
      <c r="H438" s="74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  <c r="AL438" s="61"/>
      <c r="AM438" s="61"/>
      <c r="AN438" s="61"/>
      <c r="AO438" s="61"/>
      <c r="AP438" s="61"/>
      <c r="AQ438" s="61"/>
      <c r="AR438" s="61"/>
      <c r="AS438" s="61"/>
      <c r="AT438" s="61"/>
      <c r="AU438" s="61"/>
      <c r="AV438" s="61"/>
      <c r="AW438" s="61"/>
      <c r="AX438" s="61"/>
    </row>
    <row r="439" spans="1:50" x14ac:dyDescent="0.15">
      <c r="A439" s="58"/>
      <c r="B439" s="58"/>
      <c r="C439" s="84"/>
      <c r="D439" s="74"/>
      <c r="E439" s="74"/>
      <c r="F439" s="74"/>
      <c r="G439" s="74"/>
      <c r="H439" s="74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  <c r="AL439" s="61"/>
      <c r="AM439" s="61"/>
      <c r="AN439" s="61"/>
      <c r="AO439" s="61"/>
      <c r="AP439" s="61"/>
      <c r="AQ439" s="61"/>
      <c r="AR439" s="61"/>
      <c r="AS439" s="61"/>
      <c r="AT439" s="61"/>
      <c r="AU439" s="61"/>
      <c r="AV439" s="61"/>
      <c r="AW439" s="61"/>
      <c r="AX439" s="61"/>
    </row>
    <row r="440" spans="1:50" x14ac:dyDescent="0.15">
      <c r="A440" s="58"/>
      <c r="B440" s="58"/>
      <c r="C440" s="84"/>
      <c r="D440" s="74"/>
      <c r="E440" s="74"/>
      <c r="F440" s="74"/>
      <c r="G440" s="74"/>
      <c r="H440" s="74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  <c r="AL440" s="61"/>
      <c r="AM440" s="61"/>
      <c r="AN440" s="61"/>
      <c r="AO440" s="61"/>
      <c r="AP440" s="61"/>
      <c r="AQ440" s="61"/>
      <c r="AR440" s="61"/>
      <c r="AS440" s="61"/>
      <c r="AT440" s="61"/>
      <c r="AU440" s="61"/>
      <c r="AV440" s="61"/>
      <c r="AW440" s="61"/>
      <c r="AX440" s="61"/>
    </row>
    <row r="441" spans="1:50" x14ac:dyDescent="0.15">
      <c r="A441" s="58"/>
      <c r="B441" s="58"/>
      <c r="C441" s="84"/>
      <c r="D441" s="74"/>
      <c r="E441" s="74"/>
      <c r="F441" s="74"/>
      <c r="G441" s="74"/>
      <c r="H441" s="74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  <c r="AL441" s="61"/>
      <c r="AM441" s="61"/>
      <c r="AN441" s="61"/>
      <c r="AO441" s="61"/>
      <c r="AP441" s="61"/>
      <c r="AQ441" s="61"/>
      <c r="AR441" s="61"/>
      <c r="AS441" s="61"/>
      <c r="AT441" s="61"/>
      <c r="AU441" s="61"/>
      <c r="AV441" s="61"/>
      <c r="AW441" s="61"/>
      <c r="AX441" s="61"/>
    </row>
    <row r="442" spans="1:50" x14ac:dyDescent="0.15">
      <c r="A442" s="58"/>
      <c r="B442" s="58"/>
      <c r="C442" s="58"/>
      <c r="D442" s="58"/>
      <c r="E442" s="58"/>
      <c r="F442" s="58"/>
      <c r="G442" s="58"/>
      <c r="H442" s="58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  <c r="AL442" s="61"/>
      <c r="AM442" s="61"/>
      <c r="AN442" s="61"/>
      <c r="AO442" s="61"/>
      <c r="AP442" s="61"/>
      <c r="AQ442" s="61"/>
      <c r="AR442" s="61"/>
      <c r="AS442" s="61"/>
      <c r="AT442" s="61"/>
      <c r="AU442" s="61"/>
      <c r="AV442" s="61"/>
      <c r="AW442" s="61"/>
      <c r="AX442" s="61"/>
    </row>
    <row r="443" spans="1:50" ht="16" x14ac:dyDescent="0.2">
      <c r="A443" s="58"/>
      <c r="B443" s="58"/>
      <c r="C443" s="57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  <c r="AL443" s="61"/>
      <c r="AM443" s="61"/>
      <c r="AN443" s="61"/>
      <c r="AO443" s="61"/>
      <c r="AP443" s="61"/>
      <c r="AQ443" s="61"/>
      <c r="AR443" s="61"/>
      <c r="AS443" s="61"/>
      <c r="AT443" s="61"/>
      <c r="AU443" s="61"/>
      <c r="AV443" s="61"/>
      <c r="AW443" s="61"/>
      <c r="AX443" s="61"/>
    </row>
    <row r="444" spans="1:50" ht="16" x14ac:dyDescent="0.2">
      <c r="A444" s="58"/>
      <c r="B444" s="58"/>
      <c r="C444" s="49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  <c r="AL444" s="61"/>
      <c r="AM444" s="61"/>
      <c r="AN444" s="61"/>
      <c r="AO444" s="61"/>
      <c r="AP444" s="61"/>
      <c r="AQ444" s="61"/>
      <c r="AR444" s="61"/>
      <c r="AS444" s="61"/>
      <c r="AT444" s="61"/>
      <c r="AU444" s="61"/>
      <c r="AV444" s="61"/>
      <c r="AW444" s="61"/>
      <c r="AX444" s="61"/>
    </row>
    <row r="445" spans="1:50" ht="16" x14ac:dyDescent="0.2">
      <c r="A445" s="58"/>
      <c r="B445" s="58"/>
      <c r="C445" s="69"/>
      <c r="H445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  <c r="AL445" s="61"/>
      <c r="AM445" s="61"/>
      <c r="AN445" s="61"/>
      <c r="AO445" s="61"/>
      <c r="AP445" s="61"/>
      <c r="AQ445" s="61"/>
      <c r="AR445" s="61"/>
      <c r="AS445" s="61"/>
      <c r="AT445" s="61"/>
      <c r="AU445" s="61"/>
      <c r="AV445" s="61"/>
      <c r="AW445" s="61"/>
      <c r="AX445" s="61"/>
    </row>
    <row r="446" spans="1:50" ht="16" x14ac:dyDescent="0.2">
      <c r="A446" s="58"/>
      <c r="B446" s="58"/>
      <c r="C446" s="69"/>
      <c r="D446" s="5"/>
      <c r="E446" s="5"/>
      <c r="F446" s="5"/>
      <c r="G446" s="5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  <c r="AL446" s="61"/>
      <c r="AM446" s="61"/>
      <c r="AN446" s="61"/>
      <c r="AO446" s="61"/>
      <c r="AP446" s="61"/>
      <c r="AQ446" s="61"/>
      <c r="AR446" s="61"/>
      <c r="AS446" s="61"/>
      <c r="AT446" s="61"/>
      <c r="AU446" s="61"/>
      <c r="AV446" s="61"/>
      <c r="AW446" s="61"/>
      <c r="AX446" s="61"/>
    </row>
    <row r="447" spans="1:50" x14ac:dyDescent="0.15">
      <c r="A447" s="58"/>
      <c r="B447" s="58"/>
      <c r="C447" s="58"/>
      <c r="D447" s="58"/>
      <c r="E447" s="58"/>
      <c r="F447" s="58"/>
      <c r="G447" s="58"/>
      <c r="H447" s="58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  <c r="AL447" s="61"/>
      <c r="AM447" s="61"/>
      <c r="AN447" s="61"/>
      <c r="AO447" s="61"/>
      <c r="AP447" s="61"/>
      <c r="AQ447" s="61"/>
      <c r="AR447" s="61"/>
      <c r="AS447" s="61"/>
      <c r="AT447" s="61"/>
      <c r="AU447" s="61"/>
      <c r="AV447" s="61"/>
      <c r="AW447" s="61"/>
      <c r="AX447" s="61"/>
    </row>
    <row r="448" spans="1:50" ht="16" x14ac:dyDescent="0.2">
      <c r="A448" s="58"/>
      <c r="B448" s="58"/>
      <c r="C448" s="57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  <c r="AL448" s="61"/>
      <c r="AM448" s="61"/>
      <c r="AN448" s="61"/>
      <c r="AO448" s="61"/>
      <c r="AP448" s="61"/>
      <c r="AQ448" s="61"/>
      <c r="AR448" s="61"/>
      <c r="AS448" s="61"/>
      <c r="AT448" s="61"/>
      <c r="AU448" s="61"/>
      <c r="AV448" s="61"/>
      <c r="AW448" s="61"/>
      <c r="AX448" s="61"/>
    </row>
    <row r="449" spans="1:50" ht="16" x14ac:dyDescent="0.2">
      <c r="A449" s="58"/>
      <c r="B449" s="58"/>
      <c r="C449" s="49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  <c r="AL449" s="61"/>
      <c r="AM449" s="61"/>
      <c r="AN449" s="61"/>
      <c r="AO449" s="61"/>
      <c r="AP449" s="61"/>
      <c r="AQ449" s="61"/>
      <c r="AR449" s="61"/>
      <c r="AS449" s="61"/>
      <c r="AT449" s="61"/>
      <c r="AU449" s="61"/>
      <c r="AV449" s="61"/>
      <c r="AW449" s="61"/>
      <c r="AX449" s="61"/>
    </row>
    <row r="450" spans="1:50" ht="16" x14ac:dyDescent="0.2">
      <c r="A450" s="58"/>
      <c r="B450" s="58"/>
      <c r="C450" s="69"/>
      <c r="H450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  <c r="AL450" s="61"/>
      <c r="AM450" s="61"/>
      <c r="AN450" s="61"/>
      <c r="AO450" s="61"/>
      <c r="AP450" s="61"/>
      <c r="AQ450" s="61"/>
      <c r="AR450" s="61"/>
      <c r="AS450" s="61"/>
      <c r="AT450" s="61"/>
      <c r="AU450" s="61"/>
      <c r="AV450" s="61"/>
      <c r="AW450" s="61"/>
      <c r="AX450" s="61"/>
    </row>
    <row r="451" spans="1:50" ht="16" x14ac:dyDescent="0.2">
      <c r="A451" s="58"/>
      <c r="B451" s="58"/>
      <c r="C451" s="69"/>
      <c r="D451" s="5"/>
      <c r="E451" s="5"/>
      <c r="F451" s="5"/>
      <c r="G451" s="5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  <c r="AL451" s="61"/>
      <c r="AM451" s="61"/>
      <c r="AN451" s="61"/>
      <c r="AO451" s="61"/>
      <c r="AP451" s="61"/>
      <c r="AQ451" s="61"/>
      <c r="AR451" s="61"/>
      <c r="AS451" s="61"/>
      <c r="AT451" s="61"/>
      <c r="AU451" s="61"/>
      <c r="AV451" s="61"/>
      <c r="AW451" s="61"/>
      <c r="AX451" s="61"/>
    </row>
    <row r="452" spans="1:50" x14ac:dyDescent="0.15">
      <c r="A452" s="58"/>
      <c r="B452" s="58"/>
      <c r="C452" s="58"/>
      <c r="D452" s="58"/>
      <c r="E452" s="58"/>
      <c r="F452" s="58"/>
      <c r="G452" s="58"/>
      <c r="H452" s="58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  <c r="AL452" s="61"/>
      <c r="AM452" s="61"/>
      <c r="AN452" s="61"/>
      <c r="AO452" s="61"/>
      <c r="AP452" s="61"/>
      <c r="AQ452" s="61"/>
      <c r="AR452" s="61"/>
      <c r="AS452" s="61"/>
      <c r="AT452" s="61"/>
      <c r="AU452" s="61"/>
      <c r="AV452" s="61"/>
      <c r="AW452" s="61"/>
      <c r="AX452" s="61"/>
    </row>
    <row r="453" spans="1:50" ht="16" x14ac:dyDescent="0.2">
      <c r="A453" s="58"/>
      <c r="B453" s="58"/>
      <c r="C453" s="71"/>
      <c r="D453" s="72"/>
      <c r="E453" s="72"/>
      <c r="F453" s="72"/>
      <c r="G453" s="72"/>
      <c r="H453" s="72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  <c r="AL453" s="61"/>
      <c r="AM453" s="61"/>
      <c r="AN453" s="61"/>
      <c r="AO453" s="61"/>
      <c r="AP453" s="61"/>
      <c r="AQ453" s="61"/>
      <c r="AR453" s="61"/>
      <c r="AS453" s="61"/>
      <c r="AT453" s="61"/>
      <c r="AU453" s="61"/>
      <c r="AV453" s="61"/>
      <c r="AW453" s="61"/>
      <c r="AX453" s="61"/>
    </row>
    <row r="454" spans="1:50" ht="16" x14ac:dyDescent="0.2">
      <c r="A454" s="58"/>
      <c r="B454" s="58"/>
      <c r="C454" s="71"/>
      <c r="D454" s="72"/>
      <c r="E454" s="72"/>
      <c r="F454" s="72"/>
      <c r="G454" s="72"/>
      <c r="H454" s="72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  <c r="AL454" s="61"/>
      <c r="AM454" s="61"/>
      <c r="AN454" s="61"/>
      <c r="AO454" s="61"/>
      <c r="AP454" s="61"/>
      <c r="AQ454" s="61"/>
      <c r="AR454" s="61"/>
      <c r="AS454" s="61"/>
      <c r="AT454" s="61"/>
      <c r="AU454" s="61"/>
      <c r="AV454" s="61"/>
      <c r="AW454" s="61"/>
      <c r="AX454" s="61"/>
    </row>
    <row r="455" spans="1:50" ht="16" x14ac:dyDescent="0.2">
      <c r="A455" s="58"/>
      <c r="B455" s="58"/>
      <c r="C455" s="73"/>
      <c r="D455" s="72"/>
      <c r="E455" s="72"/>
      <c r="F455" s="72"/>
      <c r="G455" s="72"/>
      <c r="H455" s="72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  <c r="AL455" s="61"/>
      <c r="AM455" s="61"/>
      <c r="AN455" s="61"/>
      <c r="AO455" s="61"/>
      <c r="AP455" s="61"/>
      <c r="AQ455" s="61"/>
      <c r="AR455" s="61"/>
      <c r="AS455" s="61"/>
      <c r="AT455" s="61"/>
      <c r="AU455" s="61"/>
      <c r="AV455" s="61"/>
      <c r="AW455" s="61"/>
      <c r="AX455" s="61"/>
    </row>
    <row r="456" spans="1:50" ht="16" x14ac:dyDescent="0.2">
      <c r="A456" s="58"/>
      <c r="B456" s="58"/>
      <c r="C456" s="73"/>
      <c r="D456" s="72"/>
      <c r="E456" s="72"/>
      <c r="F456" s="72"/>
      <c r="G456" s="72"/>
      <c r="H456" s="72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  <c r="AL456" s="61"/>
      <c r="AM456" s="61"/>
      <c r="AN456" s="61"/>
      <c r="AO456" s="61"/>
      <c r="AP456" s="61"/>
      <c r="AQ456" s="61"/>
      <c r="AR456" s="61"/>
      <c r="AS456" s="61"/>
      <c r="AT456" s="61"/>
      <c r="AU456" s="61"/>
      <c r="AV456" s="61"/>
      <c r="AW456" s="61"/>
      <c r="AX456" s="61"/>
    </row>
    <row r="457" spans="1:50" x14ac:dyDescent="0.15">
      <c r="A457" s="58"/>
      <c r="B457" s="58"/>
      <c r="C457" s="58"/>
      <c r="D457" s="58"/>
      <c r="E457" s="58"/>
      <c r="F457" s="58"/>
      <c r="G457" s="58"/>
      <c r="H457" s="58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  <c r="AL457" s="61"/>
      <c r="AM457" s="61"/>
      <c r="AN457" s="61"/>
      <c r="AO457" s="61"/>
      <c r="AP457" s="61"/>
      <c r="AQ457" s="61"/>
      <c r="AR457" s="61"/>
      <c r="AS457" s="61"/>
      <c r="AT457" s="61"/>
      <c r="AU457" s="61"/>
      <c r="AV457" s="61"/>
      <c r="AW457" s="61"/>
      <c r="AX457" s="61"/>
    </row>
    <row r="458" spans="1:50" ht="16" x14ac:dyDescent="0.2">
      <c r="A458" s="58"/>
      <c r="B458" s="58"/>
      <c r="C458" s="57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  <c r="AL458" s="61"/>
      <c r="AM458" s="61"/>
      <c r="AN458" s="61"/>
      <c r="AO458" s="61"/>
      <c r="AP458" s="61"/>
      <c r="AQ458" s="61"/>
      <c r="AR458" s="61"/>
      <c r="AS458" s="61"/>
      <c r="AT458" s="61"/>
      <c r="AU458" s="61"/>
      <c r="AV458" s="61"/>
      <c r="AW458" s="61"/>
      <c r="AX458" s="61"/>
    </row>
    <row r="459" spans="1:50" ht="16" x14ac:dyDescent="0.2">
      <c r="A459" s="58"/>
      <c r="B459" s="58"/>
      <c r="C459" s="49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  <c r="AL459" s="61"/>
      <c r="AM459" s="61"/>
      <c r="AN459" s="61"/>
      <c r="AO459" s="61"/>
      <c r="AP459" s="61"/>
      <c r="AQ459" s="61"/>
      <c r="AR459" s="61"/>
      <c r="AS459" s="61"/>
      <c r="AT459" s="61"/>
      <c r="AU459" s="61"/>
      <c r="AV459" s="61"/>
      <c r="AW459" s="61"/>
      <c r="AX459" s="61"/>
    </row>
    <row r="460" spans="1:50" ht="16" x14ac:dyDescent="0.2">
      <c r="A460" s="58"/>
      <c r="B460" s="58"/>
      <c r="C460" s="69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  <c r="AL460" s="61"/>
      <c r="AM460" s="61"/>
      <c r="AN460" s="61"/>
      <c r="AO460" s="61"/>
      <c r="AP460" s="61"/>
      <c r="AQ460" s="61"/>
      <c r="AR460" s="61"/>
      <c r="AS460" s="61"/>
      <c r="AT460" s="61"/>
      <c r="AU460" s="61"/>
      <c r="AV460" s="61"/>
      <c r="AW460" s="61"/>
      <c r="AX460" s="61"/>
    </row>
    <row r="461" spans="1:50" ht="16" x14ac:dyDescent="0.2">
      <c r="A461" s="58"/>
      <c r="B461" s="58"/>
      <c r="C461" s="69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  <c r="AL461" s="61"/>
      <c r="AM461" s="61"/>
      <c r="AN461" s="61"/>
      <c r="AO461" s="61"/>
      <c r="AP461" s="61"/>
      <c r="AQ461" s="61"/>
      <c r="AR461" s="61"/>
      <c r="AS461" s="61"/>
      <c r="AT461" s="61"/>
      <c r="AU461" s="61"/>
      <c r="AV461" s="61"/>
      <c r="AW461" s="61"/>
      <c r="AX461" s="61"/>
    </row>
    <row r="462" spans="1:50" x14ac:dyDescent="0.15">
      <c r="A462" s="58"/>
      <c r="B462" s="58"/>
      <c r="C462" s="58"/>
      <c r="D462" s="58"/>
      <c r="E462" s="58"/>
      <c r="F462" s="58"/>
      <c r="G462" s="58"/>
      <c r="H462" s="58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  <c r="AL462" s="61"/>
      <c r="AM462" s="61"/>
      <c r="AN462" s="61"/>
      <c r="AO462" s="61"/>
      <c r="AP462" s="61"/>
      <c r="AQ462" s="61"/>
      <c r="AR462" s="61"/>
      <c r="AS462" s="61"/>
      <c r="AT462" s="61"/>
      <c r="AU462" s="61"/>
      <c r="AV462" s="61"/>
      <c r="AW462" s="61"/>
      <c r="AX462" s="61"/>
    </row>
    <row r="463" spans="1:50" ht="16" x14ac:dyDescent="0.2">
      <c r="A463" s="58"/>
      <c r="B463" s="58"/>
      <c r="C463" s="80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  <c r="AL463" s="61"/>
      <c r="AM463" s="61"/>
      <c r="AN463" s="61"/>
      <c r="AO463" s="61"/>
      <c r="AP463" s="61"/>
      <c r="AQ463" s="61"/>
      <c r="AR463" s="61"/>
      <c r="AS463" s="61"/>
      <c r="AT463" s="61"/>
      <c r="AU463" s="61"/>
      <c r="AV463" s="61"/>
      <c r="AW463" s="61"/>
      <c r="AX463" s="61"/>
    </row>
    <row r="464" spans="1:50" ht="16" x14ac:dyDescent="0.2">
      <c r="A464" s="58"/>
      <c r="B464" s="58"/>
      <c r="C464" s="49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  <c r="AL464" s="61"/>
      <c r="AM464" s="61"/>
      <c r="AN464" s="61"/>
      <c r="AO464" s="61"/>
      <c r="AP464" s="61"/>
      <c r="AQ464" s="61"/>
      <c r="AR464" s="61"/>
      <c r="AS464" s="61"/>
      <c r="AT464" s="61"/>
      <c r="AU464" s="61"/>
      <c r="AV464" s="61"/>
      <c r="AW464" s="61"/>
      <c r="AX464" s="61"/>
    </row>
    <row r="465" spans="1:50" ht="16" x14ac:dyDescent="0.2">
      <c r="A465" s="58"/>
      <c r="B465" s="58"/>
      <c r="C465" s="69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  <c r="AL465" s="61"/>
      <c r="AM465" s="61"/>
      <c r="AN465" s="61"/>
      <c r="AO465" s="61"/>
      <c r="AP465" s="61"/>
      <c r="AQ465" s="61"/>
      <c r="AR465" s="61"/>
      <c r="AS465" s="61"/>
      <c r="AT465" s="61"/>
      <c r="AU465" s="61"/>
      <c r="AV465" s="61"/>
      <c r="AW465" s="61"/>
      <c r="AX465" s="61"/>
    </row>
    <row r="466" spans="1:50" ht="16" x14ac:dyDescent="0.2">
      <c r="A466" s="58"/>
      <c r="B466" s="58"/>
      <c r="C466" s="69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  <c r="AL466" s="61"/>
      <c r="AM466" s="61"/>
      <c r="AN466" s="61"/>
      <c r="AO466" s="61"/>
      <c r="AP466" s="61"/>
      <c r="AQ466" s="61"/>
      <c r="AR466" s="61"/>
      <c r="AS466" s="61"/>
      <c r="AT466" s="61"/>
      <c r="AU466" s="61"/>
      <c r="AV466" s="61"/>
      <c r="AW466" s="61"/>
      <c r="AX466" s="61"/>
    </row>
    <row r="467" spans="1:50" x14ac:dyDescent="0.15">
      <c r="A467" s="58"/>
      <c r="B467" s="58"/>
      <c r="C467" s="58"/>
      <c r="D467" s="58"/>
      <c r="E467" s="58"/>
      <c r="F467" s="58"/>
      <c r="G467" s="58"/>
      <c r="H467" s="58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  <c r="AL467" s="61"/>
      <c r="AM467" s="61"/>
      <c r="AN467" s="61"/>
      <c r="AO467" s="61"/>
      <c r="AP467" s="61"/>
      <c r="AQ467" s="61"/>
      <c r="AR467" s="61"/>
      <c r="AS467" s="61"/>
      <c r="AT467" s="61"/>
      <c r="AU467" s="61"/>
      <c r="AV467" s="61"/>
      <c r="AW467" s="61"/>
      <c r="AX467" s="61"/>
    </row>
    <row r="468" spans="1:50" ht="16" x14ac:dyDescent="0.2">
      <c r="A468" s="58"/>
      <c r="B468" s="58"/>
      <c r="C468" s="57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  <c r="AL468" s="61"/>
      <c r="AM468" s="61"/>
      <c r="AN468" s="61"/>
      <c r="AO468" s="61"/>
      <c r="AP468" s="61"/>
      <c r="AQ468" s="61"/>
      <c r="AR468" s="61"/>
      <c r="AS468" s="61"/>
      <c r="AT468" s="61"/>
      <c r="AU468" s="61"/>
      <c r="AV468" s="61"/>
      <c r="AW468" s="61"/>
      <c r="AX468" s="61"/>
    </row>
    <row r="469" spans="1:50" ht="16" x14ac:dyDescent="0.2">
      <c r="A469" s="58"/>
      <c r="B469" s="58"/>
      <c r="C469" s="49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  <c r="AL469" s="61"/>
      <c r="AM469" s="61"/>
      <c r="AN469" s="61"/>
      <c r="AO469" s="61"/>
      <c r="AP469" s="61"/>
      <c r="AQ469" s="61"/>
      <c r="AR469" s="61"/>
      <c r="AS469" s="61"/>
      <c r="AT469" s="61"/>
      <c r="AU469" s="61"/>
      <c r="AV469" s="61"/>
      <c r="AW469" s="61"/>
      <c r="AX469" s="61"/>
    </row>
    <row r="470" spans="1:50" ht="16" x14ac:dyDescent="0.2">
      <c r="A470" s="58"/>
      <c r="B470" s="58"/>
      <c r="C470" s="69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  <c r="AL470" s="61"/>
      <c r="AM470" s="61"/>
      <c r="AN470" s="61"/>
      <c r="AO470" s="61"/>
      <c r="AP470" s="61"/>
      <c r="AQ470" s="61"/>
      <c r="AR470" s="61"/>
      <c r="AS470" s="61"/>
      <c r="AT470" s="61"/>
      <c r="AU470" s="61"/>
      <c r="AV470" s="61"/>
      <c r="AW470" s="61"/>
      <c r="AX470" s="61"/>
    </row>
    <row r="471" spans="1:50" ht="16" x14ac:dyDescent="0.2">
      <c r="A471" s="58"/>
      <c r="B471" s="58"/>
      <c r="C471" s="69"/>
      <c r="D471" s="5"/>
      <c r="E471" s="5"/>
      <c r="F471" s="5"/>
      <c r="G471" s="5"/>
      <c r="H471" s="5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  <c r="AL471" s="61"/>
      <c r="AM471" s="61"/>
      <c r="AN471" s="61"/>
      <c r="AO471" s="61"/>
      <c r="AP471" s="61"/>
      <c r="AQ471" s="61"/>
      <c r="AR471" s="61"/>
      <c r="AS471" s="61"/>
      <c r="AT471" s="61"/>
      <c r="AU471" s="61"/>
      <c r="AV471" s="61"/>
      <c r="AW471" s="61"/>
      <c r="AX471" s="61"/>
    </row>
    <row r="472" spans="1:50" x14ac:dyDescent="0.15">
      <c r="A472" s="58"/>
      <c r="B472" s="58"/>
      <c r="C472" s="58"/>
      <c r="D472" s="58"/>
      <c r="E472" s="58"/>
      <c r="F472" s="58"/>
      <c r="G472" s="58"/>
      <c r="H472" s="58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  <c r="AL472" s="61"/>
      <c r="AM472" s="61"/>
      <c r="AN472" s="61"/>
      <c r="AO472" s="61"/>
      <c r="AP472" s="61"/>
      <c r="AQ472" s="61"/>
      <c r="AR472" s="61"/>
      <c r="AS472" s="61"/>
      <c r="AT472" s="61"/>
      <c r="AU472" s="61"/>
      <c r="AV472" s="61"/>
      <c r="AW472" s="61"/>
      <c r="AX472" s="61"/>
    </row>
    <row r="473" spans="1:50" ht="16" x14ac:dyDescent="0.2">
      <c r="A473" s="58"/>
      <c r="B473" s="58"/>
      <c r="C473" s="57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  <c r="AL473" s="61"/>
      <c r="AM473" s="61"/>
      <c r="AN473" s="61"/>
      <c r="AO473" s="61"/>
      <c r="AP473" s="61"/>
      <c r="AQ473" s="61"/>
      <c r="AR473" s="61"/>
      <c r="AS473" s="61"/>
      <c r="AT473" s="61"/>
      <c r="AU473" s="61"/>
      <c r="AV473" s="61"/>
      <c r="AW473" s="61"/>
      <c r="AX473" s="61"/>
    </row>
    <row r="474" spans="1:50" ht="16" x14ac:dyDescent="0.2">
      <c r="A474" s="58"/>
      <c r="B474" s="58"/>
      <c r="C474" s="49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  <c r="AL474" s="61"/>
      <c r="AM474" s="61"/>
      <c r="AN474" s="61"/>
      <c r="AO474" s="61"/>
      <c r="AP474" s="61"/>
      <c r="AQ474" s="61"/>
      <c r="AR474" s="61"/>
      <c r="AS474" s="61"/>
      <c r="AT474" s="61"/>
      <c r="AU474" s="61"/>
      <c r="AV474" s="61"/>
      <c r="AW474" s="61"/>
      <c r="AX474" s="61"/>
    </row>
    <row r="475" spans="1:50" ht="16" x14ac:dyDescent="0.2">
      <c r="A475" s="58"/>
      <c r="B475" s="58"/>
      <c r="C475" s="69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  <c r="AL475" s="61"/>
      <c r="AM475" s="61"/>
      <c r="AN475" s="61"/>
      <c r="AO475" s="61"/>
      <c r="AP475" s="61"/>
      <c r="AQ475" s="61"/>
      <c r="AR475" s="61"/>
      <c r="AS475" s="61"/>
      <c r="AT475" s="61"/>
      <c r="AU475" s="61"/>
      <c r="AV475" s="61"/>
      <c r="AW475" s="61"/>
      <c r="AX475" s="61"/>
    </row>
    <row r="476" spans="1:50" ht="16" x14ac:dyDescent="0.2">
      <c r="A476" s="58"/>
      <c r="B476" s="58"/>
      <c r="C476" s="69"/>
      <c r="D476" s="5"/>
      <c r="E476" s="5"/>
      <c r="F476" s="5"/>
      <c r="G476" s="5"/>
      <c r="H476" s="5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  <c r="AL476" s="61"/>
      <c r="AM476" s="61"/>
      <c r="AN476" s="61"/>
      <c r="AO476" s="61"/>
      <c r="AP476" s="61"/>
      <c r="AQ476" s="61"/>
      <c r="AR476" s="61"/>
      <c r="AS476" s="61"/>
      <c r="AT476" s="61"/>
      <c r="AU476" s="61"/>
      <c r="AV476" s="61"/>
      <c r="AW476" s="61"/>
      <c r="AX476" s="61"/>
    </row>
    <row r="477" spans="1:50" x14ac:dyDescent="0.15">
      <c r="A477" s="58"/>
      <c r="B477" s="58"/>
      <c r="C477" s="58"/>
      <c r="D477" s="58"/>
      <c r="E477" s="58"/>
      <c r="F477" s="58"/>
      <c r="G477" s="58"/>
      <c r="H477" s="58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  <c r="AL477" s="61"/>
      <c r="AM477" s="61"/>
      <c r="AN477" s="61"/>
      <c r="AO477" s="61"/>
      <c r="AP477" s="61"/>
      <c r="AQ477" s="61"/>
      <c r="AR477" s="61"/>
      <c r="AS477" s="61"/>
      <c r="AT477" s="61"/>
      <c r="AU477" s="61"/>
      <c r="AV477" s="61"/>
      <c r="AW477" s="61"/>
      <c r="AX477" s="61"/>
    </row>
    <row r="478" spans="1:50" ht="16" x14ac:dyDescent="0.2">
      <c r="A478" s="58"/>
      <c r="B478" s="58"/>
      <c r="C478" s="57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  <c r="AL478" s="61"/>
      <c r="AM478" s="61"/>
      <c r="AN478" s="61"/>
      <c r="AO478" s="61"/>
      <c r="AP478" s="61"/>
      <c r="AQ478" s="61"/>
      <c r="AR478" s="61"/>
      <c r="AS478" s="61"/>
      <c r="AT478" s="61"/>
      <c r="AU478" s="61"/>
      <c r="AV478" s="61"/>
      <c r="AW478" s="61"/>
      <c r="AX478" s="61"/>
    </row>
    <row r="479" spans="1:50" ht="16" x14ac:dyDescent="0.2">
      <c r="A479" s="58"/>
      <c r="B479" s="58"/>
      <c r="C479" s="49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  <c r="AL479" s="61"/>
      <c r="AM479" s="61"/>
      <c r="AN479" s="61"/>
      <c r="AO479" s="61"/>
      <c r="AP479" s="61"/>
      <c r="AQ479" s="61"/>
      <c r="AR479" s="61"/>
      <c r="AS479" s="61"/>
      <c r="AT479" s="61"/>
      <c r="AU479" s="61"/>
      <c r="AV479" s="61"/>
      <c r="AW479" s="61"/>
      <c r="AX479" s="61"/>
    </row>
    <row r="480" spans="1:50" ht="16" x14ac:dyDescent="0.2">
      <c r="A480" s="58"/>
      <c r="B480" s="58"/>
      <c r="C480" s="69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  <c r="AL480" s="61"/>
      <c r="AM480" s="61"/>
      <c r="AN480" s="61"/>
      <c r="AO480" s="61"/>
      <c r="AP480" s="61"/>
      <c r="AQ480" s="61"/>
      <c r="AR480" s="61"/>
      <c r="AS480" s="61"/>
      <c r="AT480" s="61"/>
      <c r="AU480" s="61"/>
      <c r="AV480" s="61"/>
      <c r="AW480" s="61"/>
      <c r="AX480" s="61"/>
    </row>
    <row r="481" spans="1:50" ht="16" x14ac:dyDescent="0.2">
      <c r="A481" s="58"/>
      <c r="B481" s="58"/>
      <c r="C481" s="69"/>
      <c r="D481" s="5"/>
      <c r="E481" s="5"/>
      <c r="F481" s="5"/>
      <c r="G481" s="5"/>
      <c r="H481" s="5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  <c r="AL481" s="61"/>
      <c r="AM481" s="61"/>
      <c r="AN481" s="61"/>
      <c r="AO481" s="61"/>
      <c r="AP481" s="61"/>
      <c r="AQ481" s="61"/>
      <c r="AR481" s="61"/>
      <c r="AS481" s="61"/>
      <c r="AT481" s="61"/>
      <c r="AU481" s="61"/>
      <c r="AV481" s="61"/>
      <c r="AW481" s="61"/>
      <c r="AX481" s="61"/>
    </row>
    <row r="482" spans="1:50" x14ac:dyDescent="0.15">
      <c r="A482" s="58"/>
      <c r="B482" s="58"/>
      <c r="C482" s="58"/>
      <c r="D482" s="58"/>
      <c r="E482" s="58"/>
      <c r="F482" s="58"/>
      <c r="G482" s="58"/>
      <c r="H482" s="58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  <c r="AL482" s="61"/>
      <c r="AM482" s="61"/>
      <c r="AN482" s="61"/>
      <c r="AO482" s="61"/>
      <c r="AP482" s="61"/>
      <c r="AQ482" s="61"/>
      <c r="AR482" s="61"/>
      <c r="AS482" s="61"/>
      <c r="AT482" s="61"/>
      <c r="AU482" s="61"/>
      <c r="AV482" s="61"/>
      <c r="AW482" s="61"/>
      <c r="AX482" s="61"/>
    </row>
    <row r="483" spans="1:50" ht="16" x14ac:dyDescent="0.2">
      <c r="A483" s="58"/>
      <c r="B483" s="58"/>
      <c r="C483" s="71"/>
      <c r="D483" s="74"/>
      <c r="E483" s="74"/>
      <c r="F483" s="74"/>
      <c r="G483" s="74"/>
      <c r="H483" s="74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  <c r="AL483" s="61"/>
      <c r="AM483" s="61"/>
      <c r="AN483" s="61"/>
      <c r="AO483" s="61"/>
      <c r="AP483" s="61"/>
      <c r="AQ483" s="61"/>
      <c r="AR483" s="61"/>
      <c r="AS483" s="61"/>
      <c r="AT483" s="61"/>
      <c r="AU483" s="61"/>
      <c r="AV483" s="61"/>
      <c r="AW483" s="61"/>
      <c r="AX483" s="61"/>
    </row>
    <row r="484" spans="1:50" ht="16" x14ac:dyDescent="0.2">
      <c r="A484" s="58"/>
      <c r="B484" s="58"/>
      <c r="C484" s="71"/>
      <c r="D484" s="74"/>
      <c r="E484" s="74"/>
      <c r="F484" s="74"/>
      <c r="G484" s="74"/>
      <c r="H484" s="74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  <c r="AL484" s="61"/>
      <c r="AM484" s="61"/>
      <c r="AN484" s="61"/>
      <c r="AO484" s="61"/>
      <c r="AP484" s="61"/>
      <c r="AQ484" s="61"/>
      <c r="AR484" s="61"/>
      <c r="AS484" s="61"/>
      <c r="AT484" s="61"/>
      <c r="AU484" s="61"/>
      <c r="AV484" s="61"/>
      <c r="AW484" s="61"/>
      <c r="AX484" s="61"/>
    </row>
    <row r="485" spans="1:50" ht="16" x14ac:dyDescent="0.2">
      <c r="A485" s="58"/>
      <c r="B485" s="58"/>
      <c r="C485" s="73"/>
      <c r="D485" s="74"/>
      <c r="E485" s="74"/>
      <c r="F485" s="74"/>
      <c r="G485" s="74"/>
      <c r="H485" s="74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  <c r="AL485" s="61"/>
      <c r="AM485" s="61"/>
      <c r="AN485" s="61"/>
      <c r="AO485" s="61"/>
      <c r="AP485" s="61"/>
      <c r="AQ485" s="61"/>
      <c r="AR485" s="61"/>
      <c r="AS485" s="61"/>
      <c r="AT485" s="61"/>
      <c r="AU485" s="61"/>
      <c r="AV485" s="61"/>
      <c r="AW485" s="61"/>
      <c r="AX485" s="61"/>
    </row>
    <row r="486" spans="1:50" ht="16" x14ac:dyDescent="0.2">
      <c r="A486" s="58"/>
      <c r="B486" s="58"/>
      <c r="C486" s="73"/>
      <c r="D486" s="72"/>
      <c r="E486" s="72"/>
      <c r="F486" s="72"/>
      <c r="G486" s="72"/>
      <c r="H486" s="74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  <c r="AL486" s="61"/>
      <c r="AM486" s="61"/>
      <c r="AN486" s="61"/>
      <c r="AO486" s="61"/>
      <c r="AP486" s="61"/>
      <c r="AQ486" s="61"/>
      <c r="AR486" s="61"/>
      <c r="AS486" s="61"/>
      <c r="AT486" s="61"/>
      <c r="AU486" s="61"/>
      <c r="AV486" s="61"/>
      <c r="AW486" s="61"/>
      <c r="AX486" s="61"/>
    </row>
    <row r="487" spans="1:50" x14ac:dyDescent="0.15">
      <c r="A487" s="58"/>
      <c r="B487" s="58"/>
      <c r="C487" s="58"/>
      <c r="D487" s="58"/>
      <c r="E487" s="58"/>
      <c r="F487" s="58"/>
      <c r="G487" s="58"/>
      <c r="H487" s="58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  <c r="AL487" s="61"/>
      <c r="AM487" s="61"/>
      <c r="AN487" s="61"/>
      <c r="AO487" s="61"/>
      <c r="AP487" s="61"/>
      <c r="AQ487" s="61"/>
      <c r="AR487" s="61"/>
      <c r="AS487" s="61"/>
      <c r="AT487" s="61"/>
      <c r="AU487" s="61"/>
      <c r="AV487" s="61"/>
      <c r="AW487" s="61"/>
      <c r="AX487" s="61"/>
    </row>
    <row r="488" spans="1:50" ht="16" x14ac:dyDescent="0.2">
      <c r="A488" s="58"/>
      <c r="B488" s="58"/>
      <c r="C488" s="57"/>
      <c r="D488" s="5"/>
      <c r="E488" s="5"/>
      <c r="F488" s="5"/>
      <c r="G488" s="5"/>
      <c r="H488" s="5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  <c r="AL488" s="61"/>
      <c r="AM488" s="61"/>
      <c r="AN488" s="61"/>
      <c r="AO488" s="61"/>
      <c r="AP488" s="61"/>
      <c r="AQ488" s="61"/>
      <c r="AR488" s="61"/>
      <c r="AS488" s="61"/>
      <c r="AT488" s="61"/>
      <c r="AU488" s="61"/>
      <c r="AV488" s="61"/>
      <c r="AW488" s="61"/>
      <c r="AX488" s="61"/>
    </row>
    <row r="489" spans="1:50" ht="16" x14ac:dyDescent="0.2">
      <c r="A489" s="58"/>
      <c r="B489" s="58"/>
      <c r="C489" s="49"/>
      <c r="D489" s="5"/>
      <c r="E489" s="5"/>
      <c r="F489" s="5"/>
      <c r="G489" s="5"/>
      <c r="H489" s="5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  <c r="AL489" s="61"/>
      <c r="AM489" s="61"/>
      <c r="AN489" s="61"/>
      <c r="AO489" s="61"/>
      <c r="AP489" s="61"/>
      <c r="AQ489" s="61"/>
      <c r="AR489" s="61"/>
      <c r="AS489" s="61"/>
      <c r="AT489" s="61"/>
      <c r="AU489" s="61"/>
      <c r="AV489" s="61"/>
      <c r="AW489" s="61"/>
      <c r="AX489" s="61"/>
    </row>
    <row r="490" spans="1:50" ht="16" x14ac:dyDescent="0.2">
      <c r="A490" s="58"/>
      <c r="B490" s="58"/>
      <c r="C490" s="69"/>
      <c r="D490" s="5"/>
      <c r="E490" s="5"/>
      <c r="F490" s="5"/>
      <c r="G490" s="5"/>
      <c r="H490" s="5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  <c r="AL490" s="61"/>
      <c r="AM490" s="61"/>
      <c r="AN490" s="61"/>
      <c r="AO490" s="61"/>
      <c r="AP490" s="61"/>
      <c r="AQ490" s="61"/>
      <c r="AR490" s="61"/>
      <c r="AS490" s="61"/>
      <c r="AT490" s="61"/>
      <c r="AU490" s="61"/>
      <c r="AV490" s="61"/>
      <c r="AW490" s="61"/>
      <c r="AX490" s="61"/>
    </row>
    <row r="491" spans="1:50" ht="16" x14ac:dyDescent="0.2">
      <c r="A491" s="58"/>
      <c r="B491" s="58"/>
      <c r="C491" s="49"/>
      <c r="D491" s="5"/>
      <c r="E491" s="5"/>
      <c r="F491" s="5"/>
      <c r="G491" s="5"/>
      <c r="H491" s="5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  <c r="AL491" s="61"/>
      <c r="AM491" s="61"/>
      <c r="AN491" s="61"/>
      <c r="AO491" s="61"/>
      <c r="AP491" s="61"/>
      <c r="AQ491" s="61"/>
      <c r="AR491" s="61"/>
      <c r="AS491" s="61"/>
      <c r="AT491" s="61"/>
      <c r="AU491" s="61"/>
      <c r="AV491" s="61"/>
      <c r="AW491" s="61"/>
      <c r="AX491" s="61"/>
    </row>
    <row r="492" spans="1:50" ht="16" x14ac:dyDescent="0.2">
      <c r="A492" s="58"/>
      <c r="B492" s="58"/>
      <c r="C492" s="69"/>
      <c r="D492" s="58"/>
      <c r="E492" s="58"/>
      <c r="F492" s="58"/>
      <c r="G492" s="58"/>
      <c r="H492" s="5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  <c r="AL492" s="61"/>
      <c r="AM492" s="61"/>
      <c r="AN492" s="61"/>
      <c r="AO492" s="61"/>
      <c r="AP492" s="61"/>
      <c r="AQ492" s="61"/>
      <c r="AR492" s="61"/>
      <c r="AS492" s="61"/>
      <c r="AT492" s="61"/>
      <c r="AU492" s="61"/>
      <c r="AV492" s="61"/>
      <c r="AW492" s="61"/>
      <c r="AX492" s="61"/>
    </row>
    <row r="493" spans="1:50" x14ac:dyDescent="0.15">
      <c r="A493" s="58"/>
      <c r="B493" s="58"/>
      <c r="C493" s="58"/>
      <c r="D493" s="58"/>
      <c r="E493" s="58"/>
      <c r="F493" s="58"/>
      <c r="G493" s="58"/>
      <c r="H493" s="58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  <c r="AL493" s="61"/>
      <c r="AM493" s="61"/>
      <c r="AN493" s="61"/>
      <c r="AO493" s="61"/>
      <c r="AP493" s="61"/>
      <c r="AQ493" s="61"/>
      <c r="AR493" s="61"/>
      <c r="AS493" s="61"/>
      <c r="AT493" s="61"/>
      <c r="AU493" s="61"/>
      <c r="AV493" s="61"/>
      <c r="AW493" s="61"/>
      <c r="AX493" s="61"/>
    </row>
    <row r="494" spans="1:50" ht="16" x14ac:dyDescent="0.2">
      <c r="A494" s="58"/>
      <c r="B494" s="58"/>
      <c r="C494" s="57"/>
      <c r="D494" s="5"/>
      <c r="E494" s="5"/>
      <c r="F494" s="5"/>
      <c r="G494" s="5"/>
      <c r="H494" s="5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  <c r="AL494" s="61"/>
      <c r="AM494" s="61"/>
      <c r="AN494" s="61"/>
      <c r="AO494" s="61"/>
      <c r="AP494" s="61"/>
      <c r="AQ494" s="61"/>
      <c r="AR494" s="61"/>
      <c r="AS494" s="61"/>
      <c r="AT494" s="61"/>
      <c r="AU494" s="61"/>
      <c r="AV494" s="61"/>
      <c r="AW494" s="61"/>
      <c r="AX494" s="61"/>
    </row>
    <row r="495" spans="1:50" ht="16" x14ac:dyDescent="0.2">
      <c r="A495" s="58"/>
      <c r="B495" s="58"/>
      <c r="C495" s="49"/>
      <c r="D495" s="5"/>
      <c r="E495" s="5"/>
      <c r="F495" s="5"/>
      <c r="G495" s="5"/>
      <c r="H495" s="5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  <c r="AL495" s="61"/>
      <c r="AM495" s="61"/>
      <c r="AN495" s="61"/>
      <c r="AO495" s="61"/>
      <c r="AP495" s="61"/>
      <c r="AQ495" s="61"/>
      <c r="AR495" s="61"/>
      <c r="AS495" s="61"/>
      <c r="AT495" s="61"/>
      <c r="AU495" s="61"/>
      <c r="AV495" s="61"/>
      <c r="AW495" s="61"/>
      <c r="AX495" s="61"/>
    </row>
    <row r="496" spans="1:50" ht="16" x14ac:dyDescent="0.2">
      <c r="A496" s="58"/>
      <c r="B496" s="58"/>
      <c r="C496" s="69"/>
      <c r="D496" s="5"/>
      <c r="E496" s="5"/>
      <c r="F496" s="5"/>
      <c r="G496" s="5"/>
      <c r="H496" s="5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  <c r="AL496" s="61"/>
      <c r="AM496" s="61"/>
      <c r="AN496" s="61"/>
      <c r="AO496" s="61"/>
      <c r="AP496" s="61"/>
      <c r="AQ496" s="61"/>
      <c r="AR496" s="61"/>
      <c r="AS496" s="61"/>
      <c r="AT496" s="61"/>
      <c r="AU496" s="61"/>
      <c r="AV496" s="61"/>
      <c r="AW496" s="61"/>
      <c r="AX496" s="61"/>
    </row>
    <row r="497" spans="1:50" ht="16" x14ac:dyDescent="0.2">
      <c r="A497" s="58"/>
      <c r="B497" s="58"/>
      <c r="C497" s="69"/>
      <c r="D497" s="5"/>
      <c r="E497" s="5"/>
      <c r="F497" s="5"/>
      <c r="G497" s="5"/>
      <c r="H497" s="5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  <c r="AL497" s="61"/>
      <c r="AM497" s="61"/>
      <c r="AN497" s="61"/>
      <c r="AO497" s="61"/>
      <c r="AP497" s="61"/>
      <c r="AQ497" s="61"/>
      <c r="AR497" s="61"/>
      <c r="AS497" s="61"/>
      <c r="AT497" s="61"/>
      <c r="AU497" s="61"/>
      <c r="AV497" s="61"/>
      <c r="AW497" s="61"/>
      <c r="AX497" s="61"/>
    </row>
    <row r="498" spans="1:50" x14ac:dyDescent="0.15">
      <c r="A498" s="58"/>
      <c r="B498" s="58"/>
      <c r="C498" s="58"/>
      <c r="D498" s="58"/>
      <c r="E498" s="58"/>
      <c r="F498" s="58"/>
      <c r="G498" s="58"/>
      <c r="H498" s="58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  <c r="AL498" s="61"/>
      <c r="AM498" s="61"/>
      <c r="AN498" s="61"/>
      <c r="AO498" s="61"/>
      <c r="AP498" s="61"/>
      <c r="AQ498" s="61"/>
      <c r="AR498" s="61"/>
      <c r="AS498" s="61"/>
      <c r="AT498" s="61"/>
      <c r="AU498" s="61"/>
      <c r="AV498" s="61"/>
      <c r="AW498" s="61"/>
      <c r="AX498" s="61"/>
    </row>
    <row r="499" spans="1:50" ht="16" x14ac:dyDescent="0.2">
      <c r="A499" s="58"/>
      <c r="B499" s="58"/>
      <c r="C499" s="57"/>
      <c r="D499" s="5"/>
      <c r="E499" s="5"/>
      <c r="F499" s="5"/>
      <c r="G499" s="5"/>
      <c r="H499" s="5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  <c r="AL499" s="61"/>
      <c r="AM499" s="61"/>
      <c r="AN499" s="61"/>
      <c r="AO499" s="61"/>
      <c r="AP499" s="61"/>
      <c r="AQ499" s="61"/>
      <c r="AR499" s="61"/>
      <c r="AS499" s="61"/>
      <c r="AT499" s="61"/>
      <c r="AU499" s="61"/>
      <c r="AV499" s="61"/>
      <c r="AW499" s="61"/>
      <c r="AX499" s="61"/>
    </row>
    <row r="500" spans="1:50" ht="16" x14ac:dyDescent="0.2">
      <c r="A500" s="58"/>
      <c r="B500" s="58"/>
      <c r="C500" s="57"/>
      <c r="D500" s="5"/>
      <c r="E500" s="5"/>
      <c r="F500" s="5"/>
      <c r="G500" s="5"/>
      <c r="H500" s="5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  <c r="AL500" s="61"/>
      <c r="AM500" s="61"/>
      <c r="AN500" s="61"/>
      <c r="AO500" s="61"/>
      <c r="AP500" s="61"/>
      <c r="AQ500" s="61"/>
      <c r="AR500" s="61"/>
      <c r="AS500" s="61"/>
      <c r="AT500" s="61"/>
      <c r="AU500" s="61"/>
      <c r="AV500" s="61"/>
      <c r="AW500" s="61"/>
      <c r="AX500" s="61"/>
    </row>
    <row r="501" spans="1:50" ht="16" x14ac:dyDescent="0.2">
      <c r="A501" s="58"/>
      <c r="B501" s="58"/>
      <c r="C501" s="49"/>
      <c r="D501" s="5"/>
      <c r="E501" s="5"/>
      <c r="F501" s="5"/>
      <c r="G501" s="5"/>
      <c r="H501" s="5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  <c r="AL501" s="61"/>
      <c r="AM501" s="61"/>
      <c r="AN501" s="61"/>
      <c r="AO501" s="61"/>
      <c r="AP501" s="61"/>
      <c r="AQ501" s="61"/>
      <c r="AR501" s="61"/>
      <c r="AS501" s="61"/>
      <c r="AT501" s="61"/>
      <c r="AU501" s="61"/>
      <c r="AV501" s="61"/>
      <c r="AW501" s="61"/>
      <c r="AX501" s="61"/>
    </row>
    <row r="502" spans="1:50" ht="16" x14ac:dyDescent="0.2">
      <c r="A502" s="58"/>
      <c r="B502" s="58"/>
      <c r="C502" s="69"/>
      <c r="D502" s="5"/>
      <c r="E502" s="5"/>
      <c r="F502" s="5"/>
      <c r="G502" s="5"/>
      <c r="H502" s="5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  <c r="AL502" s="61"/>
      <c r="AM502" s="61"/>
      <c r="AN502" s="61"/>
      <c r="AO502" s="61"/>
      <c r="AP502" s="61"/>
      <c r="AQ502" s="61"/>
      <c r="AR502" s="61"/>
      <c r="AS502" s="61"/>
      <c r="AT502" s="61"/>
      <c r="AU502" s="61"/>
      <c r="AV502" s="61"/>
      <c r="AW502" s="61"/>
      <c r="AX502" s="61"/>
    </row>
    <row r="503" spans="1:50" ht="16" x14ac:dyDescent="0.2">
      <c r="A503" s="58"/>
      <c r="B503" s="58"/>
      <c r="C503" s="49"/>
      <c r="D503" s="5"/>
      <c r="E503" s="5"/>
      <c r="F503" s="5"/>
      <c r="G503" s="5"/>
      <c r="H503" s="5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  <c r="AL503" s="61"/>
      <c r="AM503" s="61"/>
      <c r="AN503" s="61"/>
      <c r="AO503" s="61"/>
      <c r="AP503" s="61"/>
      <c r="AQ503" s="61"/>
      <c r="AR503" s="61"/>
      <c r="AS503" s="61"/>
      <c r="AT503" s="61"/>
      <c r="AU503" s="61"/>
      <c r="AV503" s="61"/>
      <c r="AW503" s="61"/>
      <c r="AX503" s="61"/>
    </row>
    <row r="504" spans="1:50" ht="16" x14ac:dyDescent="0.2">
      <c r="A504" s="58"/>
      <c r="B504" s="58"/>
      <c r="C504" s="49"/>
      <c r="D504" s="5"/>
      <c r="E504" s="5"/>
      <c r="F504" s="5"/>
      <c r="G504" s="5"/>
      <c r="H504" s="5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  <c r="AL504" s="61"/>
      <c r="AM504" s="61"/>
      <c r="AN504" s="61"/>
      <c r="AO504" s="61"/>
      <c r="AP504" s="61"/>
      <c r="AQ504" s="61"/>
      <c r="AR504" s="61"/>
      <c r="AS504" s="61"/>
      <c r="AT504" s="61"/>
      <c r="AU504" s="61"/>
      <c r="AV504" s="61"/>
      <c r="AW504" s="61"/>
      <c r="AX504" s="61"/>
    </row>
    <row r="505" spans="1:50" ht="16" x14ac:dyDescent="0.2">
      <c r="A505" s="58"/>
      <c r="B505" s="58"/>
      <c r="C505" s="49"/>
      <c r="D505" s="5"/>
      <c r="E505" s="5"/>
      <c r="F505" s="5"/>
      <c r="G505" s="5"/>
      <c r="H505" s="72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  <c r="AL505" s="61"/>
      <c r="AM505" s="61"/>
      <c r="AN505" s="61"/>
      <c r="AO505" s="61"/>
      <c r="AP505" s="61"/>
      <c r="AQ505" s="61"/>
      <c r="AR505" s="61"/>
      <c r="AS505" s="61"/>
      <c r="AT505" s="61"/>
      <c r="AU505" s="61"/>
      <c r="AV505" s="61"/>
      <c r="AW505" s="61"/>
      <c r="AX505" s="61"/>
    </row>
    <row r="506" spans="1:50" ht="16" x14ac:dyDescent="0.2">
      <c r="A506" s="58"/>
      <c r="B506" s="58"/>
      <c r="C506" s="73"/>
      <c r="D506" s="5"/>
      <c r="E506" s="5"/>
      <c r="F506" s="5"/>
      <c r="G506" s="5"/>
      <c r="H506" s="5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  <c r="AL506" s="61"/>
      <c r="AM506" s="61"/>
      <c r="AN506" s="61"/>
      <c r="AO506" s="61"/>
      <c r="AP506" s="61"/>
      <c r="AQ506" s="61"/>
      <c r="AR506" s="61"/>
      <c r="AS506" s="61"/>
      <c r="AT506" s="61"/>
      <c r="AU506" s="61"/>
      <c r="AV506" s="61"/>
      <c r="AW506" s="61"/>
      <c r="AX506" s="61"/>
    </row>
    <row r="507" spans="1:50" x14ac:dyDescent="0.15">
      <c r="A507" s="58"/>
      <c r="B507" s="58"/>
      <c r="C507" s="58"/>
      <c r="D507" s="58"/>
      <c r="E507" s="58"/>
      <c r="F507" s="58"/>
      <c r="G507" s="58"/>
      <c r="H507" s="58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  <c r="AL507" s="61"/>
      <c r="AM507" s="61"/>
      <c r="AN507" s="61"/>
      <c r="AO507" s="61"/>
      <c r="AP507" s="61"/>
      <c r="AQ507" s="61"/>
      <c r="AR507" s="61"/>
      <c r="AS507" s="61"/>
      <c r="AT507" s="61"/>
      <c r="AU507" s="61"/>
      <c r="AV507" s="61"/>
      <c r="AW507" s="61"/>
      <c r="AX507" s="61"/>
    </row>
    <row r="508" spans="1:50" ht="16" x14ac:dyDescent="0.2">
      <c r="A508" s="58"/>
      <c r="B508" s="58"/>
      <c r="C508" s="57"/>
      <c r="D508" s="5"/>
      <c r="E508" s="5"/>
      <c r="F508" s="5"/>
      <c r="G508" s="5"/>
      <c r="H508" s="5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  <c r="AL508" s="61"/>
      <c r="AM508" s="61"/>
      <c r="AN508" s="61"/>
      <c r="AO508" s="61"/>
      <c r="AP508" s="61"/>
      <c r="AQ508" s="61"/>
      <c r="AR508" s="61"/>
      <c r="AS508" s="61"/>
      <c r="AT508" s="61"/>
      <c r="AU508" s="61"/>
      <c r="AV508" s="61"/>
      <c r="AW508" s="61"/>
      <c r="AX508" s="61"/>
    </row>
    <row r="509" spans="1:50" ht="16" x14ac:dyDescent="0.2">
      <c r="A509" s="58"/>
      <c r="B509" s="58"/>
      <c r="C509" s="57"/>
      <c r="D509" s="5"/>
      <c r="E509" s="5"/>
      <c r="F509" s="5"/>
      <c r="G509" s="5"/>
      <c r="H509" s="5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  <c r="AL509" s="61"/>
      <c r="AM509" s="61"/>
      <c r="AN509" s="61"/>
      <c r="AO509" s="61"/>
      <c r="AP509" s="61"/>
      <c r="AQ509" s="61"/>
      <c r="AR509" s="61"/>
      <c r="AS509" s="61"/>
      <c r="AT509" s="61"/>
      <c r="AU509" s="61"/>
      <c r="AV509" s="61"/>
      <c r="AW509" s="61"/>
      <c r="AX509" s="61"/>
    </row>
    <row r="510" spans="1:50" ht="16" x14ac:dyDescent="0.2">
      <c r="A510" s="58"/>
      <c r="B510" s="58"/>
      <c r="C510" s="69"/>
      <c r="D510" s="5"/>
      <c r="E510" s="5"/>
      <c r="F510" s="5"/>
      <c r="G510" s="5"/>
      <c r="H510" s="5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  <c r="AL510" s="61"/>
      <c r="AM510" s="61"/>
      <c r="AN510" s="61"/>
      <c r="AO510" s="61"/>
      <c r="AP510" s="61"/>
      <c r="AQ510" s="61"/>
      <c r="AR510" s="61"/>
      <c r="AS510" s="61"/>
      <c r="AT510" s="61"/>
      <c r="AU510" s="61"/>
      <c r="AV510" s="61"/>
      <c r="AW510" s="61"/>
      <c r="AX510" s="61"/>
    </row>
    <row r="511" spans="1:50" ht="16" x14ac:dyDescent="0.2">
      <c r="A511" s="58"/>
      <c r="B511" s="58"/>
      <c r="C511" s="49"/>
      <c r="D511" s="5"/>
      <c r="E511" s="5"/>
      <c r="F511" s="5"/>
      <c r="G511" s="5"/>
      <c r="H511" s="5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  <c r="AL511" s="61"/>
      <c r="AM511" s="61"/>
      <c r="AN511" s="61"/>
      <c r="AO511" s="61"/>
      <c r="AP511" s="61"/>
      <c r="AQ511" s="61"/>
      <c r="AR511" s="61"/>
      <c r="AS511" s="61"/>
      <c r="AT511" s="61"/>
      <c r="AU511" s="61"/>
      <c r="AV511" s="61"/>
      <c r="AW511" s="61"/>
      <c r="AX511" s="61"/>
    </row>
    <row r="512" spans="1:50" ht="16" x14ac:dyDescent="0.2">
      <c r="A512" s="58"/>
      <c r="B512" s="58"/>
      <c r="C512" s="69"/>
      <c r="D512" s="5"/>
      <c r="E512" s="5"/>
      <c r="F512" s="5"/>
      <c r="G512" s="5"/>
      <c r="H512" s="5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  <c r="AL512" s="61"/>
      <c r="AM512" s="61"/>
      <c r="AN512" s="61"/>
      <c r="AO512" s="61"/>
      <c r="AP512" s="61"/>
      <c r="AQ512" s="61"/>
      <c r="AR512" s="61"/>
      <c r="AS512" s="61"/>
      <c r="AT512" s="61"/>
      <c r="AU512" s="61"/>
      <c r="AV512" s="61"/>
      <c r="AW512" s="61"/>
      <c r="AX512" s="61"/>
    </row>
    <row r="513" spans="1:50" x14ac:dyDescent="0.15">
      <c r="A513" s="58"/>
      <c r="B513" s="58"/>
      <c r="C513" s="58"/>
      <c r="D513" s="58"/>
      <c r="E513" s="58"/>
      <c r="F513" s="58"/>
      <c r="G513" s="58"/>
      <c r="H513" s="58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  <c r="AL513" s="61"/>
      <c r="AM513" s="61"/>
      <c r="AN513" s="61"/>
      <c r="AO513" s="61"/>
      <c r="AP513" s="61"/>
      <c r="AQ513" s="61"/>
      <c r="AR513" s="61"/>
      <c r="AS513" s="61"/>
      <c r="AT513" s="61"/>
      <c r="AU513" s="61"/>
      <c r="AV513" s="61"/>
      <c r="AW513" s="61"/>
      <c r="AX513" s="61"/>
    </row>
    <row r="514" spans="1:50" ht="16" x14ac:dyDescent="0.2">
      <c r="A514" s="58"/>
      <c r="B514" s="58"/>
      <c r="C514" s="57"/>
      <c r="D514" s="5"/>
      <c r="E514" s="5"/>
      <c r="F514" s="5"/>
      <c r="G514" s="5"/>
      <c r="H514" s="58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  <c r="AL514" s="61"/>
      <c r="AM514" s="61"/>
      <c r="AN514" s="61"/>
      <c r="AO514" s="61"/>
      <c r="AP514" s="61"/>
      <c r="AQ514" s="61"/>
      <c r="AR514" s="61"/>
      <c r="AS514" s="61"/>
      <c r="AT514" s="61"/>
      <c r="AU514" s="61"/>
      <c r="AV514" s="61"/>
      <c r="AW514" s="61"/>
      <c r="AX514" s="61"/>
    </row>
    <row r="515" spans="1:50" ht="16" x14ac:dyDescent="0.2">
      <c r="A515" s="58"/>
      <c r="B515" s="58"/>
      <c r="C515" s="49"/>
      <c r="D515" s="5"/>
      <c r="E515" s="5"/>
      <c r="F515" s="5"/>
      <c r="G515" s="5"/>
      <c r="H515" s="58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  <c r="AL515" s="61"/>
      <c r="AM515" s="61"/>
      <c r="AN515" s="61"/>
      <c r="AO515" s="61"/>
      <c r="AP515" s="61"/>
      <c r="AQ515" s="61"/>
      <c r="AR515" s="61"/>
      <c r="AS515" s="61"/>
      <c r="AT515" s="61"/>
      <c r="AU515" s="61"/>
      <c r="AV515" s="61"/>
      <c r="AW515" s="61"/>
      <c r="AX515" s="61"/>
    </row>
    <row r="516" spans="1:50" ht="16" x14ac:dyDescent="0.2">
      <c r="A516" s="58"/>
      <c r="B516" s="58"/>
      <c r="C516" s="69"/>
      <c r="D516" s="5"/>
      <c r="E516" s="5"/>
      <c r="F516" s="5"/>
      <c r="G516" s="5"/>
      <c r="H516" s="58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  <c r="AL516" s="61"/>
      <c r="AM516" s="61"/>
      <c r="AN516" s="61"/>
      <c r="AO516" s="61"/>
      <c r="AP516" s="61"/>
      <c r="AQ516" s="61"/>
      <c r="AR516" s="61"/>
      <c r="AS516" s="61"/>
      <c r="AT516" s="61"/>
      <c r="AU516" s="61"/>
      <c r="AV516" s="61"/>
      <c r="AW516" s="61"/>
      <c r="AX516" s="61"/>
    </row>
    <row r="517" spans="1:50" ht="16" x14ac:dyDescent="0.2">
      <c r="A517" s="58"/>
      <c r="B517" s="58"/>
      <c r="C517" s="69"/>
      <c r="D517" s="5"/>
      <c r="E517" s="5"/>
      <c r="F517" s="5"/>
      <c r="G517" s="5"/>
      <c r="H517" s="58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  <c r="AL517" s="61"/>
      <c r="AM517" s="61"/>
      <c r="AN517" s="61"/>
      <c r="AO517" s="61"/>
      <c r="AP517" s="61"/>
      <c r="AQ517" s="61"/>
      <c r="AR517" s="61"/>
      <c r="AS517" s="61"/>
      <c r="AT517" s="61"/>
      <c r="AU517" s="61"/>
      <c r="AV517" s="61"/>
      <c r="AW517" s="61"/>
      <c r="AX517" s="61"/>
    </row>
    <row r="518" spans="1:50" x14ac:dyDescent="0.15">
      <c r="A518" s="58"/>
      <c r="B518" s="58"/>
      <c r="C518" s="58"/>
      <c r="D518" s="58"/>
      <c r="E518" s="58"/>
      <c r="F518" s="58"/>
      <c r="G518" s="58"/>
      <c r="H518" s="58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  <c r="AL518" s="61"/>
      <c r="AM518" s="61"/>
      <c r="AN518" s="61"/>
      <c r="AO518" s="61"/>
      <c r="AP518" s="61"/>
      <c r="AQ518" s="61"/>
      <c r="AR518" s="61"/>
      <c r="AS518" s="61"/>
      <c r="AT518" s="61"/>
      <c r="AU518" s="61"/>
      <c r="AV518" s="61"/>
      <c r="AW518" s="61"/>
      <c r="AX518" s="61"/>
    </row>
    <row r="519" spans="1:50" ht="16" x14ac:dyDescent="0.2">
      <c r="A519" s="58"/>
      <c r="B519" s="58"/>
      <c r="C519" s="57"/>
      <c r="D519" s="5"/>
      <c r="E519" s="5"/>
      <c r="F519" s="5"/>
      <c r="G519" s="5"/>
      <c r="H519" s="5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  <c r="AL519" s="61"/>
      <c r="AM519" s="61"/>
      <c r="AN519" s="61"/>
      <c r="AO519" s="61"/>
      <c r="AP519" s="61"/>
      <c r="AQ519" s="61"/>
      <c r="AR519" s="61"/>
      <c r="AS519" s="61"/>
      <c r="AT519" s="61"/>
      <c r="AU519" s="61"/>
      <c r="AV519" s="61"/>
      <c r="AW519" s="61"/>
      <c r="AX519" s="61"/>
    </row>
    <row r="520" spans="1:50" ht="16" x14ac:dyDescent="0.2">
      <c r="A520" s="58"/>
      <c r="B520" s="58"/>
      <c r="C520" s="57"/>
      <c r="D520" s="5"/>
      <c r="E520" s="5"/>
      <c r="F520" s="5"/>
      <c r="G520" s="5"/>
      <c r="H520" s="5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  <c r="AL520" s="61"/>
      <c r="AM520" s="61"/>
      <c r="AN520" s="61"/>
      <c r="AO520" s="61"/>
      <c r="AP520" s="61"/>
      <c r="AQ520" s="61"/>
      <c r="AR520" s="61"/>
      <c r="AS520" s="61"/>
      <c r="AT520" s="61"/>
      <c r="AU520" s="61"/>
      <c r="AV520" s="61"/>
      <c r="AW520" s="61"/>
      <c r="AX520" s="61"/>
    </row>
    <row r="521" spans="1:50" ht="16" x14ac:dyDescent="0.2">
      <c r="A521" s="58"/>
      <c r="B521" s="58"/>
      <c r="C521" s="83"/>
      <c r="D521" s="5"/>
      <c r="E521" s="5"/>
      <c r="F521" s="5"/>
      <c r="G521" s="5"/>
      <c r="H521" s="5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  <c r="AL521" s="61"/>
      <c r="AM521" s="61"/>
      <c r="AN521" s="61"/>
      <c r="AO521" s="61"/>
      <c r="AP521" s="61"/>
      <c r="AQ521" s="61"/>
      <c r="AR521" s="61"/>
      <c r="AS521" s="61"/>
      <c r="AT521" s="61"/>
      <c r="AU521" s="61"/>
      <c r="AV521" s="61"/>
      <c r="AW521" s="61"/>
      <c r="AX521" s="61"/>
    </row>
    <row r="522" spans="1:50" ht="16" x14ac:dyDescent="0.2">
      <c r="A522" s="58"/>
      <c r="B522" s="58"/>
      <c r="C522" s="83"/>
      <c r="D522" s="5"/>
      <c r="E522" s="5"/>
      <c r="F522" s="5"/>
      <c r="G522" s="5"/>
      <c r="H522" s="5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  <c r="AL522" s="61"/>
      <c r="AM522" s="61"/>
      <c r="AN522" s="61"/>
      <c r="AO522" s="61"/>
      <c r="AP522" s="61"/>
      <c r="AQ522" s="61"/>
      <c r="AR522" s="61"/>
      <c r="AS522" s="61"/>
      <c r="AT522" s="61"/>
      <c r="AU522" s="61"/>
      <c r="AV522" s="61"/>
      <c r="AW522" s="61"/>
      <c r="AX522" s="61"/>
    </row>
    <row r="523" spans="1:50" ht="16" x14ac:dyDescent="0.2">
      <c r="A523" s="58"/>
      <c r="B523" s="58"/>
      <c r="C523" s="69"/>
      <c r="D523" s="5"/>
      <c r="E523" s="5"/>
      <c r="F523" s="5"/>
      <c r="G523" s="5"/>
      <c r="H523" s="5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  <c r="AL523" s="61"/>
      <c r="AM523" s="61"/>
      <c r="AN523" s="61"/>
      <c r="AO523" s="61"/>
      <c r="AP523" s="61"/>
      <c r="AQ523" s="61"/>
      <c r="AR523" s="61"/>
      <c r="AS523" s="61"/>
      <c r="AT523" s="61"/>
      <c r="AU523" s="61"/>
      <c r="AV523" s="61"/>
      <c r="AW523" s="61"/>
      <c r="AX523" s="61"/>
    </row>
    <row r="524" spans="1:50" ht="16" x14ac:dyDescent="0.2">
      <c r="A524" s="58"/>
      <c r="B524" s="58"/>
      <c r="C524" s="57"/>
      <c r="D524" s="5"/>
      <c r="E524" s="5"/>
      <c r="F524" s="5"/>
      <c r="G524" s="5"/>
      <c r="H524" s="5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  <c r="AL524" s="61"/>
      <c r="AM524" s="61"/>
      <c r="AN524" s="61"/>
      <c r="AO524" s="61"/>
      <c r="AP524" s="61"/>
      <c r="AQ524" s="61"/>
      <c r="AR524" s="61"/>
      <c r="AS524" s="61"/>
      <c r="AT524" s="61"/>
      <c r="AU524" s="61"/>
      <c r="AV524" s="61"/>
      <c r="AW524" s="61"/>
      <c r="AX524" s="61"/>
    </row>
    <row r="525" spans="1:50" ht="16" x14ac:dyDescent="0.2">
      <c r="A525" s="58"/>
      <c r="B525"/>
      <c r="C525" s="57"/>
      <c r="D525" s="5"/>
      <c r="E525" s="5"/>
      <c r="F525" s="5"/>
      <c r="G525" s="5"/>
      <c r="H525" s="5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  <c r="AL525" s="61"/>
      <c r="AM525" s="61"/>
      <c r="AN525" s="61"/>
      <c r="AO525" s="61"/>
      <c r="AP525" s="61"/>
      <c r="AQ525" s="61"/>
      <c r="AR525" s="61"/>
      <c r="AS525" s="61"/>
      <c r="AT525" s="61"/>
      <c r="AU525" s="61"/>
      <c r="AV525" s="61"/>
      <c r="AW525" s="61"/>
      <c r="AX525" s="61"/>
    </row>
    <row r="526" spans="1:50" ht="16" x14ac:dyDescent="0.2">
      <c r="A526" s="58"/>
      <c r="B526" s="58"/>
      <c r="C526" s="69"/>
      <c r="D526" s="5"/>
      <c r="E526" s="5"/>
      <c r="F526" s="5"/>
      <c r="G526" s="5"/>
      <c r="H526" s="5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  <c r="AL526" s="61"/>
      <c r="AM526" s="61"/>
      <c r="AN526" s="61"/>
      <c r="AO526" s="61"/>
      <c r="AP526" s="61"/>
      <c r="AQ526" s="61"/>
      <c r="AR526" s="61"/>
      <c r="AS526" s="61"/>
      <c r="AT526" s="61"/>
      <c r="AU526" s="61"/>
      <c r="AV526" s="61"/>
      <c r="AW526" s="61"/>
      <c r="AX526" s="61"/>
    </row>
    <row r="527" spans="1:50" ht="16" x14ac:dyDescent="0.2">
      <c r="A527" s="58"/>
      <c r="B527" s="58"/>
      <c r="C527" s="49"/>
      <c r="D527" s="5"/>
      <c r="E527" s="5"/>
      <c r="F527" s="5"/>
      <c r="G527" s="5"/>
      <c r="H527" s="5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  <c r="AL527" s="61"/>
      <c r="AM527" s="61"/>
      <c r="AN527" s="61"/>
      <c r="AO527" s="61"/>
      <c r="AP527" s="61"/>
      <c r="AQ527" s="61"/>
      <c r="AR527" s="61"/>
      <c r="AS527" s="61"/>
      <c r="AT527" s="61"/>
      <c r="AU527" s="61"/>
      <c r="AV527" s="61"/>
      <c r="AW527" s="61"/>
      <c r="AX527" s="61"/>
    </row>
    <row r="528" spans="1:50" ht="16" x14ac:dyDescent="0.2">
      <c r="A528" s="58"/>
      <c r="B528" s="58"/>
      <c r="C528" s="69"/>
      <c r="D528" s="5"/>
      <c r="E528" s="5"/>
      <c r="F528" s="5"/>
      <c r="G528" s="5"/>
      <c r="H528" s="5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  <c r="AL528" s="61"/>
      <c r="AM528" s="61"/>
      <c r="AN528" s="61"/>
      <c r="AO528" s="61"/>
      <c r="AP528" s="61"/>
      <c r="AQ528" s="61"/>
      <c r="AR528" s="61"/>
      <c r="AS528" s="61"/>
      <c r="AT528" s="61"/>
      <c r="AU528" s="61"/>
      <c r="AV528" s="61"/>
      <c r="AW528" s="61"/>
      <c r="AX528" s="61"/>
    </row>
    <row r="529" spans="1:50" ht="15" x14ac:dyDescent="0.2">
      <c r="A529" s="58"/>
      <c r="B529" s="58"/>
      <c r="C529"/>
      <c r="D529"/>
      <c r="E529"/>
      <c r="F529"/>
      <c r="G529"/>
      <c r="H529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  <c r="AL529" s="61"/>
      <c r="AM529" s="61"/>
      <c r="AN529" s="61"/>
      <c r="AO529" s="61"/>
      <c r="AP529" s="61"/>
      <c r="AQ529" s="61"/>
      <c r="AR529" s="61"/>
      <c r="AS529" s="61"/>
      <c r="AT529" s="61"/>
      <c r="AU529" s="61"/>
      <c r="AV529" s="61"/>
      <c r="AW529" s="61"/>
      <c r="AX529" s="61"/>
    </row>
    <row r="530" spans="1:50" ht="16" x14ac:dyDescent="0.2">
      <c r="A530" s="58"/>
      <c r="B530" s="58"/>
      <c r="C530" s="57"/>
      <c r="D530" s="5"/>
      <c r="E530" s="5"/>
      <c r="F530" s="5"/>
      <c r="G530" s="5"/>
      <c r="H530" s="5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  <c r="AL530" s="61"/>
      <c r="AM530" s="61"/>
      <c r="AN530" s="61"/>
      <c r="AO530" s="61"/>
      <c r="AP530" s="61"/>
      <c r="AQ530" s="61"/>
      <c r="AR530" s="61"/>
      <c r="AS530" s="61"/>
      <c r="AT530" s="61"/>
      <c r="AU530" s="61"/>
      <c r="AV530" s="61"/>
      <c r="AW530" s="61"/>
      <c r="AX530" s="61"/>
    </row>
    <row r="531" spans="1:50" ht="16" x14ac:dyDescent="0.2">
      <c r="A531" s="58"/>
      <c r="B531" s="58"/>
      <c r="C531" s="57"/>
      <c r="D531" s="5"/>
      <c r="E531" s="5"/>
      <c r="F531" s="5"/>
      <c r="G531" s="5"/>
      <c r="H531" s="5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  <c r="AL531" s="61"/>
      <c r="AM531" s="61"/>
      <c r="AN531" s="61"/>
      <c r="AO531" s="61"/>
      <c r="AP531" s="61"/>
      <c r="AQ531" s="61"/>
      <c r="AR531" s="61"/>
      <c r="AS531" s="61"/>
      <c r="AT531" s="61"/>
      <c r="AU531" s="61"/>
      <c r="AV531" s="61"/>
      <c r="AW531" s="61"/>
      <c r="AX531" s="61"/>
    </row>
    <row r="532" spans="1:50" ht="16" x14ac:dyDescent="0.2">
      <c r="A532" s="58"/>
      <c r="B532" s="58"/>
      <c r="C532" s="83"/>
      <c r="D532" s="5"/>
      <c r="E532" s="5"/>
      <c r="F532" s="5"/>
      <c r="G532" s="5"/>
      <c r="H532" s="5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  <c r="AL532" s="61"/>
      <c r="AM532" s="61"/>
      <c r="AN532" s="61"/>
      <c r="AO532" s="61"/>
      <c r="AP532" s="61"/>
      <c r="AQ532" s="61"/>
      <c r="AR532" s="61"/>
      <c r="AS532" s="61"/>
      <c r="AT532" s="61"/>
      <c r="AU532" s="61"/>
      <c r="AV532" s="61"/>
      <c r="AW532" s="61"/>
      <c r="AX532" s="61"/>
    </row>
    <row r="533" spans="1:50" ht="16" x14ac:dyDescent="0.2">
      <c r="A533" s="58"/>
      <c r="B533" s="58"/>
      <c r="C533" s="83"/>
      <c r="D533" s="5"/>
      <c r="E533" s="5"/>
      <c r="F533" s="5"/>
      <c r="G533" s="5"/>
      <c r="H533" s="5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  <c r="AL533" s="61"/>
      <c r="AM533" s="61"/>
      <c r="AN533" s="61"/>
      <c r="AO533" s="61"/>
      <c r="AP533" s="61"/>
      <c r="AQ533" s="61"/>
      <c r="AR533" s="61"/>
      <c r="AS533" s="61"/>
      <c r="AT533" s="61"/>
      <c r="AU533" s="61"/>
      <c r="AV533" s="61"/>
      <c r="AW533" s="61"/>
      <c r="AX533" s="61"/>
    </row>
    <row r="534" spans="1:50" x14ac:dyDescent="0.15">
      <c r="A534" s="58"/>
      <c r="B534" s="58"/>
      <c r="C534" s="58"/>
      <c r="D534" s="58"/>
      <c r="E534" s="58"/>
      <c r="F534" s="58"/>
      <c r="G534" s="58"/>
      <c r="H534" s="58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  <c r="AL534" s="61"/>
      <c r="AM534" s="61"/>
      <c r="AN534" s="61"/>
      <c r="AO534" s="61"/>
      <c r="AP534" s="61"/>
      <c r="AQ534" s="61"/>
      <c r="AR534" s="61"/>
      <c r="AS534" s="61"/>
      <c r="AT534" s="61"/>
      <c r="AU534" s="61"/>
      <c r="AV534" s="61"/>
      <c r="AW534" s="61"/>
      <c r="AX534" s="61"/>
    </row>
    <row r="535" spans="1:50" ht="16" x14ac:dyDescent="0.2">
      <c r="A535" s="58"/>
      <c r="B535" s="58"/>
      <c r="C535" s="57"/>
      <c r="D535" s="5"/>
      <c r="E535" s="5"/>
      <c r="F535" s="5"/>
      <c r="G535" s="5"/>
      <c r="H535" s="5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  <c r="AL535" s="61"/>
      <c r="AM535" s="61"/>
      <c r="AN535" s="61"/>
      <c r="AO535" s="61"/>
      <c r="AP535" s="61"/>
      <c r="AQ535" s="61"/>
      <c r="AR535" s="61"/>
      <c r="AS535" s="61"/>
      <c r="AT535" s="61"/>
      <c r="AU535" s="61"/>
      <c r="AV535" s="61"/>
      <c r="AW535" s="61"/>
      <c r="AX535" s="61"/>
    </row>
    <row r="536" spans="1:50" ht="16" x14ac:dyDescent="0.2">
      <c r="A536" s="58"/>
      <c r="B536" s="58"/>
      <c r="C536" s="57"/>
      <c r="D536" s="5"/>
      <c r="E536" s="5"/>
      <c r="F536" s="5"/>
      <c r="G536" s="5"/>
      <c r="H536" s="5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  <c r="AL536" s="61"/>
      <c r="AM536" s="61"/>
      <c r="AN536" s="61"/>
      <c r="AO536" s="61"/>
      <c r="AP536" s="61"/>
      <c r="AQ536" s="61"/>
      <c r="AR536" s="61"/>
      <c r="AS536" s="61"/>
      <c r="AT536" s="61"/>
      <c r="AU536" s="61"/>
      <c r="AV536" s="61"/>
      <c r="AW536" s="61"/>
      <c r="AX536" s="61"/>
    </row>
    <row r="537" spans="1:50" ht="16" x14ac:dyDescent="0.2">
      <c r="A537" s="58"/>
      <c r="B537" s="58"/>
      <c r="C537" s="83"/>
      <c r="D537" s="5"/>
      <c r="E537" s="5"/>
      <c r="F537" s="5"/>
      <c r="G537" s="5"/>
      <c r="H537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  <c r="AL537" s="61"/>
      <c r="AM537" s="61"/>
      <c r="AN537" s="61"/>
      <c r="AO537" s="61"/>
      <c r="AP537" s="61"/>
      <c r="AQ537" s="61"/>
      <c r="AR537" s="61"/>
      <c r="AS537" s="61"/>
      <c r="AT537" s="61"/>
      <c r="AU537" s="61"/>
      <c r="AV537" s="61"/>
      <c r="AW537" s="61"/>
      <c r="AX537" s="61"/>
    </row>
    <row r="538" spans="1:50" ht="16" x14ac:dyDescent="0.2">
      <c r="A538" s="58"/>
      <c r="B538" s="58"/>
      <c r="C538" s="83"/>
      <c r="D538" s="5"/>
      <c r="E538" s="5"/>
      <c r="F538" s="5"/>
      <c r="G538" s="5"/>
      <c r="H538" s="5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  <c r="AL538" s="61"/>
      <c r="AM538" s="61"/>
      <c r="AN538" s="61"/>
      <c r="AO538" s="61"/>
      <c r="AP538" s="61"/>
      <c r="AQ538" s="61"/>
      <c r="AR538" s="61"/>
      <c r="AS538" s="61"/>
      <c r="AT538" s="61"/>
      <c r="AU538" s="61"/>
      <c r="AV538" s="61"/>
      <c r="AW538" s="61"/>
      <c r="AX538" s="61"/>
    </row>
    <row r="539" spans="1:50" x14ac:dyDescent="0.15">
      <c r="A539" s="58"/>
      <c r="B539" s="58"/>
      <c r="C539" s="58"/>
      <c r="D539" s="58"/>
      <c r="E539" s="58"/>
      <c r="F539" s="58"/>
      <c r="G539" s="58"/>
      <c r="H539" s="58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  <c r="AL539" s="61"/>
      <c r="AM539" s="61"/>
      <c r="AN539" s="61"/>
      <c r="AO539" s="61"/>
      <c r="AP539" s="61"/>
      <c r="AQ539" s="61"/>
      <c r="AR539" s="61"/>
      <c r="AS539" s="61"/>
      <c r="AT539" s="61"/>
      <c r="AU539" s="61"/>
      <c r="AV539" s="61"/>
      <c r="AW539" s="61"/>
      <c r="AX539" s="61"/>
    </row>
    <row r="540" spans="1:50" ht="16" x14ac:dyDescent="0.2">
      <c r="A540" s="58"/>
      <c r="B540" s="58"/>
      <c r="C540" s="57"/>
      <c r="D540" s="5"/>
      <c r="E540" s="5"/>
      <c r="F540" s="5"/>
      <c r="G540" s="5"/>
      <c r="H540" s="5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  <c r="AL540" s="61"/>
      <c r="AM540" s="61"/>
      <c r="AN540" s="61"/>
      <c r="AO540" s="61"/>
      <c r="AP540" s="61"/>
      <c r="AQ540" s="61"/>
      <c r="AR540" s="61"/>
      <c r="AS540" s="61"/>
      <c r="AT540" s="61"/>
      <c r="AU540" s="61"/>
      <c r="AV540" s="61"/>
      <c r="AW540" s="61"/>
      <c r="AX540" s="61"/>
    </row>
    <row r="541" spans="1:50" ht="16" x14ac:dyDescent="0.2">
      <c r="A541" s="58"/>
      <c r="B541" s="58"/>
      <c r="C541" s="57"/>
      <c r="D541" s="5"/>
      <c r="E541" s="5"/>
      <c r="F541" s="5"/>
      <c r="G541" s="5"/>
      <c r="H541" s="5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  <c r="AL541" s="61"/>
      <c r="AM541" s="61"/>
      <c r="AN541" s="61"/>
      <c r="AO541" s="61"/>
      <c r="AP541" s="61"/>
      <c r="AQ541" s="61"/>
      <c r="AR541" s="61"/>
      <c r="AS541" s="61"/>
      <c r="AT541" s="61"/>
      <c r="AU541" s="61"/>
      <c r="AV541" s="61"/>
      <c r="AW541" s="61"/>
      <c r="AX541" s="61"/>
    </row>
    <row r="542" spans="1:50" ht="16" x14ac:dyDescent="0.2">
      <c r="A542" s="58"/>
      <c r="B542" s="58"/>
      <c r="C542" s="83"/>
      <c r="D542" s="5"/>
      <c r="E542" s="5"/>
      <c r="F542" s="5"/>
      <c r="G542" s="5"/>
      <c r="H542" s="5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  <c r="AL542" s="61"/>
      <c r="AM542" s="61"/>
      <c r="AN542" s="61"/>
      <c r="AO542" s="61"/>
      <c r="AP542" s="61"/>
      <c r="AQ542" s="61"/>
      <c r="AR542" s="61"/>
      <c r="AS542" s="61"/>
      <c r="AT542" s="61"/>
      <c r="AU542" s="61"/>
      <c r="AV542" s="61"/>
      <c r="AW542" s="61"/>
      <c r="AX542" s="61"/>
    </row>
    <row r="543" spans="1:50" ht="16" x14ac:dyDescent="0.2">
      <c r="A543" s="58"/>
      <c r="B543" s="58"/>
      <c r="C543" s="83"/>
      <c r="D543" s="5"/>
      <c r="E543" s="5"/>
      <c r="F543" s="5"/>
      <c r="G543" s="5"/>
      <c r="H543" s="5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  <c r="AL543" s="61"/>
      <c r="AM543" s="61"/>
      <c r="AN543" s="61"/>
      <c r="AO543" s="61"/>
      <c r="AP543" s="61"/>
      <c r="AQ543" s="61"/>
      <c r="AR543" s="61"/>
      <c r="AS543" s="61"/>
      <c r="AT543" s="61"/>
      <c r="AU543" s="61"/>
      <c r="AV543" s="61"/>
      <c r="AW543" s="61"/>
      <c r="AX543" s="61"/>
    </row>
    <row r="544" spans="1:50" x14ac:dyDescent="0.15">
      <c r="A544" s="58"/>
      <c r="B544" s="58"/>
      <c r="C544" s="58"/>
      <c r="D544" s="58"/>
      <c r="E544" s="58"/>
      <c r="F544" s="58"/>
      <c r="G544" s="58"/>
      <c r="H544" s="58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  <c r="AL544" s="61"/>
      <c r="AM544" s="61"/>
      <c r="AN544" s="61"/>
      <c r="AO544" s="61"/>
      <c r="AP544" s="61"/>
      <c r="AQ544" s="61"/>
      <c r="AR544" s="61"/>
      <c r="AS544" s="61"/>
      <c r="AT544" s="61"/>
      <c r="AU544" s="61"/>
      <c r="AV544" s="61"/>
      <c r="AW544" s="61"/>
      <c r="AX544" s="61"/>
    </row>
    <row r="545" spans="1:50" ht="16" x14ac:dyDescent="0.2">
      <c r="A545" s="58"/>
      <c r="B545" s="58"/>
      <c r="C545" s="57"/>
      <c r="D545" s="5"/>
      <c r="E545" s="5"/>
      <c r="F545" s="5"/>
      <c r="G545" s="5"/>
      <c r="H545" s="5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  <c r="AL545" s="61"/>
      <c r="AM545" s="61"/>
      <c r="AN545" s="61"/>
      <c r="AO545" s="61"/>
      <c r="AP545" s="61"/>
      <c r="AQ545" s="61"/>
      <c r="AR545" s="61"/>
      <c r="AS545" s="61"/>
      <c r="AT545" s="61"/>
      <c r="AU545" s="61"/>
      <c r="AV545" s="61"/>
      <c r="AW545" s="61"/>
      <c r="AX545" s="61"/>
    </row>
    <row r="546" spans="1:50" ht="16" x14ac:dyDescent="0.2">
      <c r="A546" s="58"/>
      <c r="B546" s="58"/>
      <c r="C546" s="49"/>
      <c r="D546" s="5"/>
      <c r="E546" s="5"/>
      <c r="F546" s="5"/>
      <c r="G546" s="5"/>
      <c r="H546" s="5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  <c r="AL546" s="61"/>
      <c r="AM546" s="61"/>
      <c r="AN546" s="61"/>
      <c r="AO546" s="61"/>
      <c r="AP546" s="61"/>
      <c r="AQ546" s="61"/>
      <c r="AR546" s="61"/>
      <c r="AS546" s="61"/>
      <c r="AT546" s="61"/>
      <c r="AU546" s="61"/>
      <c r="AV546" s="61"/>
      <c r="AW546" s="61"/>
      <c r="AX546" s="61"/>
    </row>
    <row r="547" spans="1:50" ht="16" x14ac:dyDescent="0.2">
      <c r="A547" s="58"/>
      <c r="B547" s="58"/>
      <c r="C547" s="69"/>
      <c r="D547" s="5"/>
      <c r="E547" s="5"/>
      <c r="F547" s="5"/>
      <c r="G547" s="5"/>
      <c r="H547" s="5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  <c r="AL547" s="61"/>
      <c r="AM547" s="61"/>
      <c r="AN547" s="61"/>
      <c r="AO547" s="61"/>
      <c r="AP547" s="61"/>
      <c r="AQ547" s="61"/>
      <c r="AR547" s="61"/>
      <c r="AS547" s="61"/>
      <c r="AT547" s="61"/>
      <c r="AU547" s="61"/>
      <c r="AV547" s="61"/>
      <c r="AW547" s="61"/>
      <c r="AX547" s="61"/>
    </row>
    <row r="548" spans="1:50" ht="16" x14ac:dyDescent="0.2">
      <c r="A548" s="58"/>
      <c r="B548" s="58"/>
      <c r="C548" s="49"/>
      <c r="D548" s="5"/>
      <c r="E548" s="5"/>
      <c r="F548" s="5"/>
      <c r="G548" s="5"/>
      <c r="H548" s="5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  <c r="AL548" s="61"/>
      <c r="AM548" s="61"/>
      <c r="AN548" s="61"/>
      <c r="AO548" s="61"/>
      <c r="AP548" s="61"/>
      <c r="AQ548" s="61"/>
      <c r="AR548" s="61"/>
      <c r="AS548" s="61"/>
      <c r="AT548" s="61"/>
      <c r="AU548" s="61"/>
      <c r="AV548" s="61"/>
      <c r="AW548" s="61"/>
      <c r="AX548" s="61"/>
    </row>
    <row r="549" spans="1:50" ht="16" x14ac:dyDescent="0.2">
      <c r="A549" s="58"/>
      <c r="B549" s="58"/>
      <c r="C549" s="69"/>
      <c r="D549" s="5"/>
      <c r="E549" s="5"/>
      <c r="F549" s="5"/>
      <c r="G549" s="5"/>
      <c r="H549" s="5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  <c r="AL549" s="61"/>
      <c r="AM549" s="61"/>
      <c r="AN549" s="61"/>
      <c r="AO549" s="61"/>
      <c r="AP549" s="61"/>
      <c r="AQ549" s="61"/>
      <c r="AR549" s="61"/>
      <c r="AS549" s="61"/>
      <c r="AT549" s="61"/>
      <c r="AU549" s="61"/>
      <c r="AV549" s="61"/>
      <c r="AW549" s="61"/>
      <c r="AX549" s="61"/>
    </row>
    <row r="550" spans="1:50" x14ac:dyDescent="0.15">
      <c r="A550" s="58"/>
      <c r="B550" s="58"/>
      <c r="C550" s="58"/>
      <c r="D550" s="58"/>
      <c r="E550" s="58"/>
      <c r="F550" s="58"/>
      <c r="G550" s="58"/>
      <c r="H550" s="58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  <c r="AL550" s="61"/>
      <c r="AM550" s="61"/>
      <c r="AN550" s="61"/>
      <c r="AO550" s="61"/>
      <c r="AP550" s="61"/>
      <c r="AQ550" s="61"/>
      <c r="AR550" s="61"/>
      <c r="AS550" s="61"/>
      <c r="AT550" s="61"/>
      <c r="AU550" s="61"/>
      <c r="AV550" s="61"/>
      <c r="AW550" s="61"/>
      <c r="AX550" s="61"/>
    </row>
    <row r="551" spans="1:50" ht="16" x14ac:dyDescent="0.2">
      <c r="A551" s="58"/>
      <c r="B551" s="58"/>
      <c r="C551" s="57"/>
      <c r="D551" s="5"/>
      <c r="E551" s="5"/>
      <c r="F551" s="5"/>
      <c r="G551" s="5"/>
      <c r="H551" s="5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  <c r="AL551" s="61"/>
      <c r="AM551" s="61"/>
      <c r="AN551" s="61"/>
      <c r="AO551" s="61"/>
      <c r="AP551" s="61"/>
      <c r="AQ551" s="61"/>
      <c r="AR551" s="61"/>
      <c r="AS551" s="61"/>
      <c r="AT551" s="61"/>
      <c r="AU551" s="61"/>
      <c r="AV551" s="61"/>
      <c r="AW551" s="61"/>
      <c r="AX551" s="61"/>
    </row>
    <row r="552" spans="1:50" ht="16" x14ac:dyDescent="0.2">
      <c r="A552"/>
      <c r="B552"/>
      <c r="C552" s="57"/>
      <c r="D552" s="5"/>
      <c r="E552" s="5"/>
      <c r="F552" s="5"/>
      <c r="G552" s="5"/>
      <c r="H552" s="5"/>
      <c r="I552" s="61"/>
      <c r="J552" s="61"/>
      <c r="K552" s="61"/>
      <c r="L552" s="61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</row>
    <row r="553" spans="1:50" ht="16" x14ac:dyDescent="0.2">
      <c r="A553"/>
      <c r="B553"/>
      <c r="C553" s="83"/>
      <c r="D553" s="5"/>
      <c r="E553" s="5"/>
      <c r="F553" s="5"/>
      <c r="G553" s="5"/>
      <c r="H553" s="5"/>
      <c r="I553" s="61"/>
      <c r="J553" s="61"/>
      <c r="K553" s="61"/>
      <c r="L553" s="61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ht="16" x14ac:dyDescent="0.2">
      <c r="A554"/>
      <c r="B554"/>
      <c r="C554" s="83"/>
      <c r="D554" s="5"/>
      <c r="E554" s="5"/>
      <c r="F554" s="5"/>
      <c r="G554" s="5"/>
      <c r="H554" s="5"/>
      <c r="I554" s="61"/>
      <c r="J554" s="61"/>
      <c r="K554" s="61"/>
      <c r="L554" s="61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</row>
    <row r="555" spans="1:50" ht="15" x14ac:dyDescent="0.2">
      <c r="A555"/>
      <c r="B555"/>
      <c r="C555" s="58"/>
      <c r="D555" s="58"/>
      <c r="E555" s="58"/>
      <c r="F555" s="58"/>
      <c r="G555" s="58"/>
      <c r="H555" s="58"/>
      <c r="I555" s="61"/>
      <c r="J555" s="61"/>
      <c r="K555" s="61"/>
      <c r="L555" s="61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ht="15" x14ac:dyDescent="0.2">
      <c r="A556"/>
      <c r="B556"/>
      <c r="C556" s="84"/>
      <c r="D556" s="74"/>
      <c r="E556" s="74"/>
      <c r="F556" s="74"/>
      <c r="G556" s="74"/>
      <c r="H556" s="74"/>
      <c r="I556" s="61"/>
      <c r="J556" s="61"/>
      <c r="K556" s="61"/>
      <c r="L556" s="61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</row>
    <row r="557" spans="1:50" ht="15" x14ac:dyDescent="0.2">
      <c r="A557"/>
      <c r="B557"/>
      <c r="C557" s="84"/>
      <c r="D557" s="74"/>
      <c r="E557" s="74"/>
      <c r="F557" s="74"/>
      <c r="G557" s="74"/>
      <c r="H557" s="74"/>
      <c r="I557" s="61"/>
      <c r="J557" s="61"/>
      <c r="K557" s="61"/>
      <c r="L557" s="61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</row>
    <row r="558" spans="1:50" ht="16" x14ac:dyDescent="0.2">
      <c r="A558"/>
      <c r="B558"/>
      <c r="C558" s="94"/>
      <c r="D558" s="72"/>
      <c r="E558" s="72"/>
      <c r="F558" s="72"/>
      <c r="G558" s="72"/>
      <c r="H558" s="72"/>
      <c r="I558" s="61"/>
      <c r="J558" s="61"/>
      <c r="K558" s="61"/>
      <c r="L558" s="61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</row>
    <row r="559" spans="1:50" ht="16" x14ac:dyDescent="0.2">
      <c r="A559"/>
      <c r="B559"/>
      <c r="C559" s="94"/>
      <c r="D559" s="72"/>
      <c r="E559" s="72"/>
      <c r="F559" s="72"/>
      <c r="G559" s="72"/>
      <c r="H559" s="72"/>
      <c r="I559" s="61"/>
      <c r="J559" s="61"/>
      <c r="K559" s="61"/>
      <c r="L559" s="61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</row>
    <row r="560" spans="1:50" ht="15" x14ac:dyDescent="0.2">
      <c r="A560"/>
      <c r="B560"/>
      <c r="C560" s="77"/>
      <c r="D560" s="58"/>
      <c r="E560" s="58"/>
      <c r="F560" s="58"/>
      <c r="G560" s="58"/>
      <c r="H560" s="58"/>
      <c r="I560" s="61"/>
      <c r="J560" s="61"/>
      <c r="K560" s="61"/>
      <c r="L560" s="61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</row>
    <row r="561" spans="3:12" ht="16" x14ac:dyDescent="0.2">
      <c r="C561" s="57"/>
      <c r="I561" s="61"/>
      <c r="J561" s="61"/>
      <c r="K561" s="61"/>
      <c r="L561" s="61"/>
    </row>
    <row r="562" spans="3:12" ht="16" x14ac:dyDescent="0.2">
      <c r="C562" s="49"/>
      <c r="I562" s="61"/>
      <c r="J562" s="61"/>
      <c r="K562" s="61"/>
      <c r="L562" s="61"/>
    </row>
    <row r="563" spans="3:12" ht="16" x14ac:dyDescent="0.2">
      <c r="C563" s="69"/>
      <c r="I563" s="61"/>
      <c r="J563" s="61"/>
      <c r="K563" s="61"/>
      <c r="L563" s="61"/>
    </row>
    <row r="564" spans="3:12" ht="16" x14ac:dyDescent="0.2">
      <c r="C564" s="69"/>
      <c r="I564" s="61"/>
      <c r="J564" s="61"/>
      <c r="K564" s="61"/>
      <c r="L564" s="61"/>
    </row>
    <row r="565" spans="3:12" x14ac:dyDescent="0.15">
      <c r="C565" s="77"/>
      <c r="D565" s="58"/>
      <c r="E565" s="58"/>
      <c r="F565" s="58"/>
      <c r="G565" s="58"/>
      <c r="H565" s="58"/>
      <c r="I565" s="61"/>
      <c r="J565" s="61"/>
      <c r="K565" s="61"/>
      <c r="L565" s="61"/>
    </row>
    <row r="566" spans="3:12" ht="16" x14ac:dyDescent="0.2">
      <c r="C566" s="57"/>
      <c r="I566" s="61"/>
      <c r="J566" s="61"/>
      <c r="K566" s="61"/>
      <c r="L566" s="61"/>
    </row>
    <row r="567" spans="3:12" ht="16" x14ac:dyDescent="0.2">
      <c r="C567" s="49"/>
      <c r="I567" s="61"/>
      <c r="J567" s="61"/>
      <c r="K567" s="61"/>
      <c r="L567" s="61"/>
    </row>
    <row r="568" spans="3:12" ht="16" x14ac:dyDescent="0.2">
      <c r="C568" s="69"/>
      <c r="I568" s="61"/>
      <c r="J568" s="61"/>
      <c r="K568" s="61"/>
      <c r="L568" s="61"/>
    </row>
    <row r="569" spans="3:12" ht="16" x14ac:dyDescent="0.2">
      <c r="C569" s="69"/>
      <c r="D569" s="5"/>
      <c r="E569" s="5"/>
      <c r="F569" s="5"/>
      <c r="G569" s="5"/>
      <c r="H569" s="5"/>
      <c r="I569" s="61"/>
      <c r="J569" s="61"/>
      <c r="K569" s="61"/>
      <c r="L569" s="61"/>
    </row>
    <row r="570" spans="3:12" x14ac:dyDescent="0.15">
      <c r="C570" s="77"/>
      <c r="D570" s="58"/>
      <c r="E570" s="58"/>
      <c r="F570" s="58"/>
      <c r="G570" s="58"/>
      <c r="H570" s="58"/>
      <c r="I570" s="61"/>
      <c r="J570" s="61"/>
      <c r="K570" s="61"/>
      <c r="L570" s="61"/>
    </row>
    <row r="571" spans="3:12" ht="16" x14ac:dyDescent="0.2">
      <c r="C571" s="57"/>
      <c r="D571" s="5"/>
      <c r="E571" s="5"/>
      <c r="F571" s="5"/>
      <c r="G571" s="5"/>
      <c r="H571" s="5"/>
      <c r="I571" s="61"/>
      <c r="J571" s="61"/>
      <c r="K571" s="61"/>
      <c r="L571" s="61"/>
    </row>
    <row r="572" spans="3:12" ht="16" x14ac:dyDescent="0.2">
      <c r="C572" s="57"/>
      <c r="D572" s="5"/>
      <c r="E572" s="5"/>
      <c r="F572" s="5"/>
      <c r="G572" s="5"/>
      <c r="H572" s="5"/>
      <c r="I572" s="61"/>
      <c r="J572" s="61"/>
      <c r="K572" s="61"/>
      <c r="L572" s="61"/>
    </row>
    <row r="573" spans="3:12" ht="16" x14ac:dyDescent="0.2">
      <c r="C573" s="83"/>
      <c r="D573" s="5"/>
      <c r="E573" s="5"/>
      <c r="F573" s="5"/>
      <c r="G573" s="5"/>
      <c r="H573" s="5"/>
      <c r="I573" s="61"/>
      <c r="J573" s="61"/>
      <c r="K573" s="61"/>
      <c r="L573" s="61"/>
    </row>
    <row r="574" spans="3:12" ht="16" x14ac:dyDescent="0.2">
      <c r="C574" s="57"/>
      <c r="D574" s="5"/>
      <c r="E574" s="5"/>
      <c r="F574" s="5"/>
      <c r="G574" s="5"/>
      <c r="H574" s="5"/>
      <c r="I574" s="61"/>
      <c r="J574" s="61"/>
      <c r="K574" s="61"/>
      <c r="L574" s="61"/>
    </row>
    <row r="575" spans="3:12" ht="16" x14ac:dyDescent="0.2">
      <c r="C575" s="91"/>
      <c r="D575" s="5"/>
      <c r="E575" s="5"/>
      <c r="F575" s="5"/>
      <c r="G575" s="5"/>
      <c r="H575" s="5"/>
      <c r="I575" s="61"/>
      <c r="J575" s="61"/>
      <c r="K575" s="61"/>
      <c r="L575" s="61"/>
    </row>
    <row r="576" spans="3:12" x14ac:dyDescent="0.15">
      <c r="C576" s="77"/>
      <c r="D576" s="58"/>
      <c r="E576" s="58"/>
      <c r="F576" s="58"/>
      <c r="G576" s="58"/>
      <c r="H576" s="58"/>
      <c r="I576" s="61"/>
      <c r="J576" s="61"/>
      <c r="K576" s="61"/>
      <c r="L576" s="61"/>
    </row>
    <row r="577" spans="3:12" ht="16" x14ac:dyDescent="0.2">
      <c r="C577" s="57"/>
      <c r="D577" s="5"/>
      <c r="E577" s="5"/>
      <c r="F577" s="5"/>
      <c r="G577" s="5"/>
      <c r="H577" s="5"/>
      <c r="I577" s="61"/>
      <c r="J577" s="61"/>
      <c r="K577" s="61"/>
      <c r="L577" s="61"/>
    </row>
    <row r="578" spans="3:12" ht="16" x14ac:dyDescent="0.2">
      <c r="C578" s="57"/>
      <c r="D578" s="5"/>
      <c r="E578" s="5"/>
      <c r="F578" s="5"/>
      <c r="G578" s="5"/>
      <c r="H578" s="5"/>
      <c r="I578" s="61"/>
      <c r="J578" s="61"/>
      <c r="K578" s="61"/>
      <c r="L578" s="61"/>
    </row>
    <row r="579" spans="3:12" ht="16" x14ac:dyDescent="0.2">
      <c r="C579" s="83"/>
      <c r="D579" s="5"/>
      <c r="E579" s="5"/>
      <c r="F579" s="5"/>
      <c r="G579" s="5"/>
      <c r="H579" s="5"/>
      <c r="I579" s="61"/>
      <c r="J579" s="61"/>
      <c r="K579" s="61"/>
      <c r="L579" s="61"/>
    </row>
    <row r="580" spans="3:12" ht="16" x14ac:dyDescent="0.2">
      <c r="C580" s="83"/>
      <c r="D580" s="5"/>
      <c r="E580" s="5"/>
      <c r="F580" s="5"/>
      <c r="G580" s="5"/>
      <c r="H580" s="5"/>
      <c r="I580" s="61"/>
      <c r="J580" s="61"/>
      <c r="K580" s="61"/>
      <c r="L580" s="61"/>
    </row>
    <row r="581" spans="3:12" x14ac:dyDescent="0.15">
      <c r="C581" s="77"/>
      <c r="D581" s="58"/>
      <c r="E581" s="58"/>
      <c r="F581" s="58"/>
      <c r="G581" s="58"/>
      <c r="H581" s="58"/>
      <c r="I581" s="61"/>
      <c r="J581" s="61"/>
      <c r="K581" s="61"/>
      <c r="L581" s="61"/>
    </row>
    <row r="582" spans="3:12" ht="16" x14ac:dyDescent="0.2">
      <c r="C582" s="87"/>
      <c r="D582" s="54"/>
      <c r="E582" s="54"/>
      <c r="F582" s="54"/>
      <c r="G582" s="54"/>
      <c r="H582" s="54"/>
      <c r="I582" s="61"/>
      <c r="J582" s="61"/>
      <c r="K582" s="61"/>
      <c r="L582" s="61"/>
    </row>
    <row r="583" spans="3:12" ht="16" x14ac:dyDescent="0.2">
      <c r="C583" s="87"/>
      <c r="D583" s="54"/>
      <c r="E583" s="54"/>
      <c r="F583" s="54"/>
      <c r="G583" s="54"/>
      <c r="H583" s="54"/>
      <c r="I583" s="61"/>
      <c r="J583" s="61"/>
      <c r="K583" s="61"/>
      <c r="L583" s="61"/>
    </row>
    <row r="584" spans="3:12" ht="16" x14ac:dyDescent="0.2">
      <c r="C584" s="87"/>
      <c r="D584" s="54"/>
      <c r="E584" s="54"/>
      <c r="F584" s="54"/>
      <c r="G584" s="54"/>
      <c r="H584" s="54"/>
      <c r="I584" s="61"/>
      <c r="J584" s="61"/>
      <c r="K584" s="61"/>
      <c r="L584" s="61"/>
    </row>
    <row r="585" spans="3:12" ht="16" x14ac:dyDescent="0.2">
      <c r="C585" s="83"/>
      <c r="D585" s="54"/>
      <c r="E585" s="54"/>
      <c r="F585" s="54"/>
      <c r="G585" s="54"/>
      <c r="H585" s="54"/>
      <c r="I585" s="61"/>
      <c r="J585" s="61"/>
      <c r="K585" s="61"/>
      <c r="L585" s="61"/>
    </row>
    <row r="586" spans="3:12" ht="16" x14ac:dyDescent="0.2">
      <c r="C586" s="83"/>
      <c r="D586" s="54"/>
      <c r="E586" s="54"/>
      <c r="F586" s="54"/>
      <c r="G586" s="54"/>
      <c r="H586" s="54"/>
      <c r="I586" s="61"/>
      <c r="J586" s="61"/>
      <c r="K586" s="61"/>
      <c r="L586" s="61"/>
    </row>
    <row r="587" spans="3:12" x14ac:dyDescent="0.15">
      <c r="C587" s="77"/>
      <c r="D587" s="58"/>
      <c r="E587" s="58"/>
      <c r="F587" s="58"/>
      <c r="G587" s="58"/>
      <c r="H587" s="58"/>
      <c r="I587" s="61"/>
      <c r="J587" s="61"/>
      <c r="K587" s="61"/>
      <c r="L587" s="61"/>
    </row>
    <row r="588" spans="3:12" ht="16" x14ac:dyDescent="0.2">
      <c r="C588" s="57"/>
      <c r="D588" s="5"/>
      <c r="E588" s="5"/>
      <c r="F588" s="5"/>
      <c r="G588" s="5"/>
      <c r="H588" s="5"/>
      <c r="I588" s="61"/>
      <c r="J588" s="61"/>
      <c r="K588" s="61"/>
      <c r="L588" s="61"/>
    </row>
    <row r="589" spans="3:12" ht="16" x14ac:dyDescent="0.2">
      <c r="C589" s="57"/>
      <c r="D589" s="5"/>
      <c r="E589" s="5"/>
      <c r="F589" s="5"/>
      <c r="G589" s="5"/>
      <c r="H589" s="5"/>
      <c r="I589" s="61"/>
      <c r="J589" s="61"/>
      <c r="K589" s="61"/>
      <c r="L589" s="61"/>
    </row>
    <row r="590" spans="3:12" ht="16" x14ac:dyDescent="0.2">
      <c r="C590" s="69"/>
      <c r="D590" s="5"/>
      <c r="E590" s="5"/>
      <c r="F590" s="5"/>
      <c r="G590" s="5"/>
      <c r="H590" s="5"/>
      <c r="I590" s="61"/>
      <c r="J590" s="61"/>
      <c r="K590" s="61"/>
      <c r="L590" s="61"/>
    </row>
    <row r="591" spans="3:12" ht="16" x14ac:dyDescent="0.2">
      <c r="C591" s="69"/>
      <c r="D591" s="5"/>
      <c r="E591" s="5"/>
      <c r="F591" s="5"/>
      <c r="G591" s="5"/>
      <c r="H591" s="5"/>
      <c r="I591" s="61"/>
      <c r="J591" s="61"/>
      <c r="K591" s="61"/>
      <c r="L591" s="61"/>
    </row>
    <row r="592" spans="3:12" x14ac:dyDescent="0.15">
      <c r="C592" s="77"/>
      <c r="D592" s="58"/>
      <c r="E592" s="58"/>
      <c r="F592" s="58"/>
      <c r="G592" s="58"/>
      <c r="H592" s="58"/>
      <c r="I592" s="61"/>
      <c r="J592" s="61"/>
      <c r="K592" s="61"/>
      <c r="L592" s="61"/>
    </row>
    <row r="593" spans="3:12" ht="16" x14ac:dyDescent="0.2">
      <c r="C593" s="57"/>
      <c r="D593" s="5"/>
      <c r="E593" s="5"/>
      <c r="F593" s="5"/>
      <c r="G593" s="5"/>
      <c r="H593" s="5"/>
      <c r="I593" s="61"/>
      <c r="J593" s="61"/>
      <c r="K593" s="61"/>
      <c r="L593" s="61"/>
    </row>
    <row r="594" spans="3:12" ht="16" x14ac:dyDescent="0.2">
      <c r="C594" s="57"/>
      <c r="D594" s="5"/>
      <c r="E594" s="5"/>
      <c r="F594" s="5"/>
      <c r="G594" s="5"/>
      <c r="H594" s="5"/>
      <c r="I594" s="61"/>
      <c r="J594" s="61"/>
      <c r="K594" s="61"/>
      <c r="L594" s="61"/>
    </row>
    <row r="595" spans="3:12" ht="16" x14ac:dyDescent="0.2">
      <c r="C595" s="69"/>
      <c r="D595" s="5"/>
      <c r="E595" s="5"/>
      <c r="F595" s="5"/>
      <c r="G595" s="5"/>
      <c r="H595" s="5"/>
      <c r="I595" s="61"/>
      <c r="J595" s="61"/>
      <c r="K595" s="61"/>
      <c r="L595" s="61"/>
    </row>
    <row r="596" spans="3:12" ht="16" x14ac:dyDescent="0.2">
      <c r="C596" s="69"/>
      <c r="D596" s="5"/>
      <c r="E596" s="5"/>
      <c r="F596" s="5"/>
      <c r="G596" s="5"/>
      <c r="H596" s="5"/>
      <c r="I596" s="61"/>
      <c r="J596" s="61"/>
      <c r="K596" s="61"/>
      <c r="L596" s="61"/>
    </row>
    <row r="597" spans="3:12" x14ac:dyDescent="0.15">
      <c r="C597" s="77"/>
      <c r="D597" s="58"/>
      <c r="E597" s="58"/>
      <c r="F597" s="58"/>
      <c r="G597" s="58"/>
      <c r="H597" s="58"/>
      <c r="I597" s="61"/>
      <c r="J597" s="61"/>
      <c r="K597" s="61"/>
      <c r="L597" s="61"/>
    </row>
    <row r="598" spans="3:12" x14ac:dyDescent="0.15">
      <c r="C598" s="77"/>
      <c r="D598" s="58"/>
      <c r="E598" s="58"/>
      <c r="F598" s="58"/>
      <c r="G598" s="58"/>
      <c r="H598" s="58"/>
      <c r="I598" s="61"/>
      <c r="J598" s="61"/>
      <c r="K598" s="61"/>
      <c r="L598" s="61"/>
    </row>
    <row r="599" spans="3:12" x14ac:dyDescent="0.15">
      <c r="C599" s="77"/>
      <c r="D599" s="58"/>
      <c r="E599" s="58"/>
      <c r="F599" s="58"/>
      <c r="G599" s="58"/>
      <c r="H599" s="58"/>
      <c r="I599" s="61"/>
      <c r="J599" s="61"/>
      <c r="K599" s="61"/>
      <c r="L599" s="61"/>
    </row>
    <row r="600" spans="3:12" ht="16" x14ac:dyDescent="0.2">
      <c r="C600" s="69"/>
      <c r="D600" s="58"/>
      <c r="E600" s="58"/>
      <c r="F600" s="58"/>
      <c r="G600" s="58"/>
      <c r="H600" s="58"/>
      <c r="I600" s="61"/>
      <c r="J600" s="61"/>
      <c r="K600" s="61"/>
      <c r="L600" s="61"/>
    </row>
    <row r="601" spans="3:12" ht="16" x14ac:dyDescent="0.2">
      <c r="C601" s="69"/>
      <c r="D601" s="58"/>
      <c r="E601" s="58"/>
      <c r="F601" s="58"/>
      <c r="G601" s="58"/>
      <c r="H601" s="58"/>
      <c r="I601" s="61"/>
      <c r="J601" s="61"/>
      <c r="K601" s="61"/>
      <c r="L601" s="61"/>
    </row>
    <row r="602" spans="3:12" x14ac:dyDescent="0.15">
      <c r="C602" s="77"/>
      <c r="D602" s="58"/>
      <c r="E602" s="58"/>
      <c r="F602" s="58"/>
      <c r="G602" s="58"/>
      <c r="H602" s="58"/>
      <c r="I602" s="61"/>
      <c r="J602" s="61"/>
      <c r="K602" s="61"/>
      <c r="L602" s="61"/>
    </row>
    <row r="603" spans="3:12" x14ac:dyDescent="0.15">
      <c r="C603" s="77"/>
      <c r="D603" s="58"/>
      <c r="E603" s="58"/>
      <c r="F603" s="58"/>
      <c r="G603" s="58"/>
      <c r="H603" s="58"/>
      <c r="I603" s="61"/>
      <c r="J603" s="61"/>
      <c r="K603" s="61"/>
      <c r="L603" s="61"/>
    </row>
    <row r="604" spans="3:12" x14ac:dyDescent="0.15">
      <c r="C604" s="77"/>
      <c r="D604" s="58"/>
      <c r="E604" s="58"/>
      <c r="F604" s="58"/>
      <c r="G604" s="58"/>
      <c r="H604" s="58"/>
      <c r="I604" s="61"/>
      <c r="J604" s="61"/>
      <c r="K604" s="61"/>
      <c r="L604" s="61"/>
    </row>
    <row r="605" spans="3:12" x14ac:dyDescent="0.15">
      <c r="C605" s="77"/>
      <c r="D605" s="58"/>
      <c r="E605" s="58"/>
      <c r="F605" s="58"/>
      <c r="G605" s="58"/>
      <c r="H605" s="58"/>
      <c r="I605" s="61"/>
      <c r="J605" s="61"/>
      <c r="K605" s="61"/>
      <c r="L605" s="61"/>
    </row>
    <row r="606" spans="3:12" x14ac:dyDescent="0.15">
      <c r="C606" s="77"/>
      <c r="D606" s="58"/>
      <c r="E606" s="58"/>
      <c r="F606" s="58"/>
      <c r="G606" s="58"/>
      <c r="H606" s="58"/>
      <c r="I606" s="61"/>
      <c r="J606" s="61"/>
      <c r="K606" s="61"/>
      <c r="L606" s="61"/>
    </row>
    <row r="607" spans="3:12" x14ac:dyDescent="0.15">
      <c r="C607" s="77"/>
      <c r="D607" s="58"/>
      <c r="E607" s="58"/>
      <c r="F607" s="58"/>
      <c r="G607" s="58"/>
      <c r="H607" s="58"/>
      <c r="I607" s="61"/>
      <c r="J607" s="61"/>
      <c r="K607" s="61"/>
      <c r="L607" s="61"/>
    </row>
    <row r="608" spans="3:12" x14ac:dyDescent="0.15">
      <c r="C608" s="77"/>
      <c r="D608" s="58"/>
      <c r="E608" s="58"/>
      <c r="F608" s="58"/>
      <c r="G608" s="58"/>
      <c r="H608" s="58"/>
      <c r="I608" s="61"/>
      <c r="J608" s="61"/>
      <c r="K608" s="61"/>
      <c r="L608" s="61"/>
    </row>
    <row r="609" spans="3:12" x14ac:dyDescent="0.15">
      <c r="C609" s="77"/>
      <c r="D609" s="58"/>
      <c r="E609" s="58"/>
      <c r="F609" s="58"/>
      <c r="G609" s="58"/>
      <c r="H609" s="58"/>
      <c r="I609" s="61"/>
      <c r="J609" s="61"/>
      <c r="K609" s="61"/>
      <c r="L609" s="61"/>
    </row>
    <row r="610" spans="3:12" x14ac:dyDescent="0.15">
      <c r="C610" s="77"/>
      <c r="D610" s="58"/>
      <c r="E610" s="58"/>
      <c r="F610" s="58"/>
      <c r="G610" s="58"/>
      <c r="H610" s="58"/>
      <c r="I610" s="61"/>
      <c r="J610" s="61"/>
      <c r="K610" s="61"/>
      <c r="L610" s="61"/>
    </row>
    <row r="611" spans="3:12" x14ac:dyDescent="0.15">
      <c r="C611" s="77"/>
      <c r="D611" s="58"/>
      <c r="E611" s="58"/>
      <c r="F611" s="58"/>
      <c r="G611" s="58"/>
      <c r="H611" s="58"/>
      <c r="I611" s="61"/>
      <c r="J611" s="61"/>
      <c r="K611" s="61"/>
      <c r="L611" s="61"/>
    </row>
    <row r="612" spans="3:12" x14ac:dyDescent="0.15">
      <c r="C612" s="77"/>
      <c r="D612" s="58"/>
      <c r="E612" s="58"/>
      <c r="F612" s="58"/>
      <c r="G612" s="58"/>
      <c r="H612" s="58"/>
      <c r="I612" s="61"/>
      <c r="J612" s="61"/>
      <c r="K612" s="61"/>
      <c r="L612" s="61"/>
    </row>
    <row r="613" spans="3:12" x14ac:dyDescent="0.15">
      <c r="C613" s="77"/>
      <c r="D613" s="58"/>
      <c r="E613" s="58"/>
      <c r="F613" s="58"/>
      <c r="G613" s="58"/>
      <c r="H613" s="58"/>
      <c r="I613" s="61"/>
      <c r="J613" s="61"/>
      <c r="K613" s="61"/>
      <c r="L613" s="61"/>
    </row>
    <row r="614" spans="3:12" x14ac:dyDescent="0.15">
      <c r="C614" s="77"/>
      <c r="D614" s="58"/>
      <c r="E614" s="58"/>
      <c r="F614" s="58"/>
      <c r="G614" s="58"/>
      <c r="H614" s="58"/>
      <c r="I614" s="61"/>
      <c r="J614" s="61"/>
      <c r="K614" s="61"/>
      <c r="L614" s="61"/>
    </row>
    <row r="615" spans="3:12" x14ac:dyDescent="0.15">
      <c r="C615" s="77"/>
      <c r="D615" s="58"/>
      <c r="E615" s="58"/>
      <c r="F615" s="58"/>
      <c r="G615" s="58"/>
      <c r="H615" s="58"/>
      <c r="I615" s="61"/>
      <c r="J615" s="61"/>
      <c r="K615" s="61"/>
      <c r="L615" s="61"/>
    </row>
    <row r="616" spans="3:12" x14ac:dyDescent="0.15">
      <c r="C616" s="77"/>
      <c r="D616" s="58"/>
      <c r="E616" s="58"/>
      <c r="F616" s="58"/>
      <c r="G616" s="58"/>
      <c r="H616" s="58"/>
      <c r="I616" s="61"/>
      <c r="J616" s="61"/>
      <c r="K616" s="61"/>
      <c r="L616" s="61"/>
    </row>
    <row r="617" spans="3:12" x14ac:dyDescent="0.15">
      <c r="C617" s="77"/>
      <c r="D617" s="58"/>
      <c r="E617" s="58"/>
      <c r="F617" s="58"/>
      <c r="G617" s="58"/>
      <c r="H617" s="58"/>
      <c r="I617" s="61"/>
      <c r="J617" s="61"/>
      <c r="K617" s="61"/>
      <c r="L617" s="61"/>
    </row>
    <row r="618" spans="3:12" ht="16" x14ac:dyDescent="0.2">
      <c r="C618" s="57"/>
      <c r="D618" s="5"/>
      <c r="E618" s="5"/>
      <c r="F618" s="5"/>
      <c r="G618" s="5"/>
      <c r="H618" s="5"/>
      <c r="I618" s="61"/>
      <c r="J618" s="61"/>
      <c r="K618" s="61"/>
      <c r="L618" s="61"/>
    </row>
    <row r="619" spans="3:12" ht="16" x14ac:dyDescent="0.2">
      <c r="C619" s="49"/>
      <c r="D619" s="5"/>
      <c r="E619" s="5"/>
      <c r="F619" s="5"/>
      <c r="G619" s="5"/>
      <c r="H619" s="5"/>
      <c r="I619" s="61"/>
      <c r="J619" s="61"/>
      <c r="K619" s="61"/>
      <c r="L619" s="61"/>
    </row>
    <row r="620" spans="3:12" ht="16" x14ac:dyDescent="0.2">
      <c r="C620" s="69"/>
      <c r="D620" s="5"/>
      <c r="E620" s="5"/>
      <c r="F620" s="5"/>
      <c r="G620" s="5"/>
      <c r="H620" s="5"/>
      <c r="I620" s="61"/>
      <c r="J620" s="61"/>
      <c r="K620" s="61"/>
      <c r="L620" s="61"/>
    </row>
    <row r="621" spans="3:12" ht="16" x14ac:dyDescent="0.2">
      <c r="C621" s="69"/>
      <c r="D621" s="5"/>
      <c r="E621" s="5"/>
      <c r="F621" s="5"/>
      <c r="G621" s="5"/>
      <c r="H621" s="5"/>
      <c r="I621" s="61"/>
      <c r="J621" s="61"/>
      <c r="K621" s="61"/>
      <c r="L621" s="61"/>
    </row>
    <row r="622" spans="3:12" x14ac:dyDescent="0.15">
      <c r="C622" s="58"/>
      <c r="D622" s="58"/>
      <c r="E622" s="58"/>
      <c r="F622" s="58"/>
      <c r="G622" s="58"/>
      <c r="H622" s="58"/>
      <c r="I622" s="61"/>
      <c r="J622" s="61"/>
      <c r="K622" s="61"/>
      <c r="L622" s="61"/>
    </row>
    <row r="623" spans="3:12" ht="16" x14ac:dyDescent="0.2">
      <c r="C623" s="57"/>
      <c r="D623" s="5"/>
      <c r="E623" s="5"/>
      <c r="F623" s="5"/>
      <c r="G623" s="5"/>
      <c r="H623" s="5"/>
      <c r="I623" s="61"/>
      <c r="J623" s="61"/>
      <c r="K623" s="61"/>
      <c r="L623" s="61"/>
    </row>
    <row r="624" spans="3:12" ht="16" x14ac:dyDescent="0.2">
      <c r="C624" s="49"/>
      <c r="D624" s="5"/>
      <c r="E624" s="5"/>
      <c r="F624" s="5"/>
      <c r="G624" s="5"/>
      <c r="H624" s="5"/>
      <c r="I624" s="61"/>
      <c r="J624" s="61"/>
      <c r="K624" s="61"/>
      <c r="L624" s="61"/>
    </row>
    <row r="625" spans="3:12" ht="16" x14ac:dyDescent="0.2">
      <c r="C625" s="69"/>
      <c r="D625" s="5"/>
      <c r="E625" s="5"/>
      <c r="F625" s="5"/>
      <c r="G625" s="5"/>
      <c r="H625" s="5"/>
      <c r="I625" s="61"/>
      <c r="J625" s="61"/>
      <c r="K625" s="61"/>
      <c r="L625" s="61"/>
    </row>
    <row r="626" spans="3:12" ht="16" x14ac:dyDescent="0.2">
      <c r="C626" s="69"/>
      <c r="D626" s="5"/>
      <c r="E626" s="5"/>
      <c r="F626" s="5"/>
      <c r="G626" s="5"/>
      <c r="H626" s="5"/>
      <c r="I626" s="61"/>
      <c r="J626" s="61"/>
      <c r="K626" s="61"/>
      <c r="L626" s="61"/>
    </row>
    <row r="627" spans="3:12" x14ac:dyDescent="0.15">
      <c r="C627" s="58"/>
      <c r="D627" s="58"/>
      <c r="E627" s="58"/>
      <c r="F627" s="58"/>
      <c r="G627" s="58"/>
      <c r="H627" s="58"/>
      <c r="I627" s="61"/>
      <c r="J627" s="61"/>
      <c r="K627" s="61"/>
      <c r="L627" s="61"/>
    </row>
    <row r="628" spans="3:12" ht="16" x14ac:dyDescent="0.2">
      <c r="C628" s="57"/>
      <c r="D628" s="5"/>
      <c r="E628" s="5"/>
      <c r="F628" s="5"/>
      <c r="G628" s="5"/>
      <c r="H628" s="5"/>
      <c r="I628" s="61"/>
      <c r="J628" s="61"/>
      <c r="K628" s="61"/>
      <c r="L628" s="61"/>
    </row>
    <row r="629" spans="3:12" ht="16" x14ac:dyDescent="0.2">
      <c r="C629" s="49"/>
      <c r="D629" s="5"/>
      <c r="E629" s="5"/>
      <c r="F629" s="5"/>
      <c r="G629" s="5"/>
      <c r="H629" s="5"/>
      <c r="I629" s="61"/>
      <c r="J629" s="61"/>
      <c r="K629" s="61"/>
      <c r="L629" s="61"/>
    </row>
    <row r="630" spans="3:12" ht="16" x14ac:dyDescent="0.2">
      <c r="C630" s="69"/>
      <c r="D630" s="5"/>
      <c r="E630" s="5"/>
      <c r="F630" s="5"/>
      <c r="G630" s="5"/>
      <c r="H630" s="5"/>
      <c r="I630" s="61"/>
      <c r="J630" s="61"/>
      <c r="K630" s="61"/>
      <c r="L630" s="61"/>
    </row>
    <row r="631" spans="3:12" ht="16" x14ac:dyDescent="0.2">
      <c r="C631" s="69"/>
      <c r="D631" s="5"/>
      <c r="E631" s="5"/>
      <c r="F631" s="5"/>
      <c r="G631" s="5"/>
      <c r="H631" s="5"/>
      <c r="I631" s="61"/>
      <c r="J631" s="61"/>
      <c r="K631" s="61"/>
      <c r="L631" s="61"/>
    </row>
    <row r="632" spans="3:12" x14ac:dyDescent="0.15">
      <c r="C632" s="58"/>
      <c r="D632" s="58"/>
      <c r="E632" s="58"/>
      <c r="F632" s="58"/>
      <c r="G632" s="58"/>
      <c r="H632" s="58"/>
      <c r="I632" s="61"/>
      <c r="J632" s="61"/>
      <c r="K632" s="61"/>
      <c r="L632" s="61"/>
    </row>
    <row r="633" spans="3:12" ht="16" x14ac:dyDescent="0.2">
      <c r="C633" s="57"/>
      <c r="D633" s="5"/>
      <c r="E633" s="5"/>
      <c r="F633" s="5"/>
      <c r="G633" s="5"/>
      <c r="H633" s="5"/>
      <c r="I633" s="61"/>
      <c r="J633" s="61"/>
      <c r="K633" s="61"/>
      <c r="L633" s="61"/>
    </row>
    <row r="634" spans="3:12" ht="16" x14ac:dyDescent="0.2">
      <c r="C634" s="49"/>
      <c r="D634" s="5"/>
      <c r="E634" s="5"/>
      <c r="F634" s="5"/>
      <c r="G634" s="5"/>
      <c r="H634" s="5"/>
      <c r="I634" s="61"/>
      <c r="J634" s="61"/>
      <c r="K634" s="61"/>
      <c r="L634" s="61"/>
    </row>
    <row r="635" spans="3:12" ht="16" x14ac:dyDescent="0.2">
      <c r="C635" s="69"/>
      <c r="D635" s="5"/>
      <c r="E635" s="5"/>
      <c r="F635" s="5"/>
      <c r="G635" s="5"/>
      <c r="H635" s="5"/>
      <c r="I635" s="61"/>
      <c r="J635" s="61"/>
      <c r="K635" s="61"/>
      <c r="L635" s="61"/>
    </row>
    <row r="636" spans="3:12" ht="16" x14ac:dyDescent="0.2">
      <c r="C636" s="69"/>
      <c r="D636" s="5"/>
      <c r="E636" s="5"/>
      <c r="F636" s="5"/>
      <c r="G636" s="5"/>
      <c r="H636" s="5"/>
      <c r="I636" s="61"/>
      <c r="J636" s="61"/>
      <c r="K636" s="61"/>
      <c r="L636" s="61"/>
    </row>
    <row r="637" spans="3:12" x14ac:dyDescent="0.15">
      <c r="C637" s="58"/>
      <c r="D637" s="58"/>
      <c r="E637" s="58"/>
      <c r="F637" s="58"/>
      <c r="G637" s="58"/>
      <c r="H637" s="58"/>
      <c r="I637" s="61"/>
      <c r="J637" s="61"/>
      <c r="K637" s="61"/>
      <c r="L637" s="61"/>
    </row>
    <row r="638" spans="3:12" ht="16" x14ac:dyDescent="0.2">
      <c r="C638" s="57"/>
      <c r="D638" s="58"/>
      <c r="E638" s="58"/>
      <c r="F638" s="58"/>
      <c r="G638" s="58"/>
      <c r="H638" s="58"/>
      <c r="I638" s="88"/>
      <c r="J638" s="61"/>
      <c r="K638" s="61"/>
      <c r="L638" s="61"/>
    </row>
    <row r="639" spans="3:12" ht="16" x14ac:dyDescent="0.2">
      <c r="C639" s="57"/>
      <c r="D639" s="58"/>
      <c r="E639" s="58"/>
      <c r="F639" s="58"/>
      <c r="G639" s="58"/>
      <c r="H639" s="58"/>
      <c r="I639" s="88"/>
      <c r="J639" s="61"/>
      <c r="K639" s="61"/>
      <c r="L639" s="61"/>
    </row>
    <row r="640" spans="3:12" ht="16" x14ac:dyDescent="0.2">
      <c r="C640" s="59"/>
      <c r="D640" s="58"/>
      <c r="E640" s="58"/>
      <c r="F640" s="58"/>
      <c r="G640" s="58"/>
      <c r="H640" s="58"/>
      <c r="I640" s="89"/>
      <c r="J640" s="61"/>
      <c r="K640" s="61"/>
      <c r="L640" s="61"/>
    </row>
    <row r="641" spans="3:12" ht="16" x14ac:dyDescent="0.2">
      <c r="C641" s="59"/>
      <c r="D641" s="78"/>
      <c r="E641" s="78"/>
      <c r="F641" s="78"/>
      <c r="G641" s="78"/>
      <c r="H641" s="78"/>
      <c r="I641" s="89"/>
      <c r="J641" s="61"/>
      <c r="K641" s="61"/>
      <c r="L641" s="61"/>
    </row>
    <row r="642" spans="3:12" x14ac:dyDescent="0.15">
      <c r="C642" s="58"/>
      <c r="D642" s="58"/>
      <c r="E642" s="58"/>
      <c r="F642" s="58"/>
      <c r="G642" s="58"/>
      <c r="H642" s="58"/>
      <c r="I642" s="61"/>
      <c r="J642" s="61"/>
      <c r="K642" s="61"/>
      <c r="L642" s="61"/>
    </row>
    <row r="643" spans="3:12" x14ac:dyDescent="0.15">
      <c r="C643" s="90"/>
      <c r="D643" s="58"/>
      <c r="E643" s="58"/>
      <c r="F643" s="58"/>
      <c r="G643" s="58"/>
      <c r="H643" s="58"/>
      <c r="I643" s="61"/>
      <c r="J643" s="61"/>
      <c r="K643" s="61"/>
      <c r="L643" s="61"/>
    </row>
    <row r="644" spans="3:12" x14ac:dyDescent="0.15">
      <c r="C644" s="58"/>
      <c r="D644" s="58"/>
      <c r="E644" s="58"/>
      <c r="F644" s="58"/>
      <c r="G644" s="58"/>
      <c r="H644" s="58"/>
      <c r="I644" s="61"/>
      <c r="J644" s="61"/>
      <c r="K644" s="61"/>
      <c r="L644" s="61"/>
    </row>
    <row r="645" spans="3:12" ht="16" x14ac:dyDescent="0.2">
      <c r="C645" s="59"/>
      <c r="D645" s="58"/>
      <c r="E645" s="58"/>
      <c r="F645" s="58"/>
      <c r="G645" s="58"/>
      <c r="H645" s="58"/>
      <c r="I645" s="61"/>
      <c r="J645" s="61"/>
      <c r="K645" s="61"/>
      <c r="L645" s="61"/>
    </row>
    <row r="646" spans="3:12" ht="16" x14ac:dyDescent="0.2">
      <c r="C646" s="59"/>
      <c r="D646" s="78"/>
      <c r="E646" s="78"/>
      <c r="F646" s="58"/>
      <c r="G646" s="58"/>
      <c r="H646" s="58"/>
      <c r="I646" s="61"/>
      <c r="J646" s="61"/>
      <c r="K646" s="61"/>
      <c r="L646" s="61"/>
    </row>
    <row r="647" spans="3:12" x14ac:dyDescent="0.15">
      <c r="C647" s="58"/>
      <c r="D647" s="58"/>
      <c r="E647" s="58"/>
      <c r="F647" s="58"/>
      <c r="G647" s="58"/>
      <c r="H647" s="58"/>
      <c r="I647" s="61"/>
      <c r="J647" s="61"/>
      <c r="K647" s="61"/>
      <c r="L647" s="61"/>
    </row>
    <row r="648" spans="3:12" x14ac:dyDescent="0.15">
      <c r="C648" s="90"/>
      <c r="D648" s="58"/>
      <c r="E648" s="58"/>
      <c r="F648" s="58"/>
      <c r="G648" s="58"/>
      <c r="H648" s="58"/>
      <c r="I648" s="61"/>
      <c r="J648" s="61"/>
      <c r="K648" s="61"/>
      <c r="L648" s="61"/>
    </row>
    <row r="649" spans="3:12" x14ac:dyDescent="0.15">
      <c r="C649" s="77"/>
      <c r="D649" s="58"/>
      <c r="E649" s="58"/>
      <c r="F649" s="58"/>
      <c r="G649" s="58"/>
      <c r="H649" s="58"/>
      <c r="I649" s="61"/>
      <c r="J649" s="61"/>
      <c r="K649" s="61"/>
      <c r="L649" s="61"/>
    </row>
    <row r="650" spans="3:12" ht="16" x14ac:dyDescent="0.2">
      <c r="C650" s="59"/>
      <c r="D650" s="58"/>
      <c r="E650" s="58"/>
      <c r="F650" s="58"/>
      <c r="G650" s="58"/>
      <c r="H650" s="58"/>
      <c r="I650" s="61"/>
      <c r="J650" s="61"/>
      <c r="K650" s="61"/>
      <c r="L650" s="61"/>
    </row>
    <row r="651" spans="3:12" ht="16" x14ac:dyDescent="0.2">
      <c r="C651" s="59"/>
      <c r="D651" s="78"/>
      <c r="E651" s="78"/>
      <c r="F651" s="58"/>
      <c r="G651" s="58"/>
      <c r="H651" s="58"/>
      <c r="I651" s="61"/>
      <c r="J651" s="61"/>
      <c r="K651" s="61"/>
      <c r="L651" s="61"/>
    </row>
    <row r="652" spans="3:12" x14ac:dyDescent="0.15">
      <c r="C652" s="58"/>
      <c r="D652" s="58"/>
      <c r="E652" s="58"/>
      <c r="F652" s="58"/>
      <c r="G652" s="58"/>
      <c r="H652" s="58"/>
      <c r="I652" s="61"/>
      <c r="J652" s="61"/>
      <c r="K652" s="61"/>
      <c r="L652" s="61"/>
    </row>
    <row r="653" spans="3:12" x14ac:dyDescent="0.15">
      <c r="C653" s="90"/>
      <c r="D653" s="58"/>
      <c r="E653" s="58"/>
      <c r="F653" s="58"/>
      <c r="G653" s="58"/>
      <c r="H653" s="58"/>
      <c r="I653" s="61"/>
      <c r="J653" s="61"/>
      <c r="K653" s="61"/>
      <c r="L653" s="61"/>
    </row>
    <row r="654" spans="3:12" x14ac:dyDescent="0.15">
      <c r="C654" s="77"/>
      <c r="D654" s="58"/>
      <c r="E654" s="58"/>
      <c r="F654" s="58"/>
      <c r="G654" s="58"/>
      <c r="H654" s="58"/>
      <c r="I654" s="61"/>
      <c r="J654" s="61"/>
      <c r="K654" s="61"/>
      <c r="L654" s="61"/>
    </row>
    <row r="655" spans="3:12" ht="16" x14ac:dyDescent="0.2">
      <c r="C655" s="59"/>
      <c r="D655" s="58"/>
      <c r="E655" s="58"/>
      <c r="F655" s="58"/>
      <c r="G655" s="58"/>
      <c r="H655" s="58"/>
      <c r="I655" s="61"/>
      <c r="J655" s="61"/>
      <c r="K655" s="61"/>
      <c r="L655" s="61"/>
    </row>
    <row r="656" spans="3:12" ht="16" x14ac:dyDescent="0.2">
      <c r="C656" s="59"/>
      <c r="D656" s="78"/>
      <c r="E656" s="78"/>
      <c r="F656" s="58"/>
      <c r="G656" s="58"/>
      <c r="H656" s="58"/>
      <c r="I656" s="61"/>
      <c r="J656" s="61"/>
      <c r="K656" s="61"/>
      <c r="L656" s="61"/>
    </row>
    <row r="657" spans="3:12" x14ac:dyDescent="0.15">
      <c r="C657" s="58"/>
      <c r="D657" s="58"/>
      <c r="E657" s="58"/>
      <c r="F657" s="58"/>
      <c r="G657" s="58"/>
      <c r="H657" s="58"/>
      <c r="I657" s="61"/>
      <c r="J657" s="61"/>
      <c r="K657" s="61"/>
      <c r="L657" s="61"/>
    </row>
    <row r="658" spans="3:12" x14ac:dyDescent="0.15">
      <c r="C658" s="90"/>
      <c r="D658" s="58"/>
      <c r="E658" s="58"/>
      <c r="F658" s="58"/>
      <c r="G658" s="58"/>
      <c r="H658" s="58"/>
      <c r="I658" s="61"/>
      <c r="J658" s="61"/>
      <c r="K658" s="61"/>
      <c r="L658" s="61"/>
    </row>
    <row r="659" spans="3:12" x14ac:dyDescent="0.15">
      <c r="C659" s="77"/>
      <c r="D659" s="58"/>
      <c r="E659" s="58"/>
      <c r="F659" s="58"/>
      <c r="G659" s="58"/>
      <c r="H659" s="58"/>
      <c r="I659" s="61"/>
      <c r="J659" s="61"/>
      <c r="K659" s="61"/>
      <c r="L659" s="61"/>
    </row>
    <row r="660" spans="3:12" ht="16" x14ac:dyDescent="0.2">
      <c r="C660" s="59"/>
      <c r="D660" s="58"/>
      <c r="E660" s="58"/>
      <c r="F660" s="58"/>
      <c r="G660" s="58"/>
      <c r="H660" s="58"/>
      <c r="I660" s="61"/>
      <c r="J660" s="61"/>
      <c r="K660" s="61"/>
      <c r="L660" s="61"/>
    </row>
    <row r="661" spans="3:12" ht="16" x14ac:dyDescent="0.2">
      <c r="C661" s="59"/>
      <c r="D661" s="78"/>
      <c r="E661" s="78"/>
      <c r="F661" s="58"/>
      <c r="G661" s="58"/>
      <c r="H661" s="58"/>
      <c r="I661" s="61"/>
      <c r="J661" s="61"/>
      <c r="K661" s="61"/>
      <c r="L661" s="61"/>
    </row>
    <row r="662" spans="3:12" x14ac:dyDescent="0.15">
      <c r="C662" s="58"/>
      <c r="D662" s="58"/>
      <c r="E662" s="58"/>
      <c r="F662" s="58"/>
      <c r="G662" s="58"/>
      <c r="H662" s="58"/>
      <c r="I662" s="61"/>
      <c r="J662" s="61"/>
      <c r="K662" s="61"/>
      <c r="L662" s="61"/>
    </row>
    <row r="663" spans="3:12" x14ac:dyDescent="0.15">
      <c r="C663" s="77"/>
      <c r="D663" s="58"/>
      <c r="E663" s="58"/>
      <c r="F663" s="58"/>
      <c r="G663" s="58"/>
      <c r="H663" s="58"/>
      <c r="I663" s="61"/>
      <c r="J663" s="61"/>
      <c r="K663" s="61"/>
      <c r="L663" s="61"/>
    </row>
    <row r="664" spans="3:12" x14ac:dyDescent="0.15">
      <c r="C664" s="77"/>
      <c r="D664" s="58"/>
      <c r="E664" s="58"/>
      <c r="F664" s="58"/>
      <c r="G664" s="58"/>
      <c r="H664" s="58"/>
      <c r="I664" s="61"/>
      <c r="J664" s="61"/>
      <c r="K664" s="61"/>
      <c r="L664" s="61"/>
    </row>
    <row r="665" spans="3:12" x14ac:dyDescent="0.15">
      <c r="C665" s="77"/>
      <c r="D665" s="58"/>
      <c r="E665" s="58"/>
      <c r="F665" s="58"/>
      <c r="G665" s="58"/>
      <c r="H665" s="58"/>
      <c r="I665" s="61"/>
      <c r="J665" s="61"/>
      <c r="K665" s="61"/>
      <c r="L665" s="61"/>
    </row>
    <row r="666" spans="3:12" x14ac:dyDescent="0.15">
      <c r="C666" s="77"/>
      <c r="D666" s="58"/>
      <c r="E666" s="58"/>
      <c r="F666" s="58"/>
      <c r="G666" s="58"/>
      <c r="H666" s="58"/>
      <c r="I666" s="61"/>
      <c r="J666" s="61"/>
      <c r="K666" s="61"/>
      <c r="L666" s="61"/>
    </row>
    <row r="667" spans="3:12" x14ac:dyDescent="0.15">
      <c r="C667" s="58"/>
      <c r="D667" s="58"/>
      <c r="E667" s="58"/>
      <c r="F667" s="58"/>
      <c r="G667" s="58"/>
      <c r="H667" s="58"/>
      <c r="I667" s="61"/>
      <c r="J667" s="61"/>
      <c r="K667" s="61"/>
      <c r="L667" s="61"/>
    </row>
    <row r="668" spans="3:12" x14ac:dyDescent="0.15">
      <c r="C668" s="77"/>
      <c r="D668" s="58"/>
      <c r="E668" s="58"/>
      <c r="F668" s="58"/>
      <c r="G668" s="58"/>
      <c r="H668" s="58"/>
      <c r="I668" s="61"/>
      <c r="J668" s="61"/>
      <c r="K668" s="61"/>
      <c r="L668" s="61"/>
    </row>
    <row r="669" spans="3:12" x14ac:dyDescent="0.15">
      <c r="C669" s="77"/>
      <c r="D669" s="58"/>
      <c r="E669" s="58"/>
      <c r="F669" s="58"/>
      <c r="G669" s="58"/>
      <c r="H669" s="58"/>
      <c r="I669" s="61"/>
      <c r="J669" s="61"/>
      <c r="K669" s="61"/>
      <c r="L669" s="61"/>
    </row>
    <row r="670" spans="3:12" x14ac:dyDescent="0.15">
      <c r="C670" s="77"/>
      <c r="D670" s="58"/>
      <c r="E670" s="58"/>
      <c r="F670" s="58"/>
      <c r="G670" s="58"/>
      <c r="H670" s="58"/>
      <c r="I670" s="61"/>
      <c r="J670" s="61"/>
      <c r="K670" s="61"/>
      <c r="L670" s="61"/>
    </row>
    <row r="671" spans="3:12" x14ac:dyDescent="0.15">
      <c r="C671" s="77"/>
      <c r="D671" s="58"/>
      <c r="E671" s="58"/>
      <c r="F671" s="58"/>
      <c r="G671" s="58"/>
      <c r="H671" s="58"/>
      <c r="I671" s="61"/>
      <c r="J671" s="61"/>
      <c r="K671" s="61"/>
      <c r="L671" s="61"/>
    </row>
    <row r="672" spans="3:12" x14ac:dyDescent="0.15">
      <c r="C672" s="58"/>
      <c r="D672" s="58"/>
      <c r="E672" s="58"/>
      <c r="F672" s="58"/>
      <c r="G672" s="58"/>
      <c r="H672" s="58"/>
      <c r="I672" s="61"/>
      <c r="J672" s="61"/>
      <c r="K672" s="61"/>
      <c r="L672" s="61"/>
    </row>
    <row r="673" spans="3:12" x14ac:dyDescent="0.15">
      <c r="C673" s="77"/>
      <c r="D673" s="58"/>
      <c r="E673" s="58"/>
      <c r="F673" s="58"/>
      <c r="G673" s="58"/>
      <c r="H673" s="58"/>
      <c r="I673" s="61"/>
      <c r="J673" s="61"/>
      <c r="K673" s="61"/>
      <c r="L673" s="61"/>
    </row>
    <row r="674" spans="3:12" x14ac:dyDescent="0.15">
      <c r="C674" s="77"/>
      <c r="D674" s="58"/>
      <c r="E674" s="58"/>
      <c r="F674" s="58"/>
      <c r="G674" s="58"/>
      <c r="H674" s="58"/>
      <c r="I674" s="61"/>
      <c r="J674" s="61"/>
      <c r="K674" s="61"/>
      <c r="L674" s="61"/>
    </row>
    <row r="675" spans="3:12" x14ac:dyDescent="0.15">
      <c r="C675" s="77"/>
      <c r="D675" s="58"/>
      <c r="E675" s="58"/>
      <c r="F675" s="58"/>
      <c r="G675" s="58"/>
      <c r="H675" s="58"/>
      <c r="I675" s="61"/>
      <c r="J675" s="61"/>
      <c r="K675" s="61"/>
      <c r="L675" s="61"/>
    </row>
    <row r="676" spans="3:12" x14ac:dyDescent="0.15">
      <c r="C676" s="77"/>
      <c r="D676" s="58"/>
      <c r="E676" s="58"/>
      <c r="F676" s="58"/>
      <c r="G676" s="58"/>
      <c r="H676" s="58"/>
      <c r="I676" s="61"/>
      <c r="J676" s="61"/>
      <c r="K676" s="61"/>
      <c r="L676" s="61"/>
    </row>
    <row r="677" spans="3:12" x14ac:dyDescent="0.15">
      <c r="C677" s="58"/>
      <c r="D677" s="58"/>
      <c r="E677" s="58"/>
      <c r="F677" s="58"/>
      <c r="G677" s="58"/>
      <c r="H677" s="58"/>
      <c r="I677" s="61"/>
      <c r="J677" s="61"/>
      <c r="K677" s="61"/>
      <c r="L677" s="61"/>
    </row>
    <row r="678" spans="3:12" x14ac:dyDescent="0.15">
      <c r="C678" s="77"/>
      <c r="D678" s="58"/>
      <c r="E678" s="58"/>
      <c r="F678" s="58"/>
      <c r="G678" s="58"/>
      <c r="H678" s="58"/>
      <c r="I678" s="61"/>
      <c r="J678" s="61"/>
      <c r="K678" s="61"/>
      <c r="L678" s="61"/>
    </row>
    <row r="679" spans="3:12" x14ac:dyDescent="0.15">
      <c r="C679" s="77"/>
      <c r="D679" s="58"/>
      <c r="E679" s="58"/>
      <c r="F679" s="58"/>
      <c r="G679" s="58"/>
      <c r="H679" s="58"/>
      <c r="I679" s="61"/>
      <c r="J679" s="61"/>
      <c r="K679" s="61"/>
      <c r="L679" s="61"/>
    </row>
    <row r="680" spans="3:12" x14ac:dyDescent="0.15">
      <c r="C680" s="77"/>
      <c r="D680" s="58"/>
      <c r="E680" s="58"/>
      <c r="F680" s="58"/>
      <c r="G680" s="58"/>
      <c r="H680" s="58"/>
      <c r="I680" s="61"/>
      <c r="J680" s="61"/>
      <c r="K680" s="61"/>
      <c r="L680" s="61"/>
    </row>
    <row r="681" spans="3:12" x14ac:dyDescent="0.15">
      <c r="C681" s="77"/>
      <c r="D681" s="58"/>
      <c r="E681" s="58"/>
      <c r="F681" s="58"/>
      <c r="G681" s="58"/>
      <c r="H681" s="58"/>
      <c r="I681" s="61"/>
      <c r="J681" s="61"/>
      <c r="K681" s="61"/>
      <c r="L681" s="61"/>
    </row>
    <row r="682" spans="3:12" x14ac:dyDescent="0.15">
      <c r="C682" s="58"/>
      <c r="D682" s="58"/>
      <c r="E682" s="58"/>
      <c r="F682" s="58"/>
      <c r="G682" s="58"/>
      <c r="H682" s="58"/>
      <c r="I682" s="61"/>
      <c r="J682" s="61"/>
      <c r="K682" s="61"/>
      <c r="L682" s="61"/>
    </row>
    <row r="683" spans="3:12" ht="16" x14ac:dyDescent="0.2">
      <c r="C683" s="57"/>
      <c r="D683" s="5"/>
      <c r="E683" s="5"/>
      <c r="F683" s="5"/>
      <c r="G683" s="5"/>
      <c r="H683" s="5"/>
      <c r="I683" s="61"/>
      <c r="J683" s="61"/>
      <c r="K683" s="61"/>
      <c r="L683" s="61"/>
    </row>
    <row r="684" spans="3:12" ht="16" x14ac:dyDescent="0.2">
      <c r="C684" s="57"/>
      <c r="D684" s="5"/>
      <c r="E684" s="5"/>
      <c r="F684" s="5"/>
      <c r="G684" s="5"/>
      <c r="H684" s="5"/>
      <c r="I684" s="61"/>
      <c r="J684" s="61"/>
      <c r="K684" s="61"/>
      <c r="L684" s="61"/>
    </row>
    <row r="685" spans="3:12" ht="16" x14ac:dyDescent="0.2">
      <c r="C685" s="69"/>
      <c r="D685" s="5"/>
      <c r="E685" s="5"/>
      <c r="F685" s="5"/>
      <c r="G685" s="5"/>
      <c r="H685" s="5"/>
      <c r="I685" s="61"/>
      <c r="J685" s="61"/>
      <c r="K685" s="61"/>
      <c r="L685" s="61"/>
    </row>
    <row r="686" spans="3:12" ht="16" x14ac:dyDescent="0.2">
      <c r="C686" s="69"/>
      <c r="D686" s="5"/>
      <c r="E686" s="5"/>
      <c r="F686" s="5"/>
      <c r="G686" s="5"/>
      <c r="H686" s="5"/>
      <c r="I686" s="61"/>
      <c r="J686" s="61"/>
      <c r="K686" s="61"/>
      <c r="L686" s="61"/>
    </row>
    <row r="687" spans="3:12" x14ac:dyDescent="0.15">
      <c r="C687" s="58"/>
      <c r="D687" s="58"/>
      <c r="E687" s="58"/>
      <c r="F687" s="58"/>
      <c r="G687" s="58"/>
      <c r="H687" s="58"/>
      <c r="I687" s="61"/>
      <c r="J687" s="61"/>
      <c r="K687" s="61"/>
      <c r="L687" s="61"/>
    </row>
    <row r="688" spans="3:12" x14ac:dyDescent="0.15">
      <c r="C688" s="77"/>
      <c r="D688" s="58"/>
      <c r="E688" s="58"/>
      <c r="F688" s="58"/>
      <c r="G688" s="58"/>
      <c r="H688" s="58"/>
      <c r="I688" s="61"/>
      <c r="J688" s="61"/>
      <c r="K688" s="61"/>
      <c r="L688" s="61"/>
    </row>
    <row r="689" spans="3:12" x14ac:dyDescent="0.15">
      <c r="C689" s="77"/>
      <c r="D689" s="58"/>
      <c r="E689" s="58"/>
      <c r="F689" s="58"/>
      <c r="G689" s="58"/>
      <c r="H689" s="58"/>
      <c r="I689" s="61"/>
      <c r="J689" s="61"/>
      <c r="K689" s="61"/>
      <c r="L689" s="61"/>
    </row>
    <row r="690" spans="3:12" x14ac:dyDescent="0.15">
      <c r="C690" s="77"/>
      <c r="D690" s="58"/>
      <c r="E690" s="58"/>
      <c r="F690" s="58"/>
      <c r="G690" s="58"/>
      <c r="H690" s="58"/>
      <c r="I690" s="61"/>
      <c r="J690" s="61"/>
      <c r="K690" s="61"/>
      <c r="L690" s="61"/>
    </row>
    <row r="691" spans="3:12" x14ac:dyDescent="0.15">
      <c r="C691" s="77"/>
      <c r="D691" s="58"/>
      <c r="E691" s="58"/>
      <c r="F691" s="58"/>
      <c r="G691" s="58"/>
      <c r="H691" s="58"/>
      <c r="I691" s="61"/>
      <c r="J691" s="61"/>
      <c r="K691" s="61"/>
      <c r="L691" s="61"/>
    </row>
    <row r="692" spans="3:12" x14ac:dyDescent="0.15">
      <c r="C692" s="58"/>
      <c r="D692" s="58"/>
      <c r="E692" s="58"/>
      <c r="F692" s="58"/>
      <c r="G692" s="58"/>
      <c r="H692" s="58"/>
      <c r="I692" s="61"/>
      <c r="J692" s="61"/>
      <c r="K692" s="61"/>
      <c r="L692" s="61"/>
    </row>
    <row r="693" spans="3:12" x14ac:dyDescent="0.15">
      <c r="C693" s="77"/>
      <c r="D693" s="58"/>
      <c r="E693" s="58"/>
      <c r="F693" s="58"/>
      <c r="G693" s="58"/>
      <c r="H693" s="58"/>
      <c r="I693" s="61"/>
      <c r="J693" s="61"/>
      <c r="K693" s="61"/>
      <c r="L693" s="61"/>
    </row>
    <row r="694" spans="3:12" x14ac:dyDescent="0.15">
      <c r="C694" s="77"/>
      <c r="D694" s="58"/>
      <c r="E694" s="58"/>
      <c r="F694" s="58"/>
      <c r="G694" s="58"/>
      <c r="H694" s="58"/>
      <c r="I694" s="61"/>
      <c r="J694" s="61"/>
      <c r="K694" s="61"/>
      <c r="L694" s="61"/>
    </row>
    <row r="695" spans="3:12" x14ac:dyDescent="0.15">
      <c r="C695" s="77"/>
      <c r="D695" s="58"/>
      <c r="E695" s="58"/>
      <c r="F695" s="58"/>
      <c r="G695" s="58"/>
      <c r="H695" s="58"/>
      <c r="I695" s="61"/>
      <c r="J695" s="61"/>
      <c r="K695" s="61"/>
      <c r="L695" s="61"/>
    </row>
    <row r="696" spans="3:12" x14ac:dyDescent="0.15">
      <c r="C696" s="77"/>
      <c r="D696" s="58"/>
      <c r="E696" s="58"/>
      <c r="F696" s="58"/>
      <c r="G696" s="58"/>
      <c r="H696" s="58"/>
      <c r="I696" s="61"/>
      <c r="J696" s="61"/>
      <c r="K696" s="61"/>
      <c r="L696" s="61"/>
    </row>
    <row r="697" spans="3:12" x14ac:dyDescent="0.15">
      <c r="C697" s="58"/>
      <c r="D697" s="58"/>
      <c r="E697" s="58"/>
      <c r="F697" s="58"/>
      <c r="G697" s="58"/>
      <c r="H697" s="58"/>
      <c r="I697" s="61"/>
      <c r="J697" s="61"/>
      <c r="K697" s="61"/>
      <c r="L697" s="61"/>
    </row>
    <row r="698" spans="3:12" ht="16" x14ac:dyDescent="0.2">
      <c r="C698" s="57"/>
      <c r="D698" s="5"/>
      <c r="E698" s="5"/>
      <c r="F698" s="5"/>
      <c r="G698" s="5"/>
      <c r="H698" s="5"/>
      <c r="I698" s="61"/>
      <c r="J698" s="61"/>
      <c r="K698" s="61"/>
      <c r="L698" s="61"/>
    </row>
    <row r="699" spans="3:12" ht="16" x14ac:dyDescent="0.2">
      <c r="C699" s="57"/>
      <c r="D699" s="5"/>
      <c r="E699" s="5"/>
      <c r="F699" s="5"/>
      <c r="G699" s="5"/>
      <c r="H699" s="5"/>
      <c r="I699" s="61"/>
      <c r="J699" s="61"/>
      <c r="K699" s="61"/>
      <c r="L699" s="61"/>
    </row>
    <row r="700" spans="3:12" ht="16" x14ac:dyDescent="0.2">
      <c r="C700" s="57"/>
      <c r="D700" s="5"/>
      <c r="E700" s="5"/>
      <c r="F700" s="5"/>
      <c r="G700" s="5"/>
      <c r="H700" s="5"/>
      <c r="I700" s="61"/>
      <c r="J700" s="61"/>
      <c r="K700" s="61"/>
      <c r="L700" s="61"/>
    </row>
    <row r="701" spans="3:12" ht="16" x14ac:dyDescent="0.2">
      <c r="C701" s="69"/>
      <c r="D701" s="5"/>
      <c r="E701" s="5"/>
      <c r="F701" s="5"/>
      <c r="G701" s="5"/>
      <c r="H701" s="5"/>
      <c r="I701" s="61"/>
      <c r="J701" s="61"/>
      <c r="K701" s="61"/>
      <c r="L701" s="61"/>
    </row>
    <row r="702" spans="3:12" ht="16" x14ac:dyDescent="0.2">
      <c r="C702" s="69"/>
      <c r="D702" s="5"/>
      <c r="E702" s="5"/>
      <c r="F702" s="5"/>
      <c r="G702" s="5"/>
      <c r="H702" s="5"/>
      <c r="I702" s="61"/>
      <c r="J702" s="61"/>
      <c r="K702" s="61"/>
      <c r="L702" s="61"/>
    </row>
    <row r="703" spans="3:12" x14ac:dyDescent="0.15">
      <c r="C703" s="58"/>
      <c r="D703" s="58"/>
      <c r="E703" s="58"/>
      <c r="F703" s="58"/>
      <c r="G703" s="58"/>
      <c r="H703" s="58"/>
      <c r="I703" s="61"/>
      <c r="J703" s="61"/>
      <c r="K703" s="61"/>
      <c r="L703" s="61"/>
    </row>
    <row r="704" spans="3:12" ht="16" x14ac:dyDescent="0.2">
      <c r="C704" s="57"/>
      <c r="D704" s="5"/>
      <c r="E704" s="5"/>
      <c r="F704" s="5"/>
      <c r="G704" s="5"/>
      <c r="H704" s="5"/>
      <c r="I704" s="61"/>
      <c r="J704" s="61"/>
      <c r="K704" s="61"/>
      <c r="L704" s="61"/>
    </row>
    <row r="705" spans="3:12" ht="16" x14ac:dyDescent="0.2">
      <c r="C705" s="57"/>
      <c r="D705" s="5"/>
      <c r="E705" s="5"/>
      <c r="F705" s="5"/>
      <c r="G705" s="5"/>
      <c r="H705" s="5"/>
      <c r="I705" s="61"/>
      <c r="J705" s="61"/>
      <c r="K705" s="61"/>
      <c r="L705" s="61"/>
    </row>
    <row r="706" spans="3:12" ht="16" x14ac:dyDescent="0.2">
      <c r="C706" s="69"/>
      <c r="D706" s="5"/>
      <c r="E706" s="5"/>
      <c r="F706" s="5"/>
      <c r="G706" s="5"/>
      <c r="H706" s="5"/>
      <c r="I706" s="61"/>
      <c r="J706" s="61"/>
      <c r="K706" s="61"/>
      <c r="L706" s="61"/>
    </row>
    <row r="707" spans="3:12" ht="16" x14ac:dyDescent="0.2">
      <c r="C707" s="59"/>
      <c r="D707" s="5"/>
      <c r="E707" s="5"/>
      <c r="F707" s="5"/>
      <c r="G707" s="5"/>
      <c r="H707" s="5"/>
      <c r="I707" s="61"/>
      <c r="J707" s="61"/>
      <c r="K707" s="61"/>
      <c r="L707" s="61"/>
    </row>
    <row r="708" spans="3:12" x14ac:dyDescent="0.15">
      <c r="C708" s="58"/>
      <c r="D708" s="58"/>
      <c r="E708" s="58"/>
      <c r="F708" s="58"/>
      <c r="G708" s="58"/>
      <c r="H708" s="58"/>
      <c r="I708" s="61"/>
      <c r="J708" s="61"/>
      <c r="K708" s="61"/>
      <c r="L708" s="61"/>
    </row>
    <row r="709" spans="3:12" ht="16" x14ac:dyDescent="0.2">
      <c r="C709" s="57"/>
      <c r="D709" s="5"/>
      <c r="E709" s="5"/>
      <c r="F709" s="5"/>
      <c r="G709" s="5"/>
      <c r="H709" s="5"/>
      <c r="I709" s="61"/>
      <c r="J709" s="61"/>
      <c r="K709" s="61"/>
      <c r="L709" s="61"/>
    </row>
    <row r="710" spans="3:12" ht="16" x14ac:dyDescent="0.2">
      <c r="C710" s="57"/>
      <c r="D710" s="5"/>
      <c r="E710" s="5"/>
      <c r="F710" s="5"/>
      <c r="G710" s="5"/>
      <c r="H710" s="5"/>
      <c r="I710" s="61"/>
      <c r="J710" s="61"/>
      <c r="K710" s="61"/>
      <c r="L710" s="61"/>
    </row>
    <row r="711" spans="3:12" ht="16" x14ac:dyDescent="0.2">
      <c r="C711" s="49"/>
      <c r="D711" s="5"/>
      <c r="E711" s="5"/>
      <c r="F711" s="5"/>
      <c r="G711" s="5"/>
      <c r="H711" s="5"/>
      <c r="I711" s="61"/>
      <c r="J711" s="61"/>
      <c r="K711" s="61"/>
      <c r="L711" s="61"/>
    </row>
    <row r="712" spans="3:12" ht="16" x14ac:dyDescent="0.2">
      <c r="C712" s="69"/>
      <c r="D712" s="5"/>
      <c r="E712" s="5"/>
      <c r="F712" s="5"/>
      <c r="G712" s="5"/>
      <c r="H712" s="5"/>
      <c r="I712" s="61"/>
      <c r="J712" s="61"/>
      <c r="K712" s="61"/>
      <c r="L712" s="61"/>
    </row>
    <row r="713" spans="3:12" ht="16" x14ac:dyDescent="0.2">
      <c r="C713" s="69"/>
      <c r="D713" s="5"/>
      <c r="E713" s="5"/>
      <c r="F713" s="5"/>
      <c r="G713" s="5"/>
      <c r="H713" s="5"/>
      <c r="I713" s="61"/>
      <c r="J713" s="61"/>
      <c r="K713" s="61"/>
      <c r="L713" s="61"/>
    </row>
    <row r="714" spans="3:12" x14ac:dyDescent="0.15">
      <c r="C714" s="58"/>
      <c r="D714" s="58"/>
      <c r="E714" s="58"/>
      <c r="F714" s="58"/>
      <c r="G714" s="58"/>
      <c r="H714" s="58"/>
      <c r="I714" s="61"/>
      <c r="J714" s="61"/>
      <c r="K714" s="61"/>
      <c r="L714" s="61"/>
    </row>
    <row r="715" spans="3:12" ht="16" x14ac:dyDescent="0.2">
      <c r="C715" s="57"/>
      <c r="D715" s="5"/>
      <c r="E715" s="5"/>
      <c r="F715" s="5"/>
      <c r="G715" s="5"/>
      <c r="H715" s="5"/>
      <c r="I715" s="61"/>
      <c r="J715" s="61"/>
      <c r="K715" s="61"/>
      <c r="L715" s="61"/>
    </row>
    <row r="716" spans="3:12" ht="16" x14ac:dyDescent="0.2">
      <c r="C716" s="57"/>
      <c r="D716" s="5"/>
      <c r="E716" s="5"/>
      <c r="F716" s="5"/>
      <c r="G716" s="5"/>
      <c r="H716" s="5"/>
      <c r="I716" s="61"/>
      <c r="J716" s="61"/>
      <c r="K716" s="61"/>
      <c r="L716" s="61"/>
    </row>
    <row r="717" spans="3:12" ht="16" x14ac:dyDescent="0.2">
      <c r="C717" s="49"/>
      <c r="D717" s="5"/>
      <c r="E717" s="5"/>
      <c r="F717" s="5"/>
      <c r="G717" s="5"/>
      <c r="H717" s="5"/>
      <c r="I717" s="61"/>
      <c r="J717" s="61"/>
      <c r="K717" s="61"/>
      <c r="L717" s="61"/>
    </row>
    <row r="718" spans="3:12" ht="16" x14ac:dyDescent="0.2">
      <c r="C718" s="69"/>
      <c r="D718" s="5"/>
      <c r="E718" s="5"/>
      <c r="F718" s="5"/>
      <c r="G718" s="5"/>
      <c r="H718" s="5"/>
      <c r="I718" s="61"/>
      <c r="J718" s="61"/>
      <c r="K718" s="61"/>
      <c r="L718" s="61"/>
    </row>
    <row r="719" spans="3:12" ht="16" x14ac:dyDescent="0.2">
      <c r="C719" s="69"/>
      <c r="D719" s="5"/>
      <c r="E719" s="5"/>
      <c r="F719" s="5"/>
      <c r="G719" s="5"/>
      <c r="H719" s="5"/>
      <c r="I719" s="61"/>
      <c r="J719" s="61"/>
      <c r="K719" s="61"/>
      <c r="L719" s="61"/>
    </row>
    <row r="720" spans="3:12" x14ac:dyDescent="0.15">
      <c r="C720" s="58"/>
      <c r="D720" s="58"/>
      <c r="E720" s="58"/>
      <c r="F720" s="58"/>
      <c r="G720" s="58"/>
      <c r="H720" s="58"/>
      <c r="I720" s="61"/>
      <c r="J720" s="61"/>
      <c r="K720" s="61"/>
      <c r="L720" s="61"/>
    </row>
    <row r="721" spans="3:12" ht="16" x14ac:dyDescent="0.2">
      <c r="C721" s="57"/>
      <c r="D721" s="5"/>
      <c r="E721" s="5"/>
      <c r="F721" s="5"/>
      <c r="G721" s="5"/>
      <c r="H721" s="5"/>
      <c r="I721" s="61"/>
      <c r="J721" s="61"/>
      <c r="K721" s="61"/>
      <c r="L721" s="61"/>
    </row>
    <row r="722" spans="3:12" ht="16" x14ac:dyDescent="0.2">
      <c r="C722" s="57"/>
      <c r="D722" s="5"/>
      <c r="E722" s="5"/>
      <c r="F722" s="5"/>
      <c r="G722" s="5"/>
      <c r="H722" s="5"/>
      <c r="I722" s="61"/>
      <c r="J722" s="61"/>
      <c r="K722" s="61"/>
      <c r="L722" s="61"/>
    </row>
    <row r="723" spans="3:12" ht="16" x14ac:dyDescent="0.2">
      <c r="C723" s="69"/>
      <c r="D723" s="5"/>
      <c r="E723" s="5"/>
      <c r="F723" s="5"/>
      <c r="G723" s="5"/>
      <c r="H723" s="5"/>
      <c r="I723" s="61"/>
      <c r="J723" s="61"/>
      <c r="K723" s="61"/>
      <c r="L723" s="61"/>
    </row>
    <row r="724" spans="3:12" ht="16" x14ac:dyDescent="0.2">
      <c r="C724" s="59"/>
      <c r="D724" s="5"/>
      <c r="E724" s="5"/>
      <c r="F724" s="5"/>
      <c r="G724" s="5"/>
      <c r="H724" s="5"/>
      <c r="I724" s="61"/>
      <c r="J724" s="61"/>
      <c r="K724" s="61"/>
      <c r="L724" s="61"/>
    </row>
    <row r="725" spans="3:12" x14ac:dyDescent="0.15">
      <c r="C725" s="58"/>
      <c r="D725" s="58"/>
      <c r="E725" s="58"/>
      <c r="F725" s="58"/>
      <c r="G725" s="58"/>
      <c r="H725" s="58"/>
      <c r="I725" s="61"/>
      <c r="J725" s="61"/>
      <c r="K725" s="61"/>
      <c r="L725" s="61"/>
    </row>
    <row r="726" spans="3:12" ht="16" x14ac:dyDescent="0.2">
      <c r="C726" s="57"/>
      <c r="D726" s="5"/>
      <c r="E726" s="5"/>
      <c r="F726" s="5"/>
      <c r="G726" s="5"/>
      <c r="H726" s="5"/>
      <c r="I726" s="61"/>
      <c r="J726" s="61"/>
      <c r="K726" s="61"/>
      <c r="L726" s="61"/>
    </row>
    <row r="727" spans="3:12" ht="16" x14ac:dyDescent="0.2">
      <c r="C727" s="57"/>
      <c r="D727" s="5"/>
      <c r="E727" s="5"/>
      <c r="F727" s="5"/>
      <c r="G727" s="5"/>
      <c r="H727" s="5"/>
      <c r="I727" s="61"/>
      <c r="J727" s="61"/>
      <c r="K727" s="61"/>
      <c r="L727" s="61"/>
    </row>
    <row r="728" spans="3:12" ht="16" x14ac:dyDescent="0.2">
      <c r="C728" s="69"/>
      <c r="D728" s="5"/>
      <c r="E728" s="5"/>
      <c r="F728" s="5"/>
      <c r="G728" s="5"/>
      <c r="H728" s="5"/>
      <c r="I728" s="61"/>
      <c r="J728" s="61"/>
      <c r="K728" s="61"/>
      <c r="L728" s="61"/>
    </row>
    <row r="729" spans="3:12" ht="16" x14ac:dyDescent="0.2">
      <c r="C729" s="59"/>
      <c r="D729" s="5"/>
      <c r="E729" s="5"/>
      <c r="F729" s="5"/>
      <c r="G729" s="5"/>
      <c r="H729" s="5"/>
      <c r="I729" s="61"/>
      <c r="J729" s="61"/>
      <c r="K729" s="61"/>
      <c r="L729" s="61"/>
    </row>
    <row r="730" spans="3:12" x14ac:dyDescent="0.15">
      <c r="C730" s="58"/>
      <c r="D730" s="58"/>
      <c r="E730" s="58"/>
      <c r="F730" s="58"/>
      <c r="G730" s="58"/>
      <c r="H730" s="58"/>
      <c r="I730" s="61"/>
      <c r="J730" s="61"/>
      <c r="K730" s="61"/>
      <c r="L730" s="61"/>
    </row>
    <row r="731" spans="3:12" ht="16" x14ac:dyDescent="0.2">
      <c r="C731" s="57"/>
      <c r="D731" s="5"/>
      <c r="E731" s="5"/>
      <c r="F731" s="58"/>
      <c r="G731" s="58"/>
      <c r="H731" s="58"/>
      <c r="I731" s="61"/>
      <c r="J731" s="61"/>
      <c r="K731" s="61"/>
      <c r="L731" s="61"/>
    </row>
    <row r="732" spans="3:12" ht="16" x14ac:dyDescent="0.2">
      <c r="C732" s="57"/>
      <c r="D732" s="5"/>
      <c r="E732" s="5"/>
      <c r="F732" s="58"/>
      <c r="G732" s="58"/>
      <c r="H732" s="58"/>
      <c r="I732" s="61"/>
      <c r="J732" s="61"/>
      <c r="K732" s="61"/>
      <c r="L732" s="61"/>
    </row>
    <row r="733" spans="3:12" ht="16" x14ac:dyDescent="0.2">
      <c r="C733" s="69"/>
      <c r="D733" s="5"/>
      <c r="E733" s="5"/>
      <c r="F733" s="58"/>
      <c r="G733" s="58"/>
      <c r="H733" s="58"/>
      <c r="I733" s="61"/>
      <c r="J733" s="61"/>
      <c r="K733" s="61"/>
      <c r="L733" s="61"/>
    </row>
    <row r="734" spans="3:12" ht="16" x14ac:dyDescent="0.2">
      <c r="C734" s="59"/>
      <c r="D734" s="5"/>
      <c r="E734" s="5"/>
      <c r="F734" s="58"/>
      <c r="G734" s="58"/>
      <c r="H734" s="58"/>
      <c r="I734" s="61"/>
      <c r="J734" s="61"/>
      <c r="K734" s="61"/>
      <c r="L734" s="61"/>
    </row>
    <row r="735" spans="3:12" x14ac:dyDescent="0.15">
      <c r="C735" s="58"/>
      <c r="D735" s="58"/>
      <c r="E735" s="58"/>
      <c r="F735" s="58"/>
      <c r="G735" s="58"/>
      <c r="H735" s="58"/>
      <c r="I735" s="61"/>
      <c r="J735" s="61"/>
      <c r="K735" s="61"/>
      <c r="L735" s="61"/>
    </row>
    <row r="736" spans="3:12" ht="16" x14ac:dyDescent="0.2">
      <c r="C736" s="57"/>
      <c r="D736" s="5"/>
      <c r="E736" s="5"/>
      <c r="F736" s="58"/>
      <c r="G736" s="58"/>
      <c r="H736" s="58"/>
      <c r="I736" s="61"/>
      <c r="J736" s="61"/>
      <c r="K736" s="61"/>
      <c r="L736" s="61"/>
    </row>
    <row r="737" spans="3:12" ht="16" x14ac:dyDescent="0.2">
      <c r="C737" s="57"/>
      <c r="D737" s="5"/>
      <c r="E737" s="5"/>
      <c r="F737" s="58"/>
      <c r="G737" s="58"/>
      <c r="H737" s="58"/>
      <c r="I737" s="61"/>
      <c r="J737" s="61"/>
      <c r="K737" s="61"/>
      <c r="L737" s="61"/>
    </row>
    <row r="738" spans="3:12" ht="16" x14ac:dyDescent="0.2">
      <c r="C738" s="69"/>
      <c r="D738" s="5"/>
      <c r="E738" s="5"/>
      <c r="F738" s="58"/>
      <c r="G738" s="58"/>
      <c r="H738" s="58"/>
      <c r="I738" s="61"/>
      <c r="J738" s="61"/>
      <c r="K738" s="61"/>
      <c r="L738" s="61"/>
    </row>
    <row r="739" spans="3:12" ht="16" x14ac:dyDescent="0.2">
      <c r="C739" s="59"/>
      <c r="D739" s="5"/>
      <c r="E739" s="5"/>
      <c r="F739" s="58"/>
      <c r="G739" s="58"/>
      <c r="H739" s="58"/>
      <c r="I739" s="61"/>
      <c r="J739" s="61"/>
      <c r="K739" s="61"/>
      <c r="L739" s="61"/>
    </row>
    <row r="740" spans="3:12" x14ac:dyDescent="0.15">
      <c r="C740" s="58"/>
      <c r="D740" s="58"/>
      <c r="E740" s="58"/>
      <c r="F740" s="58"/>
      <c r="G740" s="58"/>
      <c r="H740" s="58"/>
      <c r="I740" s="61"/>
      <c r="J740" s="61"/>
      <c r="K740" s="61"/>
      <c r="L740" s="61"/>
    </row>
    <row r="741" spans="3:12" ht="16" x14ac:dyDescent="0.2">
      <c r="C741" s="57"/>
      <c r="D741" s="5"/>
      <c r="E741" s="5"/>
      <c r="F741" s="58"/>
      <c r="G741" s="58"/>
      <c r="H741" s="58"/>
      <c r="I741" s="61"/>
      <c r="J741" s="61"/>
      <c r="K741" s="61"/>
      <c r="L741" s="61"/>
    </row>
    <row r="742" spans="3:12" ht="16" x14ac:dyDescent="0.2">
      <c r="C742" s="57"/>
      <c r="D742" s="5"/>
      <c r="E742" s="5"/>
      <c r="F742" s="58"/>
      <c r="G742" s="58"/>
      <c r="H742" s="58"/>
      <c r="I742" s="61"/>
      <c r="J742" s="61"/>
      <c r="K742" s="61"/>
      <c r="L742" s="61"/>
    </row>
    <row r="743" spans="3:12" ht="16" x14ac:dyDescent="0.2">
      <c r="C743" s="69"/>
      <c r="D743" s="5"/>
      <c r="E743" s="5"/>
      <c r="F743" s="58"/>
      <c r="G743" s="58"/>
      <c r="H743" s="58"/>
      <c r="I743" s="61"/>
      <c r="J743" s="61"/>
      <c r="K743" s="61"/>
      <c r="L743" s="61"/>
    </row>
    <row r="744" spans="3:12" ht="16" x14ac:dyDescent="0.2">
      <c r="C744" s="59"/>
      <c r="D744" s="5"/>
      <c r="E744" s="5"/>
      <c r="F744" s="58"/>
      <c r="G744" s="58"/>
      <c r="H744" s="58"/>
      <c r="I744" s="61"/>
      <c r="J744" s="61"/>
      <c r="K744" s="61"/>
      <c r="L744" s="61"/>
    </row>
    <row r="745" spans="3:12" x14ac:dyDescent="0.15">
      <c r="C745" s="58"/>
      <c r="D745" s="58"/>
      <c r="E745" s="58"/>
      <c r="F745" s="58"/>
      <c r="G745" s="58"/>
      <c r="H745" s="58"/>
      <c r="I745" s="61"/>
      <c r="J745" s="61"/>
      <c r="K745" s="61"/>
      <c r="L745" s="61"/>
    </row>
    <row r="746" spans="3:12" ht="16" x14ac:dyDescent="0.2">
      <c r="C746" s="57"/>
      <c r="D746" s="5"/>
      <c r="E746" s="5"/>
      <c r="F746" s="58"/>
      <c r="G746" s="58"/>
      <c r="H746" s="58"/>
      <c r="I746" s="61"/>
      <c r="J746" s="61"/>
      <c r="K746" s="61"/>
      <c r="L746" s="61"/>
    </row>
    <row r="747" spans="3:12" ht="16" x14ac:dyDescent="0.2">
      <c r="C747" s="57"/>
      <c r="D747" s="5"/>
      <c r="E747" s="5"/>
      <c r="F747" s="58"/>
      <c r="G747" s="58"/>
      <c r="H747" s="58"/>
      <c r="I747" s="61"/>
      <c r="J747" s="61"/>
      <c r="K747" s="61"/>
      <c r="L747" s="61"/>
    </row>
    <row r="748" spans="3:12" ht="16" x14ac:dyDescent="0.2">
      <c r="C748" s="57"/>
      <c r="D748" s="5"/>
      <c r="E748" s="5"/>
      <c r="F748" s="58"/>
      <c r="G748" s="58"/>
      <c r="H748" s="58"/>
      <c r="I748" s="61"/>
      <c r="J748" s="61"/>
      <c r="K748" s="61"/>
      <c r="L748" s="61"/>
    </row>
    <row r="749" spans="3:12" ht="16" x14ac:dyDescent="0.2">
      <c r="C749" s="69"/>
      <c r="D749" s="5"/>
      <c r="E749" s="5"/>
      <c r="F749" s="58"/>
      <c r="G749" s="58"/>
      <c r="H749" s="58"/>
      <c r="I749" s="61"/>
      <c r="J749" s="61"/>
      <c r="K749" s="61"/>
      <c r="L749" s="61"/>
    </row>
    <row r="750" spans="3:12" ht="16" x14ac:dyDescent="0.2">
      <c r="C750" s="59"/>
      <c r="D750" s="5"/>
      <c r="E750" s="5"/>
      <c r="F750" s="58"/>
      <c r="G750" s="58"/>
      <c r="H750" s="58"/>
      <c r="I750" s="61"/>
      <c r="J750" s="61"/>
      <c r="K750" s="61"/>
      <c r="L750" s="61"/>
    </row>
    <row r="751" spans="3:12" x14ac:dyDescent="0.15">
      <c r="C751" s="58"/>
      <c r="D751" s="58"/>
      <c r="E751" s="58"/>
      <c r="F751" s="58"/>
      <c r="G751" s="58"/>
      <c r="H751" s="58"/>
      <c r="I751" s="61"/>
      <c r="J751" s="61"/>
      <c r="K751" s="61"/>
      <c r="L751" s="61"/>
    </row>
    <row r="752" spans="3:12" ht="16" x14ac:dyDescent="0.2">
      <c r="C752" s="57"/>
      <c r="D752" s="5"/>
      <c r="E752" s="5"/>
      <c r="F752" s="5"/>
      <c r="G752" s="5"/>
      <c r="H752" s="5"/>
      <c r="I752" s="61"/>
      <c r="J752" s="61"/>
      <c r="K752" s="61"/>
      <c r="L752" s="61"/>
    </row>
    <row r="753" spans="2:12" ht="16" x14ac:dyDescent="0.2">
      <c r="C753" s="57"/>
      <c r="D753" s="5"/>
      <c r="E753" s="5"/>
      <c r="F753" s="5"/>
      <c r="G753" s="5"/>
      <c r="H753" s="5"/>
      <c r="I753" s="61"/>
      <c r="J753" s="61"/>
      <c r="K753" s="61"/>
      <c r="L753" s="61"/>
    </row>
    <row r="754" spans="2:12" ht="16" x14ac:dyDescent="0.2">
      <c r="C754" s="83"/>
      <c r="D754" s="5"/>
      <c r="E754" s="5"/>
      <c r="F754" s="5"/>
      <c r="G754" s="5"/>
      <c r="H754" s="5"/>
      <c r="I754" s="61"/>
      <c r="J754" s="61"/>
      <c r="K754" s="61"/>
      <c r="L754" s="61"/>
    </row>
    <row r="755" spans="2:12" ht="16" x14ac:dyDescent="0.2">
      <c r="C755" s="83"/>
      <c r="D755" s="5"/>
      <c r="E755" s="5"/>
      <c r="F755" s="5"/>
      <c r="G755" s="5"/>
      <c r="H755" s="5"/>
      <c r="I755" s="61"/>
      <c r="J755" s="61"/>
      <c r="K755" s="61"/>
      <c r="L755" s="61"/>
    </row>
    <row r="756" spans="2:12" x14ac:dyDescent="0.15">
      <c r="C756" s="58"/>
      <c r="D756" s="58"/>
      <c r="E756" s="58"/>
      <c r="F756" s="58"/>
      <c r="G756" s="58"/>
      <c r="H756" s="58"/>
      <c r="I756" s="61"/>
      <c r="J756" s="61"/>
      <c r="K756" s="61"/>
      <c r="L756" s="61"/>
    </row>
    <row r="757" spans="2:12" ht="16" x14ac:dyDescent="0.2">
      <c r="B757" s="74"/>
      <c r="C757" s="71"/>
      <c r="D757" s="72"/>
      <c r="E757" s="72"/>
      <c r="F757" s="72"/>
      <c r="G757" s="72"/>
      <c r="H757" s="72"/>
      <c r="I757" s="61"/>
      <c r="J757" s="61"/>
      <c r="K757" s="61"/>
      <c r="L757" s="61"/>
    </row>
    <row r="758" spans="2:12" ht="16" x14ac:dyDescent="0.2">
      <c r="B758" s="74"/>
      <c r="C758" s="71"/>
      <c r="D758" s="72"/>
      <c r="E758" s="72"/>
      <c r="F758" s="72"/>
      <c r="G758" s="72"/>
      <c r="H758" s="72"/>
      <c r="I758" s="61"/>
      <c r="J758" s="61"/>
      <c r="K758" s="61"/>
      <c r="L758" s="61"/>
    </row>
    <row r="759" spans="2:12" ht="16" x14ac:dyDescent="0.2">
      <c r="B759" s="74"/>
      <c r="C759" s="94"/>
      <c r="D759" s="72"/>
      <c r="E759" s="72"/>
      <c r="F759" s="72"/>
      <c r="G759" s="72"/>
      <c r="H759" s="72"/>
      <c r="I759" s="61"/>
      <c r="J759" s="61"/>
      <c r="K759" s="61"/>
      <c r="L759" s="61"/>
    </row>
    <row r="760" spans="2:12" ht="16" x14ac:dyDescent="0.2">
      <c r="B760" s="74"/>
      <c r="C760" s="94"/>
      <c r="D760" s="72"/>
      <c r="E760" s="72"/>
      <c r="F760" s="72"/>
      <c r="G760" s="72"/>
      <c r="H760" s="72"/>
      <c r="I760" s="61"/>
      <c r="J760" s="61"/>
      <c r="K760" s="61"/>
      <c r="L760" s="61"/>
    </row>
    <row r="761" spans="2:12" x14ac:dyDescent="0.15">
      <c r="C761" s="58"/>
      <c r="D761" s="58"/>
      <c r="E761" s="58"/>
      <c r="F761" s="58"/>
      <c r="G761" s="58"/>
      <c r="H761" s="58"/>
      <c r="I761" s="61"/>
      <c r="J761" s="61"/>
      <c r="K761" s="61"/>
      <c r="L761" s="61"/>
    </row>
    <row r="762" spans="2:12" ht="16" x14ac:dyDescent="0.2">
      <c r="C762" s="57"/>
      <c r="D762" s="5"/>
      <c r="E762" s="5"/>
      <c r="F762" s="5"/>
      <c r="G762" s="5"/>
      <c r="H762" s="5"/>
      <c r="I762" s="61"/>
      <c r="J762" s="61"/>
      <c r="K762" s="61"/>
      <c r="L762" s="61"/>
    </row>
    <row r="763" spans="2:12" ht="16" x14ac:dyDescent="0.2">
      <c r="C763" s="57"/>
      <c r="D763" s="5"/>
      <c r="E763" s="5"/>
      <c r="F763" s="5"/>
      <c r="G763" s="5"/>
      <c r="H763" s="5"/>
      <c r="I763" s="61"/>
      <c r="J763" s="61"/>
      <c r="K763" s="61"/>
      <c r="L763" s="61"/>
    </row>
    <row r="764" spans="2:12" ht="16" x14ac:dyDescent="0.2">
      <c r="C764" s="83"/>
      <c r="D764" s="5"/>
      <c r="E764" s="5"/>
      <c r="F764" s="5"/>
      <c r="G764" s="5"/>
      <c r="H764" s="5"/>
      <c r="I764" s="61"/>
      <c r="J764" s="61"/>
      <c r="K764" s="61"/>
      <c r="L764" s="61"/>
    </row>
    <row r="765" spans="2:12" ht="16" x14ac:dyDescent="0.2">
      <c r="C765" s="87"/>
      <c r="D765" s="5"/>
      <c r="E765" s="5"/>
      <c r="F765" s="5"/>
      <c r="G765" s="5"/>
      <c r="H765" s="5"/>
      <c r="I765" s="61"/>
      <c r="J765" s="61"/>
      <c r="K765" s="61"/>
      <c r="L765" s="61"/>
    </row>
    <row r="766" spans="2:12" ht="16" x14ac:dyDescent="0.2">
      <c r="C766" s="83"/>
      <c r="D766" s="5"/>
      <c r="E766" s="5"/>
      <c r="F766" s="5"/>
      <c r="G766" s="5"/>
      <c r="H766" s="5"/>
      <c r="I766" s="61"/>
      <c r="J766" s="61"/>
      <c r="K766" s="61"/>
      <c r="L766" s="61"/>
    </row>
    <row r="767" spans="2:12" x14ac:dyDescent="0.15">
      <c r="C767" s="58"/>
      <c r="D767" s="58"/>
      <c r="E767" s="58"/>
      <c r="F767" s="58"/>
      <c r="G767" s="58"/>
      <c r="H767" s="58"/>
      <c r="I767" s="61"/>
      <c r="J767" s="61"/>
      <c r="K767" s="61"/>
      <c r="L767" s="61"/>
    </row>
    <row r="768" spans="2:12" x14ac:dyDescent="0.15">
      <c r="C768" s="58"/>
      <c r="D768" s="58"/>
      <c r="E768" s="58"/>
      <c r="F768" s="58"/>
      <c r="G768" s="58"/>
      <c r="H768" s="58"/>
      <c r="I768" s="61"/>
      <c r="J768" s="61"/>
      <c r="K768" s="61"/>
      <c r="L768" s="61"/>
    </row>
    <row r="769" spans="3:12" x14ac:dyDescent="0.15">
      <c r="C769" s="58"/>
      <c r="D769" s="58"/>
      <c r="E769" s="58"/>
      <c r="F769" s="58"/>
      <c r="G769" s="58"/>
      <c r="H769" s="58"/>
      <c r="I769" s="61"/>
      <c r="J769" s="61"/>
      <c r="K769" s="61"/>
      <c r="L769" s="61"/>
    </row>
    <row r="770" spans="3:12" x14ac:dyDescent="0.15">
      <c r="C770" s="58"/>
      <c r="D770" s="58"/>
      <c r="E770" s="58"/>
      <c r="F770" s="58"/>
      <c r="G770" s="58"/>
      <c r="H770" s="58"/>
      <c r="I770" s="61"/>
      <c r="J770" s="61"/>
      <c r="K770" s="61"/>
      <c r="L770" s="61"/>
    </row>
    <row r="771" spans="3:12" x14ac:dyDescent="0.15">
      <c r="C771" s="58"/>
      <c r="D771" s="58"/>
      <c r="E771" s="58"/>
      <c r="F771" s="58"/>
      <c r="G771" s="58"/>
      <c r="H771" s="58"/>
      <c r="I771" s="61"/>
      <c r="J771" s="61"/>
      <c r="K771" s="61"/>
      <c r="L771" s="61"/>
    </row>
    <row r="772" spans="3:12" x14ac:dyDescent="0.15">
      <c r="C772" s="58"/>
      <c r="D772" s="58"/>
      <c r="E772" s="58"/>
      <c r="F772" s="58"/>
      <c r="G772" s="58"/>
      <c r="H772" s="58"/>
      <c r="I772" s="61"/>
      <c r="J772" s="61"/>
      <c r="K772" s="61"/>
      <c r="L772" s="61"/>
    </row>
    <row r="773" spans="3:12" x14ac:dyDescent="0.15">
      <c r="C773" s="58"/>
      <c r="D773" s="58"/>
      <c r="E773" s="58"/>
      <c r="F773" s="58"/>
      <c r="G773" s="58"/>
      <c r="H773" s="58"/>
      <c r="I773" s="61"/>
      <c r="J773" s="61"/>
      <c r="K773" s="61"/>
      <c r="L773" s="61"/>
    </row>
    <row r="774" spans="3:12" x14ac:dyDescent="0.15">
      <c r="C774" s="58"/>
      <c r="D774" s="58"/>
      <c r="E774" s="58"/>
      <c r="F774" s="58"/>
      <c r="G774" s="58"/>
      <c r="H774" s="58"/>
      <c r="I774" s="61"/>
      <c r="J774" s="61"/>
      <c r="K774" s="61"/>
      <c r="L774" s="61"/>
    </row>
    <row r="775" spans="3:12" x14ac:dyDescent="0.15">
      <c r="C775" s="58"/>
      <c r="D775" s="58"/>
      <c r="E775" s="58"/>
      <c r="F775" s="58"/>
      <c r="G775" s="58"/>
      <c r="H775" s="58"/>
      <c r="I775" s="61"/>
      <c r="J775" s="61"/>
      <c r="K775" s="61"/>
      <c r="L775" s="61"/>
    </row>
    <row r="776" spans="3:12" x14ac:dyDescent="0.15">
      <c r="C776" s="58"/>
      <c r="D776" s="58"/>
      <c r="E776" s="58"/>
      <c r="F776" s="58"/>
      <c r="G776" s="58"/>
      <c r="H776" s="58"/>
      <c r="I776" s="61"/>
      <c r="J776" s="61"/>
      <c r="K776" s="61"/>
      <c r="L776" s="61"/>
    </row>
    <row r="777" spans="3:12" x14ac:dyDescent="0.15">
      <c r="C777" s="58"/>
      <c r="D777" s="58"/>
      <c r="E777" s="58"/>
      <c r="F777" s="58"/>
      <c r="G777" s="58"/>
      <c r="H777" s="58"/>
      <c r="I777" s="61"/>
      <c r="J777" s="61"/>
      <c r="K777" s="61"/>
      <c r="L777" s="61"/>
    </row>
    <row r="778" spans="3:12" x14ac:dyDescent="0.15">
      <c r="C778" s="58"/>
      <c r="D778" s="58"/>
      <c r="E778" s="58"/>
      <c r="F778" s="58"/>
      <c r="G778" s="58"/>
      <c r="H778" s="58"/>
      <c r="I778" s="61"/>
      <c r="J778" s="61"/>
      <c r="K778" s="61"/>
      <c r="L778" s="61"/>
    </row>
    <row r="779" spans="3:12" x14ac:dyDescent="0.15">
      <c r="C779" s="58"/>
      <c r="D779" s="58"/>
      <c r="E779" s="58"/>
      <c r="F779" s="58"/>
      <c r="G779" s="58"/>
      <c r="H779" s="58"/>
      <c r="I779" s="61"/>
      <c r="J779" s="61"/>
      <c r="K779" s="61"/>
      <c r="L779" s="61"/>
    </row>
    <row r="780" spans="3:12" x14ac:dyDescent="0.15">
      <c r="C780" s="58"/>
      <c r="D780" s="58"/>
      <c r="E780" s="58"/>
      <c r="F780" s="58"/>
      <c r="G780" s="58"/>
      <c r="H780" s="58"/>
      <c r="I780" s="61"/>
      <c r="J780" s="61"/>
      <c r="K780" s="61"/>
      <c r="L780" s="61"/>
    </row>
    <row r="781" spans="3:12" x14ac:dyDescent="0.15">
      <c r="C781" s="58"/>
      <c r="D781" s="58"/>
      <c r="E781" s="58"/>
      <c r="F781" s="58"/>
      <c r="G781" s="58"/>
      <c r="H781" s="58"/>
      <c r="I781" s="61"/>
      <c r="J781" s="61"/>
      <c r="K781" s="61"/>
      <c r="L781" s="61"/>
    </row>
    <row r="782" spans="3:12" x14ac:dyDescent="0.15">
      <c r="C782" s="58"/>
      <c r="D782" s="58"/>
      <c r="E782" s="58"/>
      <c r="F782" s="58"/>
      <c r="G782" s="58"/>
      <c r="H782" s="58"/>
      <c r="I782" s="61"/>
      <c r="J782" s="61"/>
      <c r="K782" s="61"/>
      <c r="L782" s="61"/>
    </row>
    <row r="783" spans="3:12" x14ac:dyDescent="0.15">
      <c r="C783" s="58"/>
      <c r="D783" s="58"/>
      <c r="E783" s="58"/>
      <c r="F783" s="58"/>
      <c r="G783" s="58"/>
      <c r="H783" s="58"/>
      <c r="I783" s="61"/>
      <c r="J783" s="61"/>
      <c r="K783" s="61"/>
      <c r="L783" s="61"/>
    </row>
    <row r="784" spans="3:12" x14ac:dyDescent="0.15">
      <c r="C784" s="58"/>
      <c r="D784" s="58"/>
      <c r="E784" s="58"/>
      <c r="F784" s="58"/>
      <c r="G784" s="58"/>
      <c r="H784" s="58"/>
      <c r="I784" s="61"/>
      <c r="J784" s="61"/>
      <c r="K784" s="61"/>
      <c r="L784" s="61"/>
    </row>
    <row r="785" spans="3:12" x14ac:dyDescent="0.15">
      <c r="C785" s="58"/>
      <c r="D785" s="58"/>
      <c r="E785" s="58"/>
      <c r="F785" s="58"/>
      <c r="G785" s="58"/>
      <c r="H785" s="58"/>
      <c r="I785" s="61"/>
      <c r="J785" s="61"/>
      <c r="K785" s="61"/>
      <c r="L785" s="61"/>
    </row>
    <row r="786" spans="3:12" x14ac:dyDescent="0.15">
      <c r="C786" s="58"/>
      <c r="D786" s="58"/>
      <c r="E786" s="58"/>
      <c r="F786" s="58"/>
      <c r="G786" s="58"/>
      <c r="H786" s="58"/>
      <c r="I786" s="61"/>
      <c r="J786" s="61"/>
      <c r="K786" s="61"/>
      <c r="L786" s="61"/>
    </row>
    <row r="787" spans="3:12" x14ac:dyDescent="0.15">
      <c r="C787" s="58"/>
      <c r="D787" s="58"/>
      <c r="E787" s="58"/>
      <c r="F787" s="58"/>
      <c r="G787" s="58"/>
      <c r="H787" s="58"/>
      <c r="I787" s="61"/>
      <c r="J787" s="61"/>
      <c r="K787" s="61"/>
      <c r="L787" s="61"/>
    </row>
    <row r="788" spans="3:12" x14ac:dyDescent="0.15">
      <c r="C788" s="58"/>
      <c r="D788" s="58"/>
      <c r="E788" s="58"/>
      <c r="F788" s="58"/>
      <c r="G788" s="58"/>
      <c r="H788" s="58"/>
      <c r="I788" s="61"/>
      <c r="J788" s="61"/>
      <c r="K788" s="61"/>
      <c r="L788" s="61"/>
    </row>
    <row r="789" spans="3:12" x14ac:dyDescent="0.15">
      <c r="C789" s="58"/>
      <c r="D789" s="58"/>
      <c r="E789" s="58"/>
    </row>
    <row r="790" spans="3:12" x14ac:dyDescent="0.15">
      <c r="C790" s="58"/>
      <c r="D790" s="58"/>
      <c r="E790" s="58"/>
    </row>
    <row r="791" spans="3:12" x14ac:dyDescent="0.15">
      <c r="C791" s="58"/>
      <c r="D791" s="58"/>
      <c r="E791" s="58"/>
    </row>
    <row r="792" spans="3:12" x14ac:dyDescent="0.15">
      <c r="C792" s="58"/>
      <c r="D792" s="58"/>
      <c r="E792" s="58"/>
    </row>
  </sheetData>
  <mergeCells count="4">
    <mergeCell ref="E2:E3"/>
    <mergeCell ref="F20:F22"/>
    <mergeCell ref="F23:F25"/>
    <mergeCell ref="F26:F27"/>
  </mergeCells>
  <printOptions horizontalCentered="1" verticalCentered="1"/>
  <pageMargins left="0" right="0" top="0" bottom="0" header="0" footer="0"/>
  <pageSetup paperSize="9" scale="130" orientation="landscape" horizontalDpi="180" verticalDpi="180" r:id="rId1"/>
  <rowBreaks count="1" manualBreakCount="1">
    <brk id="3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AY766"/>
  <sheetViews>
    <sheetView zoomScale="85" zoomScaleNormal="85" workbookViewId="0">
      <pane ySplit="1" topLeftCell="A2" activePane="bottomLeft" state="frozen"/>
      <selection pane="bottomLeft" activeCell="G18" sqref="G18"/>
    </sheetView>
  </sheetViews>
  <sheetFormatPr baseColWidth="10" defaultColWidth="9.1640625" defaultRowHeight="14" x14ac:dyDescent="0.15"/>
  <cols>
    <col min="1" max="1" width="6.6640625" style="1" customWidth="1"/>
    <col min="2" max="2" width="15.33203125" style="1" hidden="1" customWidth="1"/>
    <col min="3" max="3" width="17.1640625" style="1" customWidth="1"/>
    <col min="4" max="4" width="22.5" style="1" customWidth="1"/>
    <col min="5" max="6" width="17.1640625" style="1" customWidth="1"/>
    <col min="7" max="7" width="18.83203125" style="1" customWidth="1"/>
    <col min="8" max="8" width="17.1640625" style="1" customWidth="1"/>
    <col min="9" max="9" width="13.33203125" style="1" customWidth="1"/>
    <col min="10" max="16384" width="9.1640625" style="2"/>
  </cols>
  <sheetData>
    <row r="1" spans="1:10" s="1" customFormat="1" ht="30" x14ac:dyDescent="0.15">
      <c r="A1" s="70" t="s">
        <v>13</v>
      </c>
      <c r="B1" s="108" t="s">
        <v>1361</v>
      </c>
      <c r="C1" s="108" t="s">
        <v>1386</v>
      </c>
      <c r="D1" s="108" t="s">
        <v>1387</v>
      </c>
      <c r="E1" s="108" t="s">
        <v>1388</v>
      </c>
      <c r="F1" s="104" t="s">
        <v>1389</v>
      </c>
      <c r="G1" s="108" t="s">
        <v>1390</v>
      </c>
      <c r="H1" s="97"/>
      <c r="I1" s="4"/>
    </row>
    <row r="2" spans="1:10" ht="15" x14ac:dyDescent="0.2">
      <c r="A2" s="169">
        <v>0.375</v>
      </c>
      <c r="B2" s="169"/>
      <c r="C2" s="106"/>
      <c r="D2" s="106"/>
      <c r="E2" s="106"/>
      <c r="F2" s="106"/>
      <c r="G2" s="106"/>
      <c r="H2" s="103"/>
      <c r="I2" s="51"/>
      <c r="J2"/>
    </row>
    <row r="3" spans="1:10" ht="15" x14ac:dyDescent="0.2">
      <c r="A3" s="169">
        <v>0.40625</v>
      </c>
      <c r="B3" s="169"/>
      <c r="C3" s="106"/>
      <c r="D3" s="106"/>
      <c r="E3" s="106"/>
      <c r="F3" s="106"/>
      <c r="G3" s="145"/>
      <c r="H3" s="103"/>
      <c r="I3" s="51"/>
      <c r="J3"/>
    </row>
    <row r="4" spans="1:10" ht="15" customHeight="1" x14ac:dyDescent="0.2">
      <c r="A4" s="169">
        <v>0.4375</v>
      </c>
      <c r="B4" s="169"/>
      <c r="C4" s="106"/>
      <c r="D4" s="106"/>
      <c r="E4" s="106"/>
      <c r="F4" s="106"/>
      <c r="G4" s="150"/>
      <c r="H4" s="103"/>
      <c r="I4" s="51"/>
      <c r="J4"/>
    </row>
    <row r="5" spans="1:10" ht="15" x14ac:dyDescent="0.2">
      <c r="A5" s="169">
        <v>0.46875</v>
      </c>
      <c r="B5" s="169"/>
      <c r="C5" s="106"/>
      <c r="D5" s="145" t="s">
        <v>2080</v>
      </c>
      <c r="E5" s="106"/>
      <c r="F5" s="106"/>
      <c r="G5" s="145" t="s">
        <v>1825</v>
      </c>
      <c r="H5" s="103"/>
      <c r="I5" s="51"/>
      <c r="J5"/>
    </row>
    <row r="6" spans="1:10" ht="15" x14ac:dyDescent="0.2">
      <c r="A6" s="169">
        <v>0.5</v>
      </c>
      <c r="B6" s="169"/>
      <c r="C6" s="145" t="s">
        <v>2079</v>
      </c>
      <c r="D6" s="106"/>
      <c r="E6" s="161"/>
      <c r="F6" s="106"/>
      <c r="G6" s="145">
        <v>32</v>
      </c>
      <c r="H6" s="103"/>
      <c r="I6" s="51"/>
      <c r="J6"/>
    </row>
    <row r="7" spans="1:10" ht="15" x14ac:dyDescent="0.2">
      <c r="A7" s="169">
        <v>0.53125</v>
      </c>
      <c r="B7" s="169"/>
      <c r="C7" s="145">
        <v>149</v>
      </c>
      <c r="D7" s="106"/>
      <c r="E7" s="161"/>
      <c r="F7" s="145" t="s">
        <v>2349</v>
      </c>
      <c r="G7" s="145">
        <v>93</v>
      </c>
      <c r="H7" s="103"/>
      <c r="I7" s="51"/>
      <c r="J7"/>
    </row>
    <row r="8" spans="1:10" ht="15" x14ac:dyDescent="0.2">
      <c r="A8" s="169">
        <v>0.5625</v>
      </c>
      <c r="B8" s="169"/>
      <c r="C8" s="145">
        <v>83</v>
      </c>
      <c r="D8" s="145" t="s">
        <v>2182</v>
      </c>
      <c r="E8" s="113"/>
      <c r="F8" s="271" t="s">
        <v>2428</v>
      </c>
      <c r="G8" s="177"/>
      <c r="H8" s="103"/>
      <c r="I8"/>
      <c r="J8"/>
    </row>
    <row r="9" spans="1:10" ht="15" x14ac:dyDescent="0.2">
      <c r="A9" s="169">
        <v>0.59375</v>
      </c>
      <c r="B9" s="169"/>
      <c r="C9" s="145" t="s">
        <v>2112</v>
      </c>
      <c r="D9" s="106"/>
      <c r="E9" s="113"/>
      <c r="F9" s="113"/>
      <c r="G9" s="281" t="s">
        <v>1943</v>
      </c>
      <c r="H9" s="103"/>
      <c r="I9" s="51"/>
      <c r="J9"/>
    </row>
    <row r="10" spans="1:10" x14ac:dyDescent="0.15">
      <c r="A10" s="169">
        <v>0.625</v>
      </c>
      <c r="B10" s="169"/>
      <c r="C10" s="145" t="s">
        <v>1465</v>
      </c>
      <c r="D10" s="145"/>
      <c r="E10" s="359" t="s">
        <v>2413</v>
      </c>
      <c r="F10" s="150"/>
      <c r="G10" s="150"/>
      <c r="H10" s="103"/>
      <c r="I10" s="51"/>
      <c r="J10" s="1"/>
    </row>
    <row r="11" spans="1:10" ht="15" x14ac:dyDescent="0.2">
      <c r="A11" s="169">
        <v>0.65625</v>
      </c>
      <c r="B11" s="162"/>
      <c r="C11" s="106"/>
      <c r="D11" s="145"/>
      <c r="E11" s="360"/>
      <c r="F11" s="163"/>
      <c r="G11" s="113"/>
      <c r="H11" s="103"/>
      <c r="I11" s="51"/>
      <c r="J11"/>
    </row>
    <row r="12" spans="1:10" ht="15" x14ac:dyDescent="0.2">
      <c r="A12" s="169">
        <v>0.6875</v>
      </c>
      <c r="B12" s="162"/>
      <c r="C12" s="106"/>
      <c r="D12" s="145"/>
      <c r="E12" s="360"/>
      <c r="F12" s="280">
        <v>98</v>
      </c>
      <c r="G12" s="150">
        <v>76</v>
      </c>
      <c r="H12" s="103"/>
      <c r="I12" s="51"/>
      <c r="J12"/>
    </row>
    <row r="13" spans="1:10" ht="15" x14ac:dyDescent="0.2">
      <c r="A13" s="169">
        <v>0.71875</v>
      </c>
      <c r="B13" s="162"/>
      <c r="C13" s="145">
        <v>122</v>
      </c>
      <c r="D13" s="145">
        <v>79</v>
      </c>
      <c r="E13" s="361"/>
      <c r="F13" s="150">
        <v>20</v>
      </c>
      <c r="G13" s="113"/>
      <c r="H13" s="103"/>
      <c r="I13" s="51"/>
      <c r="J13"/>
    </row>
    <row r="14" spans="1:10" ht="18" customHeight="1" x14ac:dyDescent="0.2">
      <c r="A14" s="169">
        <v>0.75</v>
      </c>
      <c r="B14" s="162"/>
      <c r="C14" s="106"/>
      <c r="D14" s="106"/>
      <c r="E14" s="150" t="s">
        <v>1999</v>
      </c>
      <c r="F14" s="150">
        <v>178</v>
      </c>
      <c r="G14" s="150" t="s">
        <v>1368</v>
      </c>
      <c r="H14" s="103"/>
      <c r="I14" s="56"/>
      <c r="J14"/>
    </row>
    <row r="15" spans="1:10" ht="45" x14ac:dyDescent="0.2">
      <c r="A15" s="169">
        <v>0.78125</v>
      </c>
      <c r="B15" s="138"/>
      <c r="C15" s="145" t="s">
        <v>1860</v>
      </c>
      <c r="D15" s="145"/>
      <c r="E15" s="271" t="s">
        <v>2444</v>
      </c>
      <c r="F15" s="271" t="s">
        <v>1847</v>
      </c>
      <c r="G15" s="271" t="s">
        <v>1507</v>
      </c>
      <c r="H15" s="103"/>
      <c r="I15" s="51"/>
      <c r="J15"/>
    </row>
    <row r="16" spans="1:10" ht="15" x14ac:dyDescent="0.2">
      <c r="A16" s="169">
        <v>0.8125</v>
      </c>
      <c r="B16" s="138"/>
      <c r="C16" s="106"/>
      <c r="D16" s="145" t="s">
        <v>2022</v>
      </c>
      <c r="E16" s="357" t="s">
        <v>2417</v>
      </c>
      <c r="F16" s="150">
        <v>61</v>
      </c>
      <c r="G16" s="241"/>
      <c r="H16" s="103"/>
      <c r="I16" s="51"/>
      <c r="J16"/>
    </row>
    <row r="17" spans="1:51" ht="15" x14ac:dyDescent="0.2">
      <c r="A17" s="169">
        <v>0.84375</v>
      </c>
      <c r="B17" s="169"/>
      <c r="C17" s="106"/>
      <c r="D17" s="145" t="s">
        <v>1623</v>
      </c>
      <c r="E17" s="358"/>
      <c r="F17" s="271">
        <v>155</v>
      </c>
      <c r="G17" s="145" t="s">
        <v>2581</v>
      </c>
      <c r="H17" s="103"/>
      <c r="I17" s="56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</row>
    <row r="18" spans="1:51" ht="15" x14ac:dyDescent="0.2">
      <c r="A18" s="169">
        <v>0.875</v>
      </c>
      <c r="B18" s="169"/>
      <c r="C18" s="106"/>
      <c r="D18" s="145"/>
      <c r="E18" s="145"/>
      <c r="F18" s="145">
        <v>82</v>
      </c>
      <c r="G18" s="145">
        <v>125</v>
      </c>
      <c r="H18" s="103"/>
      <c r="I18" s="56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</row>
    <row r="19" spans="1:51" ht="15" x14ac:dyDescent="0.2">
      <c r="A19" s="169">
        <v>0.90625</v>
      </c>
      <c r="B19" s="169"/>
      <c r="C19" s="106"/>
      <c r="D19" s="106"/>
      <c r="E19" s="106"/>
      <c r="F19" s="145"/>
      <c r="G19" s="202"/>
      <c r="H19" s="6"/>
      <c r="I19" s="55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</row>
    <row r="20" spans="1:51" ht="15" x14ac:dyDescent="0.2">
      <c r="A20" s="169">
        <v>0.9375</v>
      </c>
      <c r="B20" s="169"/>
      <c r="C20" s="106"/>
      <c r="D20" s="106"/>
      <c r="E20" s="106"/>
      <c r="F20" s="106"/>
      <c r="G20" s="113"/>
      <c r="H20" s="105"/>
      <c r="I20" s="55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</row>
    <row r="21" spans="1:51" ht="15" x14ac:dyDescent="0.2">
      <c r="A21" s="169">
        <v>0.96875</v>
      </c>
      <c r="B21" s="169"/>
      <c r="C21" s="106"/>
      <c r="D21" s="106"/>
      <c r="E21" s="106"/>
      <c r="F21" s="106"/>
      <c r="G21" s="106"/>
      <c r="H21" s="51"/>
      <c r="I21" s="55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</row>
    <row r="22" spans="1:51" ht="15" x14ac:dyDescent="0.2">
      <c r="A22" s="48"/>
      <c r="B22" s="48"/>
      <c r="C22" s="99"/>
      <c r="D22" s="99"/>
      <c r="E22" s="99"/>
      <c r="F22" s="58"/>
      <c r="G22" s="58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</row>
    <row r="23" spans="1:51" ht="16" x14ac:dyDescent="0.2">
      <c r="A23" s="58"/>
      <c r="B23" s="58"/>
      <c r="C23" s="58"/>
      <c r="D23" s="59"/>
      <c r="E23" s="58"/>
      <c r="F23" s="58"/>
      <c r="G23" s="58"/>
      <c r="H23" s="58"/>
      <c r="I23" s="58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</row>
    <row r="24" spans="1:51" x14ac:dyDescent="0.15">
      <c r="A24" s="58"/>
      <c r="B24" s="58"/>
      <c r="C24" s="58"/>
      <c r="D24" s="61"/>
      <c r="E24" s="58"/>
      <c r="F24" s="58"/>
      <c r="G24" s="58"/>
      <c r="H24" s="58"/>
      <c r="I24" s="58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</row>
    <row r="25" spans="1:51" ht="16" x14ac:dyDescent="0.2">
      <c r="A25" s="58"/>
      <c r="B25" s="58"/>
      <c r="C25" s="58"/>
      <c r="D25" s="57"/>
      <c r="E25" s="58"/>
      <c r="F25" s="58"/>
      <c r="G25" s="58"/>
      <c r="H25" s="58"/>
      <c r="I25" s="58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</row>
    <row r="26" spans="1:51" ht="16" x14ac:dyDescent="0.2">
      <c r="A26" s="58"/>
      <c r="B26" s="58"/>
      <c r="C26" s="58"/>
      <c r="D26" s="57"/>
      <c r="E26" s="58"/>
      <c r="F26" s="58"/>
      <c r="G26" s="58"/>
      <c r="H26" s="58"/>
      <c r="I26" s="58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</row>
    <row r="27" spans="1:51" ht="16" x14ac:dyDescent="0.2">
      <c r="A27" s="58"/>
      <c r="B27" s="58"/>
      <c r="C27" s="58"/>
      <c r="D27" s="59"/>
      <c r="E27" s="58"/>
      <c r="F27" s="58"/>
      <c r="G27" s="58"/>
      <c r="H27" s="58"/>
      <c r="I27" s="58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</row>
    <row r="28" spans="1:51" ht="16" x14ac:dyDescent="0.2">
      <c r="A28" s="58"/>
      <c r="B28" s="58"/>
      <c r="C28" s="58"/>
      <c r="D28" s="59"/>
      <c r="E28" s="58"/>
      <c r="F28" s="58"/>
      <c r="G28" s="58"/>
      <c r="H28" s="58"/>
      <c r="I28" s="58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</row>
    <row r="29" spans="1:51" x14ac:dyDescent="0.15">
      <c r="A29" s="58"/>
      <c r="B29" s="58"/>
      <c r="C29" s="58"/>
      <c r="D29" s="61"/>
      <c r="E29" s="58"/>
      <c r="F29" s="58"/>
      <c r="G29" s="58"/>
      <c r="H29" s="58"/>
      <c r="I29" s="58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</row>
    <row r="30" spans="1:51" ht="16" x14ac:dyDescent="0.2">
      <c r="A30" s="58"/>
      <c r="B30" s="58"/>
      <c r="C30" s="58"/>
      <c r="D30" s="57"/>
      <c r="E30" s="58"/>
      <c r="F30" s="58"/>
      <c r="G30" s="58"/>
      <c r="H30" s="58"/>
      <c r="I30" s="58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</row>
    <row r="31" spans="1:51" ht="16" x14ac:dyDescent="0.2">
      <c r="A31" s="58"/>
      <c r="B31" s="58"/>
      <c r="C31" s="58"/>
      <c r="D31" s="57"/>
      <c r="E31" s="58"/>
      <c r="F31" s="58"/>
      <c r="G31" s="58"/>
      <c r="H31" s="58"/>
      <c r="I31" s="58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</row>
    <row r="32" spans="1:51" ht="16" x14ac:dyDescent="0.2">
      <c r="A32" s="58"/>
      <c r="B32" s="58"/>
      <c r="C32" s="58"/>
      <c r="D32" s="59"/>
      <c r="E32" s="58"/>
      <c r="F32" s="58"/>
      <c r="G32" s="58"/>
      <c r="H32" s="58"/>
      <c r="I32" s="58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</row>
    <row r="33" spans="1:51" ht="16" x14ac:dyDescent="0.2">
      <c r="A33" s="58"/>
      <c r="B33" s="58"/>
      <c r="C33" s="58"/>
      <c r="D33" s="59"/>
      <c r="E33" s="58"/>
      <c r="F33" s="58"/>
      <c r="G33" s="58"/>
      <c r="H33" s="58"/>
      <c r="I33" s="58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</row>
    <row r="34" spans="1:51" x14ac:dyDescent="0.15">
      <c r="A34" s="58"/>
      <c r="B34" s="58"/>
      <c r="C34" s="58"/>
      <c r="D34" s="61"/>
      <c r="E34" s="58"/>
      <c r="F34" s="58"/>
      <c r="G34" s="58"/>
      <c r="H34" s="58"/>
      <c r="I34" s="58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</row>
    <row r="35" spans="1:51" ht="16" x14ac:dyDescent="0.2">
      <c r="A35" s="58"/>
      <c r="B35" s="58"/>
      <c r="C35" s="58"/>
      <c r="D35" s="57"/>
      <c r="E35" s="58"/>
      <c r="F35" s="58"/>
      <c r="G35" s="58"/>
      <c r="H35" s="58"/>
      <c r="I35" s="58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</row>
    <row r="36" spans="1:51" ht="16" x14ac:dyDescent="0.2">
      <c r="A36" s="58"/>
      <c r="B36" s="58"/>
      <c r="C36" s="58"/>
      <c r="D36" s="57"/>
      <c r="E36" s="58"/>
      <c r="F36" s="58"/>
      <c r="G36" s="58"/>
      <c r="H36" s="58"/>
      <c r="I36" s="58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</row>
    <row r="37" spans="1:51" ht="16" x14ac:dyDescent="0.2">
      <c r="A37" s="58"/>
      <c r="B37" s="58"/>
      <c r="C37" s="58"/>
      <c r="D37" s="59"/>
      <c r="E37" s="58"/>
      <c r="F37" s="58"/>
      <c r="G37" s="58"/>
      <c r="H37" s="58"/>
      <c r="I37" s="58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</row>
    <row r="38" spans="1:51" ht="16" x14ac:dyDescent="0.2">
      <c r="A38" s="58"/>
      <c r="B38" s="58"/>
      <c r="C38" s="58"/>
      <c r="D38" s="59"/>
      <c r="E38" s="58"/>
      <c r="F38" s="58"/>
      <c r="G38" s="58"/>
      <c r="H38" s="58"/>
      <c r="I38" s="58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</row>
    <row r="39" spans="1:51" x14ac:dyDescent="0.15">
      <c r="A39" s="58"/>
      <c r="B39" s="58"/>
      <c r="C39" s="58"/>
      <c r="D39" s="61"/>
      <c r="E39" s="58"/>
      <c r="F39" s="58"/>
      <c r="G39" s="58"/>
      <c r="H39" s="58"/>
      <c r="I39" s="58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</row>
    <row r="40" spans="1:51" ht="16" x14ac:dyDescent="0.2">
      <c r="A40" s="58"/>
      <c r="B40" s="58"/>
      <c r="C40" s="58"/>
      <c r="D40" s="57"/>
      <c r="E40" s="58"/>
      <c r="F40" s="58"/>
      <c r="G40" s="58"/>
      <c r="H40" s="58"/>
      <c r="I40" s="58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</row>
    <row r="41" spans="1:51" ht="16" x14ac:dyDescent="0.2">
      <c r="A41" s="58"/>
      <c r="B41" s="58"/>
      <c r="C41" s="58"/>
      <c r="D41" s="57"/>
      <c r="E41" s="58"/>
      <c r="F41" s="58"/>
      <c r="G41" s="58"/>
      <c r="H41" s="58"/>
      <c r="I41" s="58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</row>
    <row r="42" spans="1:51" ht="16" x14ac:dyDescent="0.2">
      <c r="A42" s="58"/>
      <c r="B42" s="58"/>
      <c r="C42" s="58"/>
      <c r="D42" s="59"/>
      <c r="E42" s="58"/>
      <c r="F42" s="58"/>
      <c r="G42" s="58"/>
      <c r="H42" s="58"/>
      <c r="I42" s="58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</row>
    <row r="43" spans="1:51" ht="16" x14ac:dyDescent="0.2">
      <c r="A43" s="58"/>
      <c r="B43" s="58"/>
      <c r="C43" s="58"/>
      <c r="D43" s="59"/>
      <c r="E43" s="58"/>
      <c r="F43" s="58"/>
      <c r="G43" s="58"/>
      <c r="H43" s="58"/>
      <c r="I43" s="58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</row>
    <row r="44" spans="1:51" x14ac:dyDescent="0.15">
      <c r="A44" s="58"/>
      <c r="B44" s="58"/>
      <c r="C44" s="58"/>
      <c r="D44" s="61"/>
      <c r="E44" s="58"/>
      <c r="F44" s="58"/>
      <c r="G44" s="58"/>
      <c r="H44" s="58"/>
      <c r="I44" s="58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</row>
    <row r="45" spans="1:51" ht="16" x14ac:dyDescent="0.2">
      <c r="A45" s="58"/>
      <c r="B45" s="58"/>
      <c r="C45" s="58"/>
      <c r="D45" s="57"/>
      <c r="E45" s="58"/>
      <c r="F45" s="58"/>
      <c r="G45" s="58"/>
      <c r="H45" s="58"/>
      <c r="I45" s="58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</row>
    <row r="46" spans="1:51" ht="16" x14ac:dyDescent="0.2">
      <c r="A46" s="58"/>
      <c r="B46" s="58"/>
      <c r="C46" s="58"/>
      <c r="D46" s="57"/>
      <c r="E46" s="58"/>
      <c r="F46" s="58"/>
      <c r="G46" s="58"/>
      <c r="H46" s="58"/>
      <c r="I46" s="58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</row>
    <row r="47" spans="1:51" ht="16" x14ac:dyDescent="0.2">
      <c r="A47" s="58"/>
      <c r="B47" s="58"/>
      <c r="C47" s="58"/>
      <c r="D47" s="59"/>
      <c r="E47" s="58"/>
      <c r="F47" s="58"/>
      <c r="G47" s="58"/>
      <c r="H47" s="58"/>
      <c r="I47" s="58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</row>
    <row r="48" spans="1:51" ht="16" x14ac:dyDescent="0.2">
      <c r="A48" s="58"/>
      <c r="B48" s="58"/>
      <c r="C48" s="58"/>
      <c r="D48" s="59"/>
      <c r="E48" s="58"/>
      <c r="F48" s="58"/>
      <c r="G48" s="58"/>
      <c r="H48" s="58"/>
      <c r="I48" s="58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</row>
    <row r="49" spans="1:51" x14ac:dyDescent="0.15">
      <c r="A49" s="58"/>
      <c r="B49" s="58"/>
      <c r="C49" s="58"/>
      <c r="D49" s="61"/>
      <c r="E49" s="58"/>
      <c r="F49" s="58"/>
      <c r="G49" s="58"/>
      <c r="H49" s="58"/>
      <c r="I49" s="58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</row>
    <row r="50" spans="1:51" ht="16" x14ac:dyDescent="0.2">
      <c r="A50" s="58"/>
      <c r="B50" s="58"/>
      <c r="C50" s="58"/>
      <c r="D50" s="57"/>
      <c r="E50" s="58"/>
      <c r="F50" s="58"/>
      <c r="G50" s="58"/>
      <c r="H50" s="58"/>
      <c r="I50" s="58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</row>
    <row r="51" spans="1:51" ht="16" x14ac:dyDescent="0.2">
      <c r="A51" s="58"/>
      <c r="B51" s="58"/>
      <c r="C51" s="58"/>
      <c r="D51" s="57"/>
      <c r="E51" s="58"/>
      <c r="F51" s="58"/>
      <c r="G51" s="58"/>
      <c r="H51" s="58"/>
      <c r="I51" s="58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</row>
    <row r="52" spans="1:51" ht="16" x14ac:dyDescent="0.2">
      <c r="A52" s="58"/>
      <c r="B52" s="58"/>
      <c r="C52" s="58"/>
      <c r="D52" s="59"/>
      <c r="E52" s="58"/>
      <c r="F52" s="58"/>
      <c r="G52" s="58"/>
      <c r="H52" s="58"/>
      <c r="I52" s="58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</row>
    <row r="53" spans="1:51" ht="16" x14ac:dyDescent="0.2">
      <c r="A53" s="58"/>
      <c r="B53" s="58"/>
      <c r="C53" s="58"/>
      <c r="D53" s="59"/>
      <c r="E53" s="58"/>
      <c r="F53" s="58"/>
      <c r="G53" s="58"/>
      <c r="H53" s="58"/>
      <c r="I53" s="58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</row>
    <row r="54" spans="1:51" x14ac:dyDescent="0.15">
      <c r="A54" s="58"/>
      <c r="B54" s="58"/>
      <c r="C54" s="58"/>
      <c r="D54" s="61"/>
      <c r="E54" s="58"/>
      <c r="F54" s="58"/>
      <c r="G54" s="58"/>
      <c r="H54" s="58"/>
      <c r="I54" s="58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</row>
    <row r="55" spans="1:51" ht="16" x14ac:dyDescent="0.2">
      <c r="A55" s="58"/>
      <c r="B55" s="58"/>
      <c r="C55" s="58"/>
      <c r="D55" s="57"/>
      <c r="E55" s="58"/>
      <c r="F55" s="58"/>
      <c r="G55" s="58"/>
      <c r="H55" s="58"/>
      <c r="I55" s="58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</row>
    <row r="56" spans="1:51" ht="16" x14ac:dyDescent="0.2">
      <c r="A56" s="58"/>
      <c r="B56" s="58"/>
      <c r="C56" s="58"/>
      <c r="D56" s="57"/>
      <c r="E56" s="58"/>
      <c r="F56" s="58"/>
      <c r="G56" s="58"/>
      <c r="H56" s="58"/>
      <c r="I56" s="58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</row>
    <row r="57" spans="1:51" ht="16" x14ac:dyDescent="0.2">
      <c r="A57" s="58"/>
      <c r="B57" s="58"/>
      <c r="C57" s="58"/>
      <c r="D57" s="59"/>
      <c r="E57" s="58"/>
      <c r="F57" s="58"/>
      <c r="G57" s="58"/>
      <c r="H57" s="58"/>
      <c r="I57" s="58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</row>
    <row r="58" spans="1:51" ht="16" x14ac:dyDescent="0.2">
      <c r="A58" s="58"/>
      <c r="B58" s="58"/>
      <c r="C58" s="58"/>
      <c r="D58" s="59"/>
      <c r="E58" s="58"/>
      <c r="F58" s="58"/>
      <c r="G58" s="58"/>
      <c r="H58" s="58"/>
      <c r="I58" s="58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</row>
    <row r="59" spans="1:51" x14ac:dyDescent="0.15">
      <c r="A59" s="58"/>
      <c r="B59" s="58"/>
      <c r="C59" s="58"/>
      <c r="D59" s="61"/>
      <c r="E59" s="58"/>
      <c r="F59" s="58"/>
      <c r="G59" s="58"/>
      <c r="H59" s="58"/>
      <c r="I59" s="58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</row>
    <row r="60" spans="1:51" ht="16" x14ac:dyDescent="0.2">
      <c r="A60" s="58"/>
      <c r="B60" s="58"/>
      <c r="C60" s="58"/>
      <c r="D60" s="57"/>
      <c r="E60" s="58"/>
      <c r="F60" s="58"/>
      <c r="G60" s="58"/>
      <c r="H60" s="58"/>
      <c r="I60" s="58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</row>
    <row r="61" spans="1:51" ht="16" x14ac:dyDescent="0.2">
      <c r="A61" s="58"/>
      <c r="B61" s="58"/>
      <c r="C61" s="58"/>
      <c r="D61" s="57"/>
      <c r="E61" s="58"/>
      <c r="F61" s="58"/>
      <c r="G61" s="58"/>
      <c r="H61" s="58"/>
      <c r="I61" s="58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</row>
    <row r="62" spans="1:51" ht="16" x14ac:dyDescent="0.2">
      <c r="A62" s="58"/>
      <c r="B62" s="58"/>
      <c r="C62" s="58"/>
      <c r="D62" s="59"/>
      <c r="E62" s="58"/>
      <c r="F62" s="58"/>
      <c r="G62" s="58"/>
      <c r="H62" s="58"/>
      <c r="I62" s="58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</row>
    <row r="63" spans="1:51" ht="16" x14ac:dyDescent="0.2">
      <c r="A63" s="58"/>
      <c r="B63" s="58"/>
      <c r="C63" s="58"/>
      <c r="D63" s="59"/>
      <c r="E63" s="58"/>
      <c r="F63" s="58"/>
      <c r="G63" s="58"/>
      <c r="H63" s="58"/>
      <c r="I63" s="58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</row>
    <row r="64" spans="1:51" x14ac:dyDescent="0.15">
      <c r="A64" s="58"/>
      <c r="B64" s="58"/>
      <c r="C64" s="58"/>
      <c r="D64" s="61"/>
      <c r="E64" s="58"/>
      <c r="F64" s="58"/>
      <c r="G64" s="58"/>
      <c r="H64" s="58"/>
      <c r="I64" s="58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</row>
    <row r="65" spans="1:51" ht="16" x14ac:dyDescent="0.2">
      <c r="A65" s="58"/>
      <c r="B65" s="58"/>
      <c r="C65" s="58"/>
      <c r="D65" s="57"/>
      <c r="E65" s="58"/>
      <c r="F65" s="58"/>
      <c r="G65" s="58"/>
      <c r="H65" s="58"/>
      <c r="I65" s="58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</row>
    <row r="66" spans="1:51" ht="16" x14ac:dyDescent="0.2">
      <c r="A66" s="58"/>
      <c r="B66" s="58"/>
      <c r="C66" s="58"/>
      <c r="D66" s="57"/>
      <c r="E66" s="58"/>
      <c r="F66" s="58"/>
      <c r="G66" s="58"/>
      <c r="H66" s="58"/>
      <c r="I66" s="58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</row>
    <row r="67" spans="1:51" ht="16" x14ac:dyDescent="0.2">
      <c r="A67" s="58"/>
      <c r="B67" s="58"/>
      <c r="C67" s="58"/>
      <c r="D67" s="59"/>
      <c r="E67" s="58"/>
      <c r="F67" s="58"/>
      <c r="G67" s="58"/>
      <c r="H67" s="58"/>
      <c r="I67" s="58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</row>
    <row r="68" spans="1:51" ht="16" x14ac:dyDescent="0.2">
      <c r="A68" s="58"/>
      <c r="B68" s="58"/>
      <c r="C68" s="58"/>
      <c r="D68" s="57"/>
      <c r="E68" s="58"/>
      <c r="F68" s="58"/>
      <c r="G68" s="58"/>
      <c r="H68" s="58"/>
      <c r="I68" s="58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</row>
    <row r="69" spans="1:51" ht="16" x14ac:dyDescent="0.2">
      <c r="A69" s="58"/>
      <c r="B69" s="58"/>
      <c r="C69" s="58"/>
      <c r="D69" s="59"/>
      <c r="E69" s="58"/>
      <c r="F69" s="58"/>
      <c r="G69" s="58"/>
      <c r="H69" s="58"/>
      <c r="I69" s="58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</row>
    <row r="70" spans="1:51" x14ac:dyDescent="0.15">
      <c r="A70" s="58"/>
      <c r="B70" s="58"/>
      <c r="C70" s="58"/>
      <c r="D70" s="61"/>
      <c r="E70" s="58"/>
      <c r="F70" s="58"/>
      <c r="G70" s="58"/>
      <c r="H70" s="58"/>
      <c r="I70" s="58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</row>
    <row r="71" spans="1:51" ht="16" x14ac:dyDescent="0.2">
      <c r="A71" s="58"/>
      <c r="B71" s="58"/>
      <c r="C71" s="58"/>
      <c r="D71" s="57"/>
      <c r="E71" s="58"/>
      <c r="F71" s="58"/>
      <c r="G71" s="58"/>
      <c r="H71" s="58"/>
      <c r="I71" s="58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</row>
    <row r="72" spans="1:51" ht="16" x14ac:dyDescent="0.2">
      <c r="A72" s="58"/>
      <c r="B72" s="58"/>
      <c r="C72" s="58"/>
      <c r="D72" s="57"/>
      <c r="E72" s="58"/>
      <c r="F72" s="58"/>
      <c r="G72" s="58"/>
      <c r="H72" s="58"/>
      <c r="I72" s="58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</row>
    <row r="73" spans="1:51" ht="16" x14ac:dyDescent="0.2">
      <c r="A73" s="58"/>
      <c r="B73" s="58"/>
      <c r="C73" s="58"/>
      <c r="D73" s="59"/>
      <c r="E73" s="58"/>
      <c r="F73" s="58"/>
      <c r="G73" s="58"/>
      <c r="H73" s="58"/>
      <c r="I73" s="58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</row>
    <row r="74" spans="1:51" ht="16" x14ac:dyDescent="0.2">
      <c r="A74" s="58"/>
      <c r="B74" s="58"/>
      <c r="C74" s="58"/>
      <c r="D74" s="59"/>
      <c r="E74" s="58"/>
      <c r="F74" s="58"/>
      <c r="G74" s="58"/>
      <c r="H74" s="58"/>
      <c r="I74" s="58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</row>
    <row r="75" spans="1:51" x14ac:dyDescent="0.15">
      <c r="A75" s="58"/>
      <c r="B75" s="58"/>
      <c r="C75" s="58"/>
      <c r="D75" s="61"/>
      <c r="E75" s="58"/>
      <c r="F75" s="58"/>
      <c r="G75" s="58"/>
      <c r="H75" s="58"/>
      <c r="I75" s="58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X75" s="61"/>
      <c r="AY75" s="61"/>
    </row>
    <row r="76" spans="1:51" ht="16" x14ac:dyDescent="0.2">
      <c r="A76" s="58"/>
      <c r="B76" s="58"/>
      <c r="C76" s="58"/>
      <c r="D76" s="57"/>
      <c r="E76" s="58"/>
      <c r="F76" s="58"/>
      <c r="G76" s="58"/>
      <c r="H76" s="58"/>
      <c r="I76" s="58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  <c r="AY76" s="61"/>
    </row>
    <row r="77" spans="1:51" ht="16" x14ac:dyDescent="0.2">
      <c r="A77" s="58"/>
      <c r="B77" s="58"/>
      <c r="C77" s="58"/>
      <c r="D77" s="57"/>
      <c r="E77" s="58"/>
      <c r="F77" s="58"/>
      <c r="G77" s="58"/>
      <c r="H77" s="58"/>
      <c r="I77" s="58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61"/>
      <c r="AY77" s="61"/>
    </row>
    <row r="78" spans="1:51" ht="16" x14ac:dyDescent="0.2">
      <c r="A78" s="58"/>
      <c r="B78" s="58"/>
      <c r="C78" s="58"/>
      <c r="D78" s="59"/>
      <c r="E78" s="58"/>
      <c r="F78" s="58"/>
      <c r="G78" s="58"/>
      <c r="H78" s="58"/>
      <c r="I78" s="58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  <c r="AN78" s="61"/>
      <c r="AO78" s="61"/>
      <c r="AP78" s="61"/>
      <c r="AQ78" s="61"/>
      <c r="AR78" s="61"/>
      <c r="AS78" s="61"/>
      <c r="AT78" s="61"/>
      <c r="AU78" s="61"/>
      <c r="AV78" s="61"/>
      <c r="AW78" s="61"/>
      <c r="AX78" s="61"/>
      <c r="AY78" s="61"/>
    </row>
    <row r="79" spans="1:51" ht="16" x14ac:dyDescent="0.2">
      <c r="A79" s="58"/>
      <c r="B79" s="58"/>
      <c r="C79" s="58"/>
      <c r="D79" s="59"/>
      <c r="E79" s="58"/>
      <c r="F79" s="58"/>
      <c r="G79" s="58"/>
      <c r="H79" s="58"/>
      <c r="I79" s="58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1"/>
      <c r="AU79" s="61"/>
      <c r="AV79" s="61"/>
      <c r="AW79" s="61"/>
      <c r="AX79" s="61"/>
      <c r="AY79" s="61"/>
    </row>
    <row r="80" spans="1:51" ht="15" x14ac:dyDescent="0.2">
      <c r="A80" s="58"/>
      <c r="B80" s="58"/>
      <c r="C80" s="58"/>
      <c r="D80" s="61"/>
      <c r="E80" s="58"/>
      <c r="F80" s="58"/>
      <c r="G80" s="58"/>
      <c r="H80" s="58"/>
      <c r="I80" s="58"/>
      <c r="J80" s="62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  <c r="AY80" s="61"/>
    </row>
    <row r="81" spans="1:51" ht="16" x14ac:dyDescent="0.2">
      <c r="A81" s="58"/>
      <c r="B81" s="58"/>
      <c r="C81" s="58"/>
      <c r="D81" s="57"/>
      <c r="E81" s="58"/>
      <c r="F81" s="58"/>
      <c r="G81" s="58"/>
      <c r="H81" s="58"/>
      <c r="I81" s="58"/>
      <c r="J81" s="62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61"/>
      <c r="AU81" s="61"/>
      <c r="AV81" s="61"/>
      <c r="AW81" s="61"/>
      <c r="AX81" s="61"/>
      <c r="AY81" s="61"/>
    </row>
    <row r="82" spans="1:51" ht="16" x14ac:dyDescent="0.2">
      <c r="A82" s="58"/>
      <c r="B82" s="58"/>
      <c r="C82" s="58"/>
      <c r="D82" s="57"/>
      <c r="E82" s="58"/>
      <c r="F82" s="58"/>
      <c r="G82" s="58"/>
      <c r="H82" s="58"/>
      <c r="I82" s="58"/>
      <c r="J82" s="62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/>
    </row>
    <row r="83" spans="1:51" ht="16" x14ac:dyDescent="0.2">
      <c r="A83" s="58"/>
      <c r="B83" s="58"/>
      <c r="C83" s="58"/>
      <c r="D83" s="59"/>
      <c r="E83" s="58"/>
      <c r="F83" s="58"/>
      <c r="G83" s="58"/>
      <c r="H83" s="58"/>
      <c r="I83" s="58"/>
      <c r="J83" s="62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61"/>
      <c r="AY83" s="61"/>
    </row>
    <row r="84" spans="1:51" ht="16" x14ac:dyDescent="0.2">
      <c r="A84" s="58"/>
      <c r="B84" s="58"/>
      <c r="C84" s="58"/>
      <c r="D84" s="59"/>
      <c r="E84" s="58"/>
      <c r="F84" s="58"/>
      <c r="G84" s="58"/>
      <c r="H84" s="58"/>
      <c r="I84" s="58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61"/>
      <c r="AR84" s="61"/>
      <c r="AS84" s="61"/>
      <c r="AT84" s="61"/>
      <c r="AU84" s="61"/>
      <c r="AV84" s="61"/>
      <c r="AW84" s="61"/>
      <c r="AX84" s="61"/>
      <c r="AY84" s="61"/>
    </row>
    <row r="85" spans="1:51" x14ac:dyDescent="0.15">
      <c r="A85" s="58"/>
      <c r="B85" s="58"/>
      <c r="C85" s="58"/>
      <c r="D85" s="61"/>
      <c r="E85" s="58"/>
      <c r="F85" s="58"/>
      <c r="G85" s="58"/>
      <c r="H85" s="58"/>
      <c r="I85" s="58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/>
      <c r="AQ85" s="61"/>
      <c r="AR85" s="61"/>
      <c r="AS85" s="61"/>
      <c r="AT85" s="61"/>
      <c r="AU85" s="61"/>
      <c r="AV85" s="61"/>
      <c r="AW85" s="61"/>
      <c r="AX85" s="61"/>
      <c r="AY85" s="61"/>
    </row>
    <row r="86" spans="1:51" ht="16" x14ac:dyDescent="0.2">
      <c r="A86" s="58"/>
      <c r="B86" s="58"/>
      <c r="C86" s="58"/>
      <c r="D86" s="57"/>
      <c r="E86" s="58"/>
      <c r="F86" s="58"/>
      <c r="G86" s="58"/>
      <c r="H86" s="58"/>
      <c r="I86" s="58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1"/>
      <c r="AV86" s="61"/>
      <c r="AW86" s="61"/>
      <c r="AX86" s="61"/>
      <c r="AY86" s="61"/>
    </row>
    <row r="87" spans="1:51" ht="16" x14ac:dyDescent="0.2">
      <c r="A87" s="58"/>
      <c r="B87" s="58"/>
      <c r="C87" s="58"/>
      <c r="D87" s="57"/>
      <c r="E87" s="58"/>
      <c r="F87" s="58"/>
      <c r="G87" s="58"/>
      <c r="H87" s="58"/>
      <c r="I87" s="58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  <c r="AY87" s="61"/>
    </row>
    <row r="88" spans="1:51" ht="16" x14ac:dyDescent="0.2">
      <c r="A88" s="58"/>
      <c r="B88" s="58"/>
      <c r="C88" s="58"/>
      <c r="D88" s="59"/>
      <c r="E88" s="58"/>
      <c r="F88" s="58"/>
      <c r="G88" s="58"/>
      <c r="H88" s="58"/>
      <c r="I88" s="58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  <c r="AV88" s="61"/>
      <c r="AW88" s="61"/>
      <c r="AX88" s="61"/>
      <c r="AY88" s="61"/>
    </row>
    <row r="89" spans="1:51" ht="16" x14ac:dyDescent="0.2">
      <c r="A89" s="58"/>
      <c r="B89" s="58"/>
      <c r="C89" s="58"/>
      <c r="D89" s="59"/>
      <c r="E89" s="58"/>
      <c r="F89" s="58"/>
      <c r="G89" s="58"/>
      <c r="H89" s="58"/>
      <c r="I89" s="58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X89" s="61"/>
      <c r="AY89" s="61"/>
    </row>
    <row r="90" spans="1:51" x14ac:dyDescent="0.15">
      <c r="A90" s="58"/>
      <c r="B90" s="58"/>
      <c r="C90" s="58"/>
      <c r="D90" s="61"/>
      <c r="E90" s="58"/>
      <c r="F90" s="58"/>
      <c r="G90" s="58"/>
      <c r="H90" s="58"/>
      <c r="I90" s="58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  <c r="AY90" s="61"/>
    </row>
    <row r="91" spans="1:51" ht="16" x14ac:dyDescent="0.2">
      <c r="A91" s="58"/>
      <c r="B91" s="58"/>
      <c r="C91" s="58"/>
      <c r="D91" s="57"/>
      <c r="E91" s="58"/>
      <c r="F91" s="58"/>
      <c r="G91" s="58"/>
      <c r="H91" s="58"/>
      <c r="I91" s="58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  <c r="AV91" s="61"/>
      <c r="AW91" s="61"/>
      <c r="AX91" s="61"/>
      <c r="AY91" s="61"/>
    </row>
    <row r="92" spans="1:51" ht="16" x14ac:dyDescent="0.2">
      <c r="A92" s="58"/>
      <c r="B92" s="58"/>
      <c r="C92" s="58"/>
      <c r="D92" s="57"/>
      <c r="E92" s="58"/>
      <c r="F92" s="58"/>
      <c r="G92" s="58"/>
      <c r="H92" s="58"/>
      <c r="I92" s="58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61"/>
      <c r="AU92" s="61"/>
      <c r="AV92" s="61"/>
      <c r="AW92" s="61"/>
      <c r="AX92" s="61"/>
      <c r="AY92" s="61"/>
    </row>
    <row r="93" spans="1:51" ht="16" x14ac:dyDescent="0.2">
      <c r="A93" s="58"/>
      <c r="B93" s="58"/>
      <c r="C93" s="58"/>
      <c r="D93" s="59"/>
      <c r="E93" s="58"/>
      <c r="F93" s="58"/>
      <c r="G93" s="58"/>
      <c r="H93" s="58"/>
      <c r="I93" s="58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61"/>
      <c r="AS93" s="61"/>
      <c r="AT93" s="61"/>
      <c r="AU93" s="61"/>
      <c r="AV93" s="61"/>
      <c r="AW93" s="61"/>
      <c r="AX93" s="61"/>
      <c r="AY93" s="61"/>
    </row>
    <row r="94" spans="1:51" ht="16" x14ac:dyDescent="0.2">
      <c r="A94" s="58"/>
      <c r="B94" s="58"/>
      <c r="C94" s="58"/>
      <c r="D94" s="59"/>
      <c r="E94" s="58"/>
      <c r="F94" s="58"/>
      <c r="G94" s="58"/>
      <c r="H94" s="58"/>
      <c r="I94" s="58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  <c r="AU94" s="61"/>
      <c r="AV94" s="61"/>
      <c r="AW94" s="61"/>
      <c r="AX94" s="61"/>
      <c r="AY94" s="61"/>
    </row>
    <row r="95" spans="1:51" x14ac:dyDescent="0.15">
      <c r="A95" s="58"/>
      <c r="B95" s="58"/>
      <c r="C95" s="58"/>
      <c r="D95" s="61"/>
      <c r="E95" s="58"/>
      <c r="F95" s="58"/>
      <c r="G95" s="58"/>
      <c r="H95" s="58"/>
      <c r="I95" s="58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  <c r="AY95" s="61"/>
    </row>
    <row r="96" spans="1:51" ht="16" x14ac:dyDescent="0.2">
      <c r="A96" s="58"/>
      <c r="B96" s="58"/>
      <c r="C96" s="58"/>
      <c r="D96" s="57"/>
      <c r="E96" s="58"/>
      <c r="F96" s="58"/>
      <c r="G96" s="58"/>
      <c r="H96" s="58"/>
      <c r="I96" s="58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  <c r="AY96" s="61"/>
    </row>
    <row r="97" spans="1:51" ht="16" x14ac:dyDescent="0.2">
      <c r="A97" s="58"/>
      <c r="B97" s="58"/>
      <c r="C97" s="58"/>
      <c r="D97" s="57"/>
      <c r="E97" s="58"/>
      <c r="F97" s="58"/>
      <c r="G97" s="58"/>
      <c r="H97" s="58"/>
      <c r="I97" s="58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</row>
    <row r="98" spans="1:51" ht="16" x14ac:dyDescent="0.2">
      <c r="A98" s="58"/>
      <c r="B98" s="58"/>
      <c r="C98" s="58"/>
      <c r="D98" s="59"/>
      <c r="E98" s="58"/>
      <c r="F98" s="58"/>
      <c r="G98" s="58"/>
      <c r="H98" s="58"/>
      <c r="I98" s="58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  <c r="AV98" s="61"/>
      <c r="AW98" s="61"/>
      <c r="AX98" s="61"/>
      <c r="AY98" s="61"/>
    </row>
    <row r="99" spans="1:51" ht="16" x14ac:dyDescent="0.2">
      <c r="A99" s="58"/>
      <c r="B99" s="58"/>
      <c r="C99" s="58"/>
      <c r="D99" s="59"/>
      <c r="E99" s="58"/>
      <c r="F99" s="58"/>
      <c r="G99" s="58"/>
      <c r="H99" s="58"/>
      <c r="I99" s="58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  <c r="AV99" s="61"/>
      <c r="AW99" s="61"/>
      <c r="AX99" s="61"/>
      <c r="AY99" s="61"/>
    </row>
    <row r="100" spans="1:51" x14ac:dyDescent="0.15">
      <c r="A100" s="58"/>
      <c r="B100" s="58"/>
      <c r="C100" s="58"/>
      <c r="D100" s="61"/>
      <c r="E100" s="58"/>
      <c r="F100" s="58"/>
      <c r="G100" s="58"/>
      <c r="H100" s="58"/>
      <c r="I100" s="58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</row>
    <row r="101" spans="1:51" ht="16" x14ac:dyDescent="0.2">
      <c r="A101" s="58"/>
      <c r="B101" s="58"/>
      <c r="C101" s="58"/>
      <c r="D101" s="57"/>
      <c r="E101" s="58"/>
      <c r="F101" s="58"/>
      <c r="G101" s="58"/>
      <c r="H101" s="58"/>
      <c r="I101" s="58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  <c r="AV101" s="61"/>
      <c r="AW101" s="61"/>
      <c r="AX101" s="61"/>
      <c r="AY101" s="61"/>
    </row>
    <row r="102" spans="1:51" ht="16" x14ac:dyDescent="0.2">
      <c r="A102" s="58"/>
      <c r="B102" s="58"/>
      <c r="C102" s="58"/>
      <c r="D102" s="57"/>
      <c r="E102" s="58"/>
      <c r="F102" s="58"/>
      <c r="G102" s="58"/>
      <c r="H102" s="58"/>
      <c r="I102" s="58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  <c r="AY102" s="61"/>
    </row>
    <row r="103" spans="1:51" ht="16" x14ac:dyDescent="0.2">
      <c r="A103" s="58"/>
      <c r="B103" s="58"/>
      <c r="C103" s="58"/>
      <c r="D103" s="59"/>
      <c r="E103" s="58"/>
      <c r="F103" s="58"/>
      <c r="G103" s="58"/>
      <c r="H103" s="58"/>
      <c r="I103" s="58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  <c r="AY103" s="61"/>
    </row>
    <row r="104" spans="1:51" ht="16" x14ac:dyDescent="0.2">
      <c r="A104" s="58"/>
      <c r="B104" s="58"/>
      <c r="C104" s="58"/>
      <c r="D104" s="59"/>
      <c r="E104" s="58"/>
      <c r="F104" s="58"/>
      <c r="G104" s="58"/>
      <c r="H104" s="58"/>
      <c r="I104" s="58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  <c r="AY104" s="61"/>
    </row>
    <row r="105" spans="1:51" x14ac:dyDescent="0.15">
      <c r="A105" s="58"/>
      <c r="B105" s="58"/>
      <c r="C105" s="58"/>
      <c r="D105" s="61"/>
      <c r="E105" s="58"/>
      <c r="F105" s="58"/>
      <c r="G105" s="58"/>
      <c r="H105" s="58"/>
      <c r="I105" s="58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61"/>
      <c r="AW105" s="61"/>
      <c r="AX105" s="61"/>
      <c r="AY105" s="61"/>
    </row>
    <row r="106" spans="1:51" ht="16" x14ac:dyDescent="0.2">
      <c r="A106" s="58"/>
      <c r="B106" s="58"/>
      <c r="C106" s="58"/>
      <c r="D106" s="57"/>
      <c r="E106" s="58"/>
      <c r="F106" s="58"/>
      <c r="G106" s="58"/>
      <c r="H106" s="58"/>
      <c r="I106" s="58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  <c r="AY106" s="61"/>
    </row>
    <row r="107" spans="1:51" ht="16" x14ac:dyDescent="0.2">
      <c r="A107" s="58"/>
      <c r="B107" s="58"/>
      <c r="C107" s="58"/>
      <c r="D107" s="57"/>
      <c r="E107" s="58"/>
      <c r="F107" s="58"/>
      <c r="G107" s="58"/>
      <c r="H107" s="58"/>
      <c r="I107" s="58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1"/>
      <c r="AN107" s="61"/>
      <c r="AO107" s="61"/>
      <c r="AP107" s="61"/>
      <c r="AQ107" s="61"/>
      <c r="AR107" s="61"/>
      <c r="AS107" s="61"/>
      <c r="AT107" s="61"/>
      <c r="AU107" s="61"/>
      <c r="AV107" s="61"/>
      <c r="AW107" s="61"/>
      <c r="AX107" s="61"/>
      <c r="AY107" s="61"/>
    </row>
    <row r="108" spans="1:51" ht="16" x14ac:dyDescent="0.2">
      <c r="A108" s="58"/>
      <c r="B108" s="58"/>
      <c r="C108" s="58"/>
      <c r="D108" s="59"/>
      <c r="E108" s="58"/>
      <c r="F108" s="58"/>
      <c r="G108" s="58"/>
      <c r="H108" s="58"/>
      <c r="I108" s="58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61"/>
      <c r="AU108" s="61"/>
      <c r="AV108" s="61"/>
      <c r="AW108" s="61"/>
      <c r="AX108" s="61"/>
      <c r="AY108" s="61"/>
    </row>
    <row r="109" spans="1:51" ht="16" x14ac:dyDescent="0.2">
      <c r="A109" s="58"/>
      <c r="B109" s="58"/>
      <c r="C109" s="58"/>
      <c r="D109" s="59"/>
      <c r="E109" s="58"/>
      <c r="F109" s="58"/>
      <c r="G109" s="58"/>
      <c r="H109" s="58"/>
      <c r="I109" s="58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  <c r="AY109" s="61"/>
    </row>
    <row r="110" spans="1:51" x14ac:dyDescent="0.15">
      <c r="A110" s="58"/>
      <c r="B110" s="58"/>
      <c r="C110" s="58"/>
      <c r="D110" s="61"/>
      <c r="E110" s="58"/>
      <c r="F110" s="58"/>
      <c r="G110" s="58"/>
      <c r="H110" s="58"/>
      <c r="I110" s="58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  <c r="AY110" s="61"/>
    </row>
    <row r="111" spans="1:51" ht="16" x14ac:dyDescent="0.2">
      <c r="A111" s="58"/>
      <c r="B111" s="58"/>
      <c r="C111" s="58"/>
      <c r="D111" s="57"/>
      <c r="E111" s="58"/>
      <c r="F111" s="58"/>
      <c r="G111" s="58"/>
      <c r="H111" s="58"/>
      <c r="I111" s="58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</row>
    <row r="112" spans="1:51" ht="16" x14ac:dyDescent="0.2">
      <c r="A112" s="58"/>
      <c r="B112" s="58"/>
      <c r="C112" s="58"/>
      <c r="D112" s="57"/>
      <c r="E112" s="58"/>
      <c r="F112" s="58"/>
      <c r="G112" s="58"/>
      <c r="H112" s="58"/>
      <c r="I112" s="58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</row>
    <row r="113" spans="1:51" ht="16" x14ac:dyDescent="0.2">
      <c r="A113" s="58"/>
      <c r="B113" s="58"/>
      <c r="C113" s="58"/>
      <c r="D113" s="59"/>
      <c r="E113" s="58"/>
      <c r="F113" s="58"/>
      <c r="G113" s="58"/>
      <c r="H113" s="58"/>
      <c r="I113" s="58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</row>
    <row r="114" spans="1:51" ht="16" x14ac:dyDescent="0.2">
      <c r="A114" s="58"/>
      <c r="B114" s="58"/>
      <c r="C114" s="58"/>
      <c r="D114" s="59"/>
      <c r="E114" s="58"/>
      <c r="F114" s="58"/>
      <c r="G114" s="58"/>
      <c r="H114" s="58"/>
      <c r="I114" s="58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</row>
    <row r="115" spans="1:51" x14ac:dyDescent="0.15">
      <c r="A115" s="58"/>
      <c r="B115" s="58"/>
      <c r="C115" s="58"/>
      <c r="D115" s="61"/>
      <c r="E115" s="58"/>
      <c r="F115" s="58"/>
      <c r="G115" s="58"/>
      <c r="H115" s="58"/>
      <c r="I115" s="58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</row>
    <row r="116" spans="1:51" ht="16" x14ac:dyDescent="0.2">
      <c r="A116" s="58"/>
      <c r="B116" s="58"/>
      <c r="C116" s="58"/>
      <c r="D116" s="57"/>
      <c r="E116" s="58"/>
      <c r="F116" s="58"/>
      <c r="G116" s="58"/>
      <c r="H116" s="58"/>
      <c r="I116" s="58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</row>
    <row r="117" spans="1:51" ht="16" x14ac:dyDescent="0.2">
      <c r="A117" s="58"/>
      <c r="B117" s="58"/>
      <c r="C117" s="58"/>
      <c r="D117" s="57"/>
      <c r="E117" s="58"/>
      <c r="F117" s="58"/>
      <c r="G117" s="58"/>
      <c r="H117" s="58"/>
      <c r="I117" s="58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</row>
    <row r="118" spans="1:51" ht="16" x14ac:dyDescent="0.2">
      <c r="A118" s="58"/>
      <c r="B118" s="58"/>
      <c r="C118" s="58"/>
      <c r="D118" s="59"/>
      <c r="E118" s="58"/>
      <c r="F118" s="58"/>
      <c r="G118" s="58"/>
      <c r="H118" s="58"/>
      <c r="I118" s="58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</row>
    <row r="119" spans="1:51" ht="16" x14ac:dyDescent="0.2">
      <c r="A119" s="58"/>
      <c r="B119" s="58"/>
      <c r="C119" s="58"/>
      <c r="D119" s="59"/>
      <c r="E119" s="58"/>
      <c r="F119" s="58"/>
      <c r="G119" s="58"/>
      <c r="H119" s="58"/>
      <c r="I119" s="58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</row>
    <row r="120" spans="1:51" x14ac:dyDescent="0.15">
      <c r="A120" s="58"/>
      <c r="B120" s="58"/>
      <c r="C120" s="58"/>
      <c r="D120" s="61"/>
      <c r="E120" s="58"/>
      <c r="F120" s="58"/>
      <c r="G120" s="58"/>
      <c r="H120" s="58"/>
      <c r="I120" s="58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  <c r="AP120" s="61"/>
      <c r="AQ120" s="61"/>
      <c r="AR120" s="61"/>
      <c r="AS120" s="61"/>
      <c r="AT120" s="61"/>
      <c r="AU120" s="61"/>
      <c r="AV120" s="61"/>
      <c r="AW120" s="61"/>
      <c r="AX120" s="61"/>
      <c r="AY120" s="61"/>
    </row>
    <row r="121" spans="1:51" ht="16" x14ac:dyDescent="0.2">
      <c r="A121" s="58"/>
      <c r="B121" s="58"/>
      <c r="C121" s="58"/>
      <c r="D121" s="57"/>
      <c r="E121" s="58"/>
      <c r="F121" s="58"/>
      <c r="G121" s="58"/>
      <c r="H121" s="58"/>
      <c r="I121" s="58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1"/>
      <c r="AN121" s="61"/>
      <c r="AO121" s="61"/>
      <c r="AP121" s="61"/>
      <c r="AQ121" s="61"/>
      <c r="AR121" s="61"/>
      <c r="AS121" s="61"/>
      <c r="AT121" s="61"/>
      <c r="AU121" s="61"/>
      <c r="AV121" s="61"/>
      <c r="AW121" s="61"/>
      <c r="AX121" s="61"/>
      <c r="AY121" s="61"/>
    </row>
    <row r="122" spans="1:51" ht="16" x14ac:dyDescent="0.2">
      <c r="A122" s="58"/>
      <c r="B122" s="58"/>
      <c r="C122" s="58"/>
      <c r="D122" s="57"/>
      <c r="E122" s="58"/>
      <c r="F122" s="58"/>
      <c r="G122" s="58"/>
      <c r="H122" s="58"/>
      <c r="I122" s="58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  <c r="AY122" s="61"/>
    </row>
    <row r="123" spans="1:51" ht="16" x14ac:dyDescent="0.2">
      <c r="A123" s="58"/>
      <c r="B123" s="58"/>
      <c r="C123" s="58"/>
      <c r="D123" s="59"/>
      <c r="E123" s="58"/>
      <c r="F123" s="58"/>
      <c r="G123" s="58"/>
      <c r="H123" s="58"/>
      <c r="I123" s="58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1"/>
      <c r="AN123" s="61"/>
      <c r="AO123" s="61"/>
      <c r="AP123" s="61"/>
      <c r="AQ123" s="61"/>
      <c r="AR123" s="61"/>
      <c r="AS123" s="61"/>
      <c r="AT123" s="61"/>
      <c r="AU123" s="61"/>
      <c r="AV123" s="61"/>
      <c r="AW123" s="61"/>
      <c r="AX123" s="61"/>
      <c r="AY123" s="61"/>
    </row>
    <row r="124" spans="1:51" ht="16" x14ac:dyDescent="0.2">
      <c r="A124" s="58"/>
      <c r="B124" s="58"/>
      <c r="C124" s="58"/>
      <c r="D124" s="59"/>
      <c r="E124" s="58"/>
      <c r="F124" s="58"/>
      <c r="G124" s="58"/>
      <c r="H124" s="58"/>
      <c r="I124" s="58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1"/>
      <c r="AN124" s="61"/>
      <c r="AO124" s="61"/>
      <c r="AP124" s="61"/>
      <c r="AQ124" s="61"/>
      <c r="AR124" s="61"/>
      <c r="AS124" s="61"/>
      <c r="AT124" s="61"/>
      <c r="AU124" s="61"/>
      <c r="AV124" s="61"/>
      <c r="AW124" s="61"/>
      <c r="AX124" s="61"/>
      <c r="AY124" s="61"/>
    </row>
    <row r="125" spans="1:51" ht="16" x14ac:dyDescent="0.2">
      <c r="A125" s="58"/>
      <c r="B125" s="58"/>
      <c r="C125" s="58"/>
      <c r="D125" s="59"/>
      <c r="E125" s="58"/>
      <c r="F125" s="58"/>
      <c r="G125" s="58"/>
      <c r="H125" s="58"/>
      <c r="I125" s="58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1"/>
      <c r="AN125" s="61"/>
      <c r="AO125" s="61"/>
      <c r="AP125" s="61"/>
      <c r="AQ125" s="61"/>
      <c r="AR125" s="61"/>
      <c r="AS125" s="61"/>
      <c r="AT125" s="61"/>
      <c r="AU125" s="61"/>
      <c r="AV125" s="61"/>
      <c r="AW125" s="61"/>
      <c r="AX125" s="61"/>
      <c r="AY125" s="61"/>
    </row>
    <row r="126" spans="1:51" ht="16" x14ac:dyDescent="0.2">
      <c r="A126" s="58"/>
      <c r="B126" s="58"/>
      <c r="C126" s="58"/>
      <c r="D126" s="57"/>
      <c r="E126" s="58"/>
      <c r="F126" s="58"/>
      <c r="G126" s="58"/>
      <c r="H126" s="58"/>
      <c r="I126" s="58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61"/>
      <c r="AW126" s="61"/>
      <c r="AX126" s="61"/>
      <c r="AY126" s="61"/>
    </row>
    <row r="127" spans="1:51" ht="16" x14ac:dyDescent="0.2">
      <c r="A127" s="58"/>
      <c r="B127" s="58"/>
      <c r="C127" s="58"/>
      <c r="D127" s="57"/>
      <c r="E127" s="58"/>
      <c r="F127" s="58"/>
      <c r="G127" s="58"/>
      <c r="H127" s="58"/>
      <c r="I127" s="58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1"/>
      <c r="AN127" s="61"/>
      <c r="AO127" s="61"/>
      <c r="AP127" s="61"/>
      <c r="AQ127" s="61"/>
      <c r="AR127" s="61"/>
      <c r="AS127" s="61"/>
      <c r="AT127" s="61"/>
      <c r="AU127" s="61"/>
      <c r="AV127" s="61"/>
      <c r="AW127" s="61"/>
      <c r="AX127" s="61"/>
      <c r="AY127" s="61"/>
    </row>
    <row r="128" spans="1:51" ht="16" x14ac:dyDescent="0.2">
      <c r="A128" s="58"/>
      <c r="B128" s="58"/>
      <c r="C128" s="58"/>
      <c r="D128" s="59"/>
      <c r="E128" s="58"/>
      <c r="F128" s="58"/>
      <c r="G128" s="58"/>
      <c r="H128" s="58"/>
      <c r="I128" s="58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61"/>
      <c r="AX128" s="61"/>
      <c r="AY128" s="61"/>
    </row>
    <row r="129" spans="1:51" ht="16" x14ac:dyDescent="0.2">
      <c r="A129" s="58"/>
      <c r="B129" s="58"/>
      <c r="C129" s="58"/>
      <c r="D129" s="59"/>
      <c r="E129" s="58"/>
      <c r="F129" s="58"/>
      <c r="G129" s="58"/>
      <c r="H129" s="58"/>
      <c r="I129" s="58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1"/>
      <c r="AN129" s="61"/>
      <c r="AO129" s="61"/>
      <c r="AP129" s="61"/>
      <c r="AQ129" s="61"/>
      <c r="AR129" s="61"/>
      <c r="AS129" s="61"/>
      <c r="AT129" s="61"/>
      <c r="AU129" s="61"/>
      <c r="AV129" s="61"/>
      <c r="AW129" s="61"/>
      <c r="AX129" s="61"/>
      <c r="AY129" s="61"/>
    </row>
    <row r="130" spans="1:51" ht="16" x14ac:dyDescent="0.2">
      <c r="A130" s="58"/>
      <c r="B130" s="58"/>
      <c r="C130" s="58"/>
      <c r="D130" s="59"/>
      <c r="E130" s="58"/>
      <c r="F130" s="58"/>
      <c r="G130" s="58"/>
      <c r="H130" s="58"/>
      <c r="I130" s="58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1"/>
      <c r="AN130" s="61"/>
      <c r="AO130" s="61"/>
      <c r="AP130" s="61"/>
      <c r="AQ130" s="61"/>
      <c r="AR130" s="61"/>
      <c r="AS130" s="61"/>
      <c r="AT130" s="61"/>
      <c r="AU130" s="61"/>
      <c r="AV130" s="61"/>
      <c r="AW130" s="61"/>
      <c r="AX130" s="61"/>
      <c r="AY130" s="61"/>
    </row>
    <row r="131" spans="1:51" ht="16" x14ac:dyDescent="0.2">
      <c r="A131" s="58"/>
      <c r="B131" s="58"/>
      <c r="C131" s="58"/>
      <c r="D131" s="57"/>
      <c r="E131" s="58"/>
      <c r="F131" s="58"/>
      <c r="G131" s="58"/>
      <c r="H131" s="58"/>
      <c r="I131" s="58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1"/>
      <c r="AN131" s="61"/>
      <c r="AO131" s="61"/>
      <c r="AP131" s="61"/>
      <c r="AQ131" s="61"/>
      <c r="AR131" s="61"/>
      <c r="AS131" s="61"/>
      <c r="AT131" s="61"/>
      <c r="AU131" s="61"/>
      <c r="AV131" s="61"/>
      <c r="AW131" s="61"/>
      <c r="AX131" s="61"/>
      <c r="AY131" s="61"/>
    </row>
    <row r="132" spans="1:51" ht="16" x14ac:dyDescent="0.2">
      <c r="A132" s="58"/>
      <c r="B132" s="58"/>
      <c r="C132" s="58"/>
      <c r="D132" s="57"/>
      <c r="E132" s="58"/>
      <c r="F132" s="58"/>
      <c r="G132" s="58"/>
      <c r="H132" s="58"/>
      <c r="I132" s="58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1"/>
      <c r="AN132" s="61"/>
      <c r="AO132" s="61"/>
      <c r="AP132" s="61"/>
      <c r="AQ132" s="61"/>
      <c r="AR132" s="61"/>
      <c r="AS132" s="61"/>
      <c r="AT132" s="61"/>
      <c r="AU132" s="61"/>
      <c r="AV132" s="61"/>
      <c r="AW132" s="61"/>
      <c r="AX132" s="61"/>
      <c r="AY132" s="61"/>
    </row>
    <row r="133" spans="1:51" ht="16" x14ac:dyDescent="0.2">
      <c r="A133" s="58"/>
      <c r="B133" s="58"/>
      <c r="C133" s="58"/>
      <c r="D133" s="59"/>
      <c r="E133" s="58"/>
      <c r="F133" s="58"/>
      <c r="G133" s="58"/>
      <c r="H133" s="58"/>
      <c r="I133" s="58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61"/>
      <c r="AX133" s="61"/>
      <c r="AY133" s="61"/>
    </row>
    <row r="134" spans="1:51" ht="16" x14ac:dyDescent="0.2">
      <c r="A134" s="58"/>
      <c r="B134" s="58"/>
      <c r="C134" s="58"/>
      <c r="D134" s="59"/>
      <c r="E134" s="58"/>
      <c r="F134" s="58"/>
      <c r="G134" s="58"/>
      <c r="H134" s="58"/>
      <c r="I134" s="58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61"/>
      <c r="AW134" s="61"/>
      <c r="AX134" s="61"/>
      <c r="AY134" s="61"/>
    </row>
    <row r="135" spans="1:51" ht="16" x14ac:dyDescent="0.2">
      <c r="A135" s="58"/>
      <c r="B135" s="58"/>
      <c r="C135" s="58"/>
      <c r="D135" s="59"/>
      <c r="E135" s="58"/>
      <c r="F135" s="58"/>
      <c r="G135" s="58"/>
      <c r="H135" s="58"/>
      <c r="I135" s="58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1"/>
      <c r="AN135" s="61"/>
      <c r="AO135" s="61"/>
      <c r="AP135" s="61"/>
      <c r="AQ135" s="61"/>
      <c r="AR135" s="61"/>
      <c r="AS135" s="61"/>
      <c r="AT135" s="61"/>
      <c r="AU135" s="61"/>
      <c r="AV135" s="61"/>
      <c r="AW135" s="61"/>
      <c r="AX135" s="61"/>
      <c r="AY135" s="61"/>
    </row>
    <row r="136" spans="1:51" ht="16" x14ac:dyDescent="0.2">
      <c r="A136" s="58"/>
      <c r="B136" s="58"/>
      <c r="C136" s="58"/>
      <c r="D136" s="57"/>
      <c r="E136" s="58"/>
      <c r="F136" s="58"/>
      <c r="G136" s="58"/>
      <c r="H136" s="58"/>
      <c r="I136" s="58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1"/>
      <c r="AN136" s="61"/>
      <c r="AO136" s="61"/>
      <c r="AP136" s="61"/>
      <c r="AQ136" s="61"/>
      <c r="AR136" s="61"/>
      <c r="AS136" s="61"/>
      <c r="AT136" s="61"/>
      <c r="AU136" s="61"/>
      <c r="AV136" s="61"/>
      <c r="AW136" s="61"/>
      <c r="AX136" s="61"/>
      <c r="AY136" s="61"/>
    </row>
    <row r="137" spans="1:51" ht="16" x14ac:dyDescent="0.2">
      <c r="A137" s="58"/>
      <c r="B137" s="58"/>
      <c r="C137" s="58"/>
      <c r="D137" s="57"/>
      <c r="E137" s="58"/>
      <c r="F137" s="58"/>
      <c r="G137" s="58"/>
      <c r="H137" s="58"/>
      <c r="I137" s="58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  <c r="AL137" s="61"/>
      <c r="AM137" s="61"/>
      <c r="AN137" s="61"/>
      <c r="AO137" s="61"/>
      <c r="AP137" s="61"/>
      <c r="AQ137" s="61"/>
      <c r="AR137" s="61"/>
      <c r="AS137" s="61"/>
      <c r="AT137" s="61"/>
      <c r="AU137" s="61"/>
      <c r="AV137" s="61"/>
      <c r="AW137" s="61"/>
      <c r="AX137" s="61"/>
      <c r="AY137" s="61"/>
    </row>
    <row r="138" spans="1:51" ht="16" x14ac:dyDescent="0.2">
      <c r="A138" s="58"/>
      <c r="B138" s="58"/>
      <c r="C138" s="58"/>
      <c r="D138" s="59"/>
      <c r="E138" s="58"/>
      <c r="F138" s="58"/>
      <c r="G138" s="58"/>
      <c r="H138" s="58"/>
      <c r="I138" s="58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  <c r="AM138" s="61"/>
      <c r="AN138" s="61"/>
      <c r="AO138" s="61"/>
      <c r="AP138" s="61"/>
      <c r="AQ138" s="61"/>
      <c r="AR138" s="61"/>
      <c r="AS138" s="61"/>
      <c r="AT138" s="61"/>
      <c r="AU138" s="61"/>
      <c r="AV138" s="61"/>
      <c r="AW138" s="61"/>
      <c r="AX138" s="61"/>
      <c r="AY138" s="61"/>
    </row>
    <row r="139" spans="1:51" ht="16" x14ac:dyDescent="0.2">
      <c r="A139" s="58"/>
      <c r="B139" s="58"/>
      <c r="C139" s="58"/>
      <c r="D139" s="59"/>
      <c r="E139" s="58"/>
      <c r="F139" s="58"/>
      <c r="G139" s="58"/>
      <c r="H139" s="58"/>
      <c r="I139" s="58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61"/>
      <c r="AW139" s="61"/>
      <c r="AX139" s="61"/>
      <c r="AY139" s="61"/>
    </row>
    <row r="140" spans="1:51" ht="16" x14ac:dyDescent="0.2">
      <c r="A140" s="58"/>
      <c r="B140" s="58"/>
      <c r="C140" s="58"/>
      <c r="D140" s="59"/>
      <c r="E140" s="58"/>
      <c r="F140" s="58"/>
      <c r="G140" s="58"/>
      <c r="H140" s="58"/>
      <c r="I140" s="58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61"/>
      <c r="AX140" s="61"/>
      <c r="AY140" s="61"/>
    </row>
    <row r="141" spans="1:51" ht="16" x14ac:dyDescent="0.2">
      <c r="A141" s="58"/>
      <c r="B141" s="58"/>
      <c r="C141" s="58"/>
      <c r="D141" s="57"/>
      <c r="E141" s="58"/>
      <c r="F141" s="58"/>
      <c r="G141" s="58"/>
      <c r="H141" s="58"/>
      <c r="I141" s="58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  <c r="AY141" s="61"/>
    </row>
    <row r="142" spans="1:51" ht="16" x14ac:dyDescent="0.2">
      <c r="A142" s="58"/>
      <c r="B142" s="58"/>
      <c r="C142" s="58"/>
      <c r="D142" s="57"/>
      <c r="E142" s="58"/>
      <c r="F142" s="58"/>
      <c r="G142" s="58"/>
      <c r="H142" s="58"/>
      <c r="I142" s="58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61"/>
      <c r="AW142" s="61"/>
      <c r="AX142" s="61"/>
      <c r="AY142" s="61"/>
    </row>
    <row r="143" spans="1:51" ht="16" x14ac:dyDescent="0.2">
      <c r="A143" s="58"/>
      <c r="B143" s="58"/>
      <c r="C143" s="58"/>
      <c r="D143" s="59"/>
      <c r="E143" s="58"/>
      <c r="F143" s="58"/>
      <c r="G143" s="58"/>
      <c r="H143" s="58"/>
      <c r="I143" s="58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61"/>
      <c r="AR143" s="61"/>
      <c r="AS143" s="61"/>
      <c r="AT143" s="61"/>
      <c r="AU143" s="61"/>
      <c r="AV143" s="61"/>
      <c r="AW143" s="61"/>
      <c r="AX143" s="61"/>
      <c r="AY143" s="61"/>
    </row>
    <row r="144" spans="1:51" ht="16" x14ac:dyDescent="0.2">
      <c r="A144" s="58"/>
      <c r="B144" s="58"/>
      <c r="C144" s="58"/>
      <c r="D144" s="59"/>
      <c r="E144" s="58"/>
      <c r="F144" s="58"/>
      <c r="G144" s="58"/>
      <c r="H144" s="58"/>
      <c r="I144" s="58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  <c r="AP144" s="61"/>
      <c r="AQ144" s="61"/>
      <c r="AR144" s="61"/>
      <c r="AS144" s="61"/>
      <c r="AT144" s="61"/>
      <c r="AU144" s="61"/>
      <c r="AV144" s="61"/>
      <c r="AW144" s="61"/>
      <c r="AX144" s="61"/>
      <c r="AY144" s="61"/>
    </row>
    <row r="145" spans="1:51" ht="16" x14ac:dyDescent="0.2">
      <c r="A145" s="58"/>
      <c r="B145" s="58"/>
      <c r="C145" s="58"/>
      <c r="D145" s="59"/>
      <c r="E145" s="58"/>
      <c r="F145" s="58"/>
      <c r="G145" s="58"/>
      <c r="H145" s="58"/>
      <c r="I145" s="58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  <c r="AM145" s="61"/>
      <c r="AN145" s="61"/>
      <c r="AO145" s="61"/>
      <c r="AP145" s="61"/>
      <c r="AQ145" s="61"/>
      <c r="AR145" s="61"/>
      <c r="AS145" s="61"/>
      <c r="AT145" s="61"/>
      <c r="AU145" s="61"/>
      <c r="AV145" s="61"/>
      <c r="AW145" s="61"/>
      <c r="AX145" s="61"/>
      <c r="AY145" s="61"/>
    </row>
    <row r="146" spans="1:51" ht="16" x14ac:dyDescent="0.2">
      <c r="A146" s="58"/>
      <c r="B146" s="58"/>
      <c r="C146" s="58"/>
      <c r="D146" s="57"/>
      <c r="E146" s="58"/>
      <c r="F146" s="58"/>
      <c r="G146" s="58"/>
      <c r="H146" s="58"/>
      <c r="I146" s="58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  <c r="AP146" s="61"/>
      <c r="AQ146" s="61"/>
      <c r="AR146" s="61"/>
      <c r="AS146" s="61"/>
      <c r="AT146" s="61"/>
      <c r="AU146" s="61"/>
      <c r="AV146" s="61"/>
      <c r="AW146" s="61"/>
      <c r="AX146" s="61"/>
      <c r="AY146" s="61"/>
    </row>
    <row r="147" spans="1:51" ht="16" x14ac:dyDescent="0.2">
      <c r="A147" s="58"/>
      <c r="B147" s="58"/>
      <c r="C147" s="58"/>
      <c r="D147" s="57"/>
      <c r="E147" s="58"/>
      <c r="F147" s="58"/>
      <c r="G147" s="58"/>
      <c r="H147" s="58"/>
      <c r="I147" s="58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61"/>
      <c r="AW147" s="61"/>
      <c r="AX147" s="61"/>
      <c r="AY147" s="61"/>
    </row>
    <row r="148" spans="1:51" ht="16" x14ac:dyDescent="0.2">
      <c r="A148" s="58"/>
      <c r="B148" s="58"/>
      <c r="C148" s="58"/>
      <c r="D148" s="59"/>
      <c r="E148" s="58"/>
      <c r="F148" s="58"/>
      <c r="G148" s="58"/>
      <c r="H148" s="58"/>
      <c r="I148" s="58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  <c r="AY148" s="61"/>
    </row>
    <row r="149" spans="1:51" ht="16" x14ac:dyDescent="0.2">
      <c r="A149" s="58"/>
      <c r="B149" s="58"/>
      <c r="C149" s="58"/>
      <c r="D149" s="59"/>
      <c r="E149" s="58"/>
      <c r="F149" s="58"/>
      <c r="G149" s="58"/>
      <c r="H149" s="58"/>
      <c r="I149" s="58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1"/>
      <c r="AW149" s="61"/>
      <c r="AX149" s="61"/>
      <c r="AY149" s="61"/>
    </row>
    <row r="150" spans="1:51" x14ac:dyDescent="0.15">
      <c r="A150" s="58"/>
      <c r="B150" s="58"/>
      <c r="C150" s="66"/>
      <c r="D150" s="61"/>
      <c r="E150" s="58"/>
      <c r="F150" s="58"/>
      <c r="G150" s="58"/>
      <c r="H150" s="58"/>
      <c r="I150" s="58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1"/>
      <c r="AW150" s="61"/>
      <c r="AX150" s="61"/>
      <c r="AY150" s="61"/>
    </row>
    <row r="151" spans="1:51" ht="16" x14ac:dyDescent="0.2">
      <c r="A151" s="66"/>
      <c r="B151" s="66"/>
      <c r="C151" s="67"/>
      <c r="D151" s="57"/>
      <c r="E151" s="58"/>
      <c r="F151" s="58"/>
      <c r="G151" s="58"/>
      <c r="H151" s="58"/>
      <c r="I151" s="58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1"/>
      <c r="AW151" s="61"/>
      <c r="AX151" s="61"/>
      <c r="AY151" s="61"/>
    </row>
    <row r="152" spans="1:51" ht="16" x14ac:dyDescent="0.2">
      <c r="A152" s="66"/>
      <c r="B152" s="66"/>
      <c r="C152" s="66"/>
      <c r="D152" s="57"/>
      <c r="E152" s="58"/>
      <c r="F152" s="58"/>
      <c r="G152" s="58"/>
      <c r="H152" s="58"/>
      <c r="I152" s="58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1"/>
      <c r="AW152" s="61"/>
      <c r="AX152" s="61"/>
      <c r="AY152" s="61"/>
    </row>
    <row r="153" spans="1:51" ht="16" x14ac:dyDescent="0.2">
      <c r="A153" s="66"/>
      <c r="B153" s="66"/>
      <c r="C153" s="66"/>
      <c r="D153" s="59"/>
      <c r="E153" s="58"/>
      <c r="F153" s="58"/>
      <c r="G153" s="58"/>
      <c r="H153" s="58"/>
      <c r="I153" s="58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1"/>
      <c r="AW153" s="61"/>
      <c r="AX153" s="61"/>
      <c r="AY153" s="61"/>
    </row>
    <row r="154" spans="1:51" ht="16" x14ac:dyDescent="0.2">
      <c r="A154" s="66"/>
      <c r="B154" s="66"/>
      <c r="C154" s="58"/>
      <c r="D154" s="59"/>
      <c r="E154" s="58"/>
      <c r="F154" s="58"/>
      <c r="G154" s="58"/>
      <c r="H154" s="58"/>
      <c r="I154" s="58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1"/>
      <c r="AW154" s="61"/>
      <c r="AX154" s="61"/>
      <c r="AY154" s="61"/>
    </row>
    <row r="155" spans="1:51" x14ac:dyDescent="0.15">
      <c r="A155" s="58"/>
      <c r="B155" s="58"/>
      <c r="C155" s="66"/>
      <c r="D155" s="64"/>
      <c r="E155" s="58"/>
      <c r="F155" s="58"/>
      <c r="G155" s="58"/>
      <c r="H155" s="58"/>
      <c r="I155" s="58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1"/>
      <c r="AW155" s="61"/>
      <c r="AX155" s="61"/>
      <c r="AY155" s="61"/>
    </row>
    <row r="156" spans="1:51" ht="16" x14ac:dyDescent="0.2">
      <c r="A156" s="66"/>
      <c r="B156" s="66"/>
      <c r="C156" s="67"/>
      <c r="D156" s="57"/>
      <c r="E156" s="58"/>
      <c r="F156" s="58"/>
      <c r="G156" s="58"/>
      <c r="H156" s="58"/>
      <c r="I156" s="58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  <c r="AP156" s="61"/>
      <c r="AQ156" s="61"/>
      <c r="AR156" s="61"/>
      <c r="AS156" s="61"/>
      <c r="AT156" s="61"/>
      <c r="AU156" s="61"/>
      <c r="AV156" s="61"/>
      <c r="AW156" s="61"/>
      <c r="AX156" s="61"/>
      <c r="AY156" s="61"/>
    </row>
    <row r="157" spans="1:51" ht="16" x14ac:dyDescent="0.2">
      <c r="A157" s="66"/>
      <c r="B157" s="66"/>
      <c r="C157" s="66"/>
      <c r="D157" s="57"/>
      <c r="E157" s="58"/>
      <c r="F157" s="58"/>
      <c r="G157" s="58"/>
      <c r="H157" s="58"/>
      <c r="I157" s="58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AM157" s="61"/>
      <c r="AN157" s="61"/>
      <c r="AO157" s="61"/>
      <c r="AP157" s="61"/>
      <c r="AQ157" s="61"/>
      <c r="AR157" s="61"/>
      <c r="AS157" s="61"/>
      <c r="AT157" s="61"/>
      <c r="AU157" s="61"/>
      <c r="AV157" s="61"/>
      <c r="AW157" s="61"/>
      <c r="AX157" s="61"/>
      <c r="AY157" s="61"/>
    </row>
    <row r="158" spans="1:51" ht="16" x14ac:dyDescent="0.2">
      <c r="A158" s="66"/>
      <c r="B158" s="66"/>
      <c r="C158" s="66"/>
      <c r="D158" s="59"/>
      <c r="E158" s="58"/>
      <c r="F158" s="58"/>
      <c r="G158" s="58"/>
      <c r="H158" s="58"/>
      <c r="I158" s="58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  <c r="AP158" s="61"/>
      <c r="AQ158" s="61"/>
      <c r="AR158" s="61"/>
      <c r="AS158" s="61"/>
      <c r="AT158" s="61"/>
      <c r="AU158" s="61"/>
      <c r="AV158" s="61"/>
      <c r="AW158" s="61"/>
      <c r="AX158" s="61"/>
      <c r="AY158" s="61"/>
    </row>
    <row r="159" spans="1:51" ht="16" x14ac:dyDescent="0.2">
      <c r="A159" s="66"/>
      <c r="B159" s="66"/>
      <c r="C159" s="58"/>
      <c r="D159" s="59"/>
      <c r="E159" s="58"/>
      <c r="F159" s="58"/>
      <c r="G159" s="58"/>
      <c r="H159" s="58"/>
      <c r="I159" s="58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AM159" s="61"/>
      <c r="AN159" s="61"/>
      <c r="AO159" s="61"/>
      <c r="AP159" s="61"/>
      <c r="AQ159" s="61"/>
      <c r="AR159" s="61"/>
      <c r="AS159" s="61"/>
      <c r="AT159" s="61"/>
      <c r="AU159" s="61"/>
      <c r="AV159" s="61"/>
      <c r="AW159" s="61"/>
      <c r="AX159" s="61"/>
      <c r="AY159" s="61"/>
    </row>
    <row r="160" spans="1:51" x14ac:dyDescent="0.15">
      <c r="A160" s="58"/>
      <c r="B160" s="58"/>
      <c r="C160" s="66"/>
      <c r="D160" s="64"/>
      <c r="E160" s="58"/>
      <c r="F160" s="58"/>
      <c r="G160" s="58"/>
      <c r="H160" s="58"/>
      <c r="I160" s="58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  <c r="AV160" s="61"/>
      <c r="AW160" s="61"/>
      <c r="AX160" s="61"/>
      <c r="AY160" s="61"/>
    </row>
    <row r="161" spans="1:51" ht="16" x14ac:dyDescent="0.2">
      <c r="A161" s="66"/>
      <c r="B161" s="66"/>
      <c r="C161" s="67"/>
      <c r="D161" s="57"/>
      <c r="E161" s="58"/>
      <c r="F161" s="58"/>
      <c r="G161" s="58"/>
      <c r="H161" s="58"/>
      <c r="I161" s="58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  <c r="AV161" s="61"/>
      <c r="AW161" s="61"/>
      <c r="AX161" s="61"/>
      <c r="AY161" s="61"/>
    </row>
    <row r="162" spans="1:51" ht="16" x14ac:dyDescent="0.2">
      <c r="A162" s="66"/>
      <c r="B162" s="66"/>
      <c r="C162" s="66"/>
      <c r="D162" s="57"/>
      <c r="E162" s="58"/>
      <c r="F162" s="58"/>
      <c r="G162" s="58"/>
      <c r="H162" s="58"/>
      <c r="I162" s="58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AM162" s="61"/>
      <c r="AN162" s="61"/>
      <c r="AO162" s="61"/>
      <c r="AP162" s="61"/>
      <c r="AQ162" s="61"/>
      <c r="AR162" s="61"/>
      <c r="AS162" s="61"/>
      <c r="AT162" s="61"/>
      <c r="AU162" s="61"/>
      <c r="AV162" s="61"/>
      <c r="AW162" s="61"/>
      <c r="AX162" s="61"/>
      <c r="AY162" s="61"/>
    </row>
    <row r="163" spans="1:51" ht="16" x14ac:dyDescent="0.2">
      <c r="A163" s="66"/>
      <c r="B163" s="66"/>
      <c r="C163" s="66"/>
      <c r="D163" s="59"/>
      <c r="E163" s="58"/>
      <c r="F163" s="58"/>
      <c r="G163" s="58"/>
      <c r="H163" s="58"/>
      <c r="I163" s="58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  <c r="AL163" s="61"/>
      <c r="AM163" s="61"/>
      <c r="AN163" s="61"/>
      <c r="AO163" s="61"/>
      <c r="AP163" s="61"/>
      <c r="AQ163" s="61"/>
      <c r="AR163" s="61"/>
      <c r="AS163" s="61"/>
      <c r="AT163" s="61"/>
      <c r="AU163" s="61"/>
      <c r="AV163" s="61"/>
      <c r="AW163" s="61"/>
      <c r="AX163" s="61"/>
      <c r="AY163" s="61"/>
    </row>
    <row r="164" spans="1:51" ht="16" x14ac:dyDescent="0.2">
      <c r="A164" s="66"/>
      <c r="B164" s="66"/>
      <c r="C164" s="58"/>
      <c r="D164" s="59"/>
      <c r="E164" s="58"/>
      <c r="F164" s="58"/>
      <c r="G164" s="58"/>
      <c r="H164" s="58"/>
      <c r="I164" s="58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AM164" s="61"/>
      <c r="AN164" s="61"/>
      <c r="AO164" s="61"/>
      <c r="AP164" s="61"/>
      <c r="AQ164" s="61"/>
      <c r="AR164" s="61"/>
      <c r="AS164" s="61"/>
      <c r="AT164" s="61"/>
      <c r="AU164" s="61"/>
      <c r="AV164" s="61"/>
      <c r="AW164" s="61"/>
      <c r="AX164" s="61"/>
      <c r="AY164" s="61"/>
    </row>
    <row r="165" spans="1:51" x14ac:dyDescent="0.15">
      <c r="A165" s="58"/>
      <c r="B165" s="58"/>
      <c r="C165" s="66"/>
      <c r="D165" s="58"/>
      <c r="E165" s="58"/>
      <c r="F165" s="58"/>
      <c r="G165" s="58"/>
      <c r="H165" s="58"/>
      <c r="I165" s="58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  <c r="AL165" s="61"/>
      <c r="AM165" s="61"/>
      <c r="AN165" s="61"/>
      <c r="AO165" s="61"/>
      <c r="AP165" s="61"/>
      <c r="AQ165" s="61"/>
      <c r="AR165" s="61"/>
      <c r="AS165" s="61"/>
      <c r="AT165" s="61"/>
      <c r="AU165" s="61"/>
      <c r="AV165" s="61"/>
      <c r="AW165" s="61"/>
      <c r="AX165" s="61"/>
      <c r="AY165" s="61"/>
    </row>
    <row r="166" spans="1:51" ht="16" x14ac:dyDescent="0.2">
      <c r="A166" s="66"/>
      <c r="B166" s="66"/>
      <c r="C166" s="67"/>
      <c r="D166" s="57"/>
      <c r="E166" s="58"/>
      <c r="F166" s="58"/>
      <c r="G166" s="58"/>
      <c r="H166" s="58"/>
      <c r="I166" s="58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AM166" s="61"/>
      <c r="AN166" s="61"/>
      <c r="AO166" s="61"/>
      <c r="AP166" s="61"/>
      <c r="AQ166" s="61"/>
      <c r="AR166" s="61"/>
      <c r="AS166" s="61"/>
      <c r="AT166" s="61"/>
      <c r="AU166" s="61"/>
      <c r="AV166" s="61"/>
      <c r="AW166" s="61"/>
      <c r="AX166" s="61"/>
      <c r="AY166" s="61"/>
    </row>
    <row r="167" spans="1:51" ht="16" x14ac:dyDescent="0.2">
      <c r="A167" s="66"/>
      <c r="B167" s="66"/>
      <c r="C167" s="66"/>
      <c r="D167" s="57"/>
      <c r="E167" s="58"/>
      <c r="F167" s="58"/>
      <c r="G167" s="58"/>
      <c r="H167" s="58"/>
      <c r="I167" s="58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61"/>
      <c r="AW167" s="61"/>
      <c r="AX167" s="61"/>
      <c r="AY167" s="61"/>
    </row>
    <row r="168" spans="1:51" ht="16" x14ac:dyDescent="0.2">
      <c r="A168" s="66"/>
      <c r="B168" s="66"/>
      <c r="C168" s="66"/>
      <c r="D168" s="59"/>
      <c r="E168" s="58"/>
      <c r="F168" s="58"/>
      <c r="G168" s="58"/>
      <c r="H168" s="58"/>
      <c r="I168" s="58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  <c r="AL168" s="61"/>
      <c r="AM168" s="61"/>
      <c r="AN168" s="61"/>
      <c r="AO168" s="61"/>
      <c r="AP168" s="61"/>
      <c r="AQ168" s="61"/>
      <c r="AR168" s="61"/>
      <c r="AS168" s="61"/>
      <c r="AT168" s="61"/>
      <c r="AU168" s="61"/>
      <c r="AV168" s="61"/>
      <c r="AW168" s="61"/>
      <c r="AX168" s="61"/>
      <c r="AY168" s="61"/>
    </row>
    <row r="169" spans="1:51" ht="16" x14ac:dyDescent="0.2">
      <c r="A169" s="66"/>
      <c r="B169" s="66"/>
      <c r="C169" s="58"/>
      <c r="D169" s="59"/>
      <c r="E169" s="58"/>
      <c r="F169" s="58"/>
      <c r="G169" s="58"/>
      <c r="H169" s="58"/>
      <c r="I169" s="58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  <c r="AL169" s="61"/>
      <c r="AM169" s="61"/>
      <c r="AN169" s="61"/>
      <c r="AO169" s="61"/>
      <c r="AP169" s="61"/>
      <c r="AQ169" s="61"/>
      <c r="AR169" s="61"/>
      <c r="AS169" s="61"/>
      <c r="AT169" s="61"/>
      <c r="AU169" s="61"/>
      <c r="AV169" s="61"/>
      <c r="AW169" s="61"/>
      <c r="AX169" s="61"/>
      <c r="AY169" s="61"/>
    </row>
    <row r="170" spans="1:51" x14ac:dyDescent="0.15">
      <c r="A170" s="58"/>
      <c r="B170" s="58"/>
      <c r="C170" s="66"/>
      <c r="D170" s="64"/>
      <c r="E170" s="58"/>
      <c r="F170" s="58"/>
      <c r="G170" s="58"/>
      <c r="H170" s="58"/>
      <c r="I170" s="58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  <c r="AL170" s="61"/>
      <c r="AM170" s="61"/>
      <c r="AN170" s="61"/>
      <c r="AO170" s="61"/>
      <c r="AP170" s="61"/>
      <c r="AQ170" s="61"/>
      <c r="AR170" s="61"/>
      <c r="AS170" s="61"/>
      <c r="AT170" s="61"/>
      <c r="AU170" s="61"/>
      <c r="AV170" s="61"/>
      <c r="AW170" s="61"/>
      <c r="AX170" s="61"/>
      <c r="AY170" s="61"/>
    </row>
    <row r="171" spans="1:51" ht="16" x14ac:dyDescent="0.2">
      <c r="A171" s="66"/>
      <c r="B171" s="66"/>
      <c r="C171" s="67"/>
      <c r="D171" s="57"/>
      <c r="E171" s="58"/>
      <c r="F171" s="58"/>
      <c r="G171" s="58"/>
      <c r="H171" s="58"/>
      <c r="I171" s="58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  <c r="AL171" s="61"/>
      <c r="AM171" s="61"/>
      <c r="AN171" s="61"/>
      <c r="AO171" s="61"/>
      <c r="AP171" s="61"/>
      <c r="AQ171" s="61"/>
      <c r="AR171" s="61"/>
      <c r="AS171" s="61"/>
      <c r="AT171" s="61"/>
      <c r="AU171" s="61"/>
      <c r="AV171" s="61"/>
      <c r="AW171" s="61"/>
      <c r="AX171" s="61"/>
      <c r="AY171" s="61"/>
    </row>
    <row r="172" spans="1:51" ht="16" x14ac:dyDescent="0.2">
      <c r="A172" s="66"/>
      <c r="B172" s="66"/>
      <c r="C172" s="66"/>
      <c r="D172" s="57"/>
      <c r="E172" s="58"/>
      <c r="F172" s="58"/>
      <c r="G172" s="58"/>
      <c r="H172" s="58"/>
      <c r="I172" s="58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  <c r="AL172" s="61"/>
      <c r="AM172" s="61"/>
      <c r="AN172" s="61"/>
      <c r="AO172" s="61"/>
      <c r="AP172" s="61"/>
      <c r="AQ172" s="61"/>
      <c r="AR172" s="61"/>
      <c r="AS172" s="61"/>
      <c r="AT172" s="61"/>
      <c r="AU172" s="61"/>
      <c r="AV172" s="61"/>
      <c r="AW172" s="61"/>
      <c r="AX172" s="61"/>
      <c r="AY172" s="61"/>
    </row>
    <row r="173" spans="1:51" ht="16" x14ac:dyDescent="0.2">
      <c r="A173" s="66"/>
      <c r="B173" s="66"/>
      <c r="C173" s="66"/>
      <c r="D173" s="59"/>
      <c r="E173" s="58"/>
      <c r="F173" s="58"/>
      <c r="G173" s="58"/>
      <c r="H173" s="58"/>
      <c r="I173" s="58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  <c r="AL173" s="61"/>
      <c r="AM173" s="61"/>
      <c r="AN173" s="61"/>
      <c r="AO173" s="61"/>
      <c r="AP173" s="61"/>
      <c r="AQ173" s="61"/>
      <c r="AR173" s="61"/>
      <c r="AS173" s="61"/>
      <c r="AT173" s="61"/>
      <c r="AU173" s="61"/>
      <c r="AV173" s="61"/>
      <c r="AW173" s="61"/>
      <c r="AX173" s="61"/>
      <c r="AY173" s="61"/>
    </row>
    <row r="174" spans="1:51" ht="16" x14ac:dyDescent="0.2">
      <c r="A174" s="66"/>
      <c r="B174" s="66"/>
      <c r="C174" s="58"/>
      <c r="D174" s="59"/>
      <c r="E174" s="58"/>
      <c r="F174" s="58"/>
      <c r="G174" s="58"/>
      <c r="H174" s="58"/>
      <c r="I174" s="58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  <c r="AR174" s="61"/>
      <c r="AS174" s="61"/>
      <c r="AT174" s="61"/>
      <c r="AU174" s="61"/>
      <c r="AV174" s="61"/>
      <c r="AW174" s="61"/>
      <c r="AX174" s="61"/>
      <c r="AY174" s="61"/>
    </row>
    <row r="175" spans="1:51" x14ac:dyDescent="0.15">
      <c r="A175" s="58"/>
      <c r="B175" s="58"/>
      <c r="C175" s="66"/>
      <c r="D175" s="64"/>
      <c r="E175" s="58"/>
      <c r="F175" s="58"/>
      <c r="G175" s="58"/>
      <c r="H175" s="58"/>
      <c r="I175" s="58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  <c r="AL175" s="61"/>
      <c r="AM175" s="61"/>
      <c r="AN175" s="61"/>
      <c r="AO175" s="61"/>
      <c r="AP175" s="61"/>
      <c r="AQ175" s="61"/>
      <c r="AR175" s="61"/>
      <c r="AS175" s="61"/>
      <c r="AT175" s="61"/>
      <c r="AU175" s="61"/>
      <c r="AV175" s="61"/>
      <c r="AW175" s="61"/>
      <c r="AX175" s="61"/>
      <c r="AY175" s="61"/>
    </row>
    <row r="176" spans="1:51" ht="16" x14ac:dyDescent="0.2">
      <c r="A176" s="66"/>
      <c r="B176" s="66"/>
      <c r="C176" s="58"/>
      <c r="D176" s="57"/>
      <c r="E176" s="58"/>
      <c r="F176" s="58"/>
      <c r="G176" s="58"/>
      <c r="H176" s="58"/>
      <c r="I176" s="58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  <c r="AL176" s="61"/>
      <c r="AM176" s="61"/>
      <c r="AN176" s="61"/>
      <c r="AO176" s="61"/>
      <c r="AP176" s="61"/>
      <c r="AQ176" s="61"/>
      <c r="AR176" s="61"/>
      <c r="AS176" s="61"/>
      <c r="AT176" s="61"/>
      <c r="AU176" s="61"/>
      <c r="AV176" s="61"/>
      <c r="AW176" s="61"/>
      <c r="AX176" s="61"/>
      <c r="AY176" s="61"/>
    </row>
    <row r="177" spans="1:51" x14ac:dyDescent="0.15">
      <c r="A177" s="58"/>
      <c r="B177" s="58"/>
      <c r="C177" s="58"/>
      <c r="D177" s="58"/>
      <c r="E177" s="58"/>
      <c r="F177" s="58"/>
      <c r="G177" s="58"/>
      <c r="H177" s="58"/>
      <c r="I177" s="58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  <c r="AL177" s="61"/>
      <c r="AM177" s="61"/>
      <c r="AN177" s="61"/>
      <c r="AO177" s="61"/>
      <c r="AP177" s="61"/>
      <c r="AQ177" s="61"/>
      <c r="AR177" s="61"/>
      <c r="AS177" s="61"/>
      <c r="AT177" s="61"/>
      <c r="AU177" s="61"/>
      <c r="AV177" s="61"/>
      <c r="AW177" s="61"/>
      <c r="AX177" s="61"/>
      <c r="AY177" s="61"/>
    </row>
    <row r="178" spans="1:51" x14ac:dyDescent="0.15">
      <c r="A178" s="58"/>
      <c r="B178" s="58"/>
      <c r="C178" s="58"/>
      <c r="D178" s="61"/>
      <c r="E178" s="58"/>
      <c r="F178" s="58"/>
      <c r="G178" s="58"/>
      <c r="H178" s="58"/>
      <c r="I178" s="58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  <c r="AL178" s="61"/>
      <c r="AM178" s="61"/>
      <c r="AN178" s="61"/>
      <c r="AO178" s="61"/>
      <c r="AP178" s="61"/>
      <c r="AQ178" s="61"/>
      <c r="AR178" s="61"/>
      <c r="AS178" s="61"/>
      <c r="AT178" s="61"/>
      <c r="AU178" s="61"/>
      <c r="AV178" s="61"/>
      <c r="AW178" s="61"/>
      <c r="AX178" s="61"/>
      <c r="AY178" s="61"/>
    </row>
    <row r="179" spans="1:51" x14ac:dyDescent="0.15">
      <c r="A179" s="58"/>
      <c r="B179" s="58"/>
      <c r="C179" s="58"/>
      <c r="D179" s="61"/>
      <c r="E179" s="58"/>
      <c r="F179" s="58"/>
      <c r="G179" s="58"/>
      <c r="H179" s="58"/>
      <c r="I179" s="58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  <c r="AP179" s="61"/>
      <c r="AQ179" s="61"/>
      <c r="AR179" s="61"/>
      <c r="AS179" s="61"/>
      <c r="AT179" s="61"/>
      <c r="AU179" s="61"/>
      <c r="AV179" s="61"/>
      <c r="AW179" s="61"/>
      <c r="AX179" s="61"/>
      <c r="AY179" s="61"/>
    </row>
    <row r="180" spans="1:51" x14ac:dyDescent="0.15">
      <c r="A180" s="58"/>
      <c r="B180" s="58"/>
      <c r="C180" s="58"/>
      <c r="D180" s="64"/>
      <c r="E180" s="58"/>
      <c r="F180" s="58"/>
      <c r="G180" s="58"/>
      <c r="H180" s="58"/>
      <c r="I180" s="58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1"/>
      <c r="AN180" s="61"/>
      <c r="AO180" s="61"/>
      <c r="AP180" s="61"/>
      <c r="AQ180" s="61"/>
      <c r="AR180" s="61"/>
      <c r="AS180" s="61"/>
      <c r="AT180" s="61"/>
      <c r="AU180" s="61"/>
      <c r="AV180" s="61"/>
      <c r="AW180" s="61"/>
      <c r="AX180" s="61"/>
      <c r="AY180" s="61"/>
    </row>
    <row r="181" spans="1:51" x14ac:dyDescent="0.15">
      <c r="A181" s="58"/>
      <c r="B181" s="58"/>
      <c r="C181" s="58"/>
      <c r="D181" s="64"/>
      <c r="E181" s="58"/>
      <c r="F181" s="58"/>
      <c r="G181" s="58"/>
      <c r="H181" s="58"/>
      <c r="I181" s="58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  <c r="AL181" s="61"/>
      <c r="AM181" s="61"/>
      <c r="AN181" s="61"/>
      <c r="AO181" s="61"/>
      <c r="AP181" s="61"/>
      <c r="AQ181" s="61"/>
      <c r="AR181" s="61"/>
      <c r="AS181" s="61"/>
      <c r="AT181" s="61"/>
      <c r="AU181" s="61"/>
      <c r="AV181" s="61"/>
      <c r="AW181" s="61"/>
      <c r="AX181" s="61"/>
      <c r="AY181" s="61"/>
    </row>
    <row r="182" spans="1:51" x14ac:dyDescent="0.15">
      <c r="A182" s="58"/>
      <c r="B182" s="58"/>
      <c r="C182" s="58"/>
      <c r="D182" s="58"/>
      <c r="E182" s="58"/>
      <c r="F182" s="58"/>
      <c r="G182" s="58"/>
      <c r="H182" s="58"/>
      <c r="I182" s="58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1"/>
      <c r="AN182" s="61"/>
      <c r="AO182" s="61"/>
      <c r="AP182" s="61"/>
      <c r="AQ182" s="61"/>
      <c r="AR182" s="61"/>
      <c r="AS182" s="61"/>
      <c r="AT182" s="61"/>
      <c r="AU182" s="61"/>
      <c r="AV182" s="61"/>
      <c r="AW182" s="61"/>
      <c r="AX182" s="61"/>
      <c r="AY182" s="61"/>
    </row>
    <row r="183" spans="1:51" x14ac:dyDescent="0.15">
      <c r="A183" s="58"/>
      <c r="B183" s="58"/>
      <c r="C183" s="58"/>
      <c r="D183" s="61"/>
      <c r="E183" s="58"/>
      <c r="F183" s="58"/>
      <c r="G183" s="58"/>
      <c r="H183" s="58"/>
      <c r="I183" s="58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1"/>
      <c r="AN183" s="61"/>
      <c r="AO183" s="61"/>
      <c r="AP183" s="61"/>
      <c r="AQ183" s="61"/>
      <c r="AR183" s="61"/>
      <c r="AS183" s="61"/>
      <c r="AT183" s="61"/>
      <c r="AU183" s="61"/>
      <c r="AV183" s="61"/>
      <c r="AW183" s="61"/>
      <c r="AX183" s="61"/>
      <c r="AY183" s="61"/>
    </row>
    <row r="184" spans="1:51" ht="16" x14ac:dyDescent="0.2">
      <c r="A184" s="66"/>
      <c r="B184" s="66"/>
      <c r="C184" s="67"/>
      <c r="D184" s="57"/>
      <c r="E184" s="58"/>
      <c r="F184" s="58"/>
      <c r="G184" s="58"/>
      <c r="H184" s="58"/>
      <c r="I184" s="58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  <c r="AP184" s="61"/>
      <c r="AQ184" s="61"/>
      <c r="AR184" s="61"/>
      <c r="AS184" s="61"/>
      <c r="AT184" s="61"/>
      <c r="AU184" s="61"/>
      <c r="AV184" s="61"/>
      <c r="AW184" s="61"/>
      <c r="AX184" s="61"/>
      <c r="AY184" s="61"/>
    </row>
    <row r="185" spans="1:51" ht="16" x14ac:dyDescent="0.2">
      <c r="A185" s="66"/>
      <c r="B185" s="66"/>
      <c r="C185" s="66"/>
      <c r="D185" s="57"/>
      <c r="E185" s="58"/>
      <c r="F185" s="58"/>
      <c r="G185" s="58"/>
      <c r="H185" s="58"/>
      <c r="I185" s="58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/>
      <c r="AN185" s="61"/>
      <c r="AO185" s="61"/>
      <c r="AP185" s="61"/>
      <c r="AQ185" s="61"/>
      <c r="AR185" s="61"/>
      <c r="AS185" s="61"/>
      <c r="AT185" s="61"/>
      <c r="AU185" s="61"/>
      <c r="AV185" s="61"/>
      <c r="AW185" s="61"/>
      <c r="AX185" s="61"/>
      <c r="AY185" s="61"/>
    </row>
    <row r="186" spans="1:51" ht="16" x14ac:dyDescent="0.2">
      <c r="A186" s="66"/>
      <c r="B186" s="66"/>
      <c r="C186" s="66"/>
      <c r="D186" s="59"/>
      <c r="E186" s="58"/>
      <c r="F186" s="58"/>
      <c r="G186" s="58"/>
      <c r="H186" s="58"/>
      <c r="I186" s="58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  <c r="AP186" s="61"/>
      <c r="AQ186" s="61"/>
      <c r="AR186" s="61"/>
      <c r="AS186" s="61"/>
      <c r="AT186" s="61"/>
      <c r="AU186" s="61"/>
      <c r="AV186" s="61"/>
      <c r="AW186" s="61"/>
      <c r="AX186" s="61"/>
      <c r="AY186" s="61"/>
    </row>
    <row r="187" spans="1:51" ht="16" x14ac:dyDescent="0.2">
      <c r="A187" s="66"/>
      <c r="B187" s="66"/>
      <c r="C187" s="58"/>
      <c r="D187" s="59"/>
      <c r="E187" s="58"/>
      <c r="F187" s="58"/>
      <c r="G187" s="58"/>
      <c r="H187" s="58"/>
      <c r="I187" s="58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  <c r="AP187" s="61"/>
      <c r="AQ187" s="61"/>
      <c r="AR187" s="61"/>
      <c r="AS187" s="61"/>
      <c r="AT187" s="61"/>
      <c r="AU187" s="61"/>
      <c r="AV187" s="61"/>
      <c r="AW187" s="61"/>
      <c r="AX187" s="61"/>
      <c r="AY187" s="61"/>
    </row>
    <row r="188" spans="1:51" x14ac:dyDescent="0.15">
      <c r="A188" s="58"/>
      <c r="B188" s="58"/>
      <c r="C188" s="58"/>
      <c r="D188" s="61"/>
      <c r="E188" s="58"/>
      <c r="F188" s="58"/>
      <c r="G188" s="58"/>
      <c r="H188" s="58"/>
      <c r="I188" s="58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  <c r="AL188" s="61"/>
      <c r="AM188" s="61"/>
      <c r="AN188" s="61"/>
      <c r="AO188" s="61"/>
      <c r="AP188" s="61"/>
      <c r="AQ188" s="61"/>
      <c r="AR188" s="61"/>
      <c r="AS188" s="61"/>
      <c r="AT188" s="61"/>
      <c r="AU188" s="61"/>
      <c r="AV188" s="61"/>
      <c r="AW188" s="61"/>
      <c r="AX188" s="61"/>
      <c r="AY188" s="61"/>
    </row>
    <row r="189" spans="1:51" ht="16" x14ac:dyDescent="0.2">
      <c r="A189" s="58"/>
      <c r="B189" s="58"/>
      <c r="C189" s="58"/>
      <c r="D189" s="57"/>
      <c r="E189" s="58"/>
      <c r="F189" s="58"/>
      <c r="G189" s="58"/>
      <c r="H189" s="58"/>
      <c r="I189" s="58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1"/>
      <c r="AN189" s="61"/>
      <c r="AO189" s="61"/>
      <c r="AP189" s="61"/>
      <c r="AQ189" s="61"/>
      <c r="AR189" s="61"/>
      <c r="AS189" s="61"/>
      <c r="AT189" s="61"/>
      <c r="AU189" s="61"/>
      <c r="AV189" s="61"/>
      <c r="AW189" s="61"/>
      <c r="AX189" s="61"/>
      <c r="AY189" s="61"/>
    </row>
    <row r="190" spans="1:51" ht="16" x14ac:dyDescent="0.2">
      <c r="A190" s="58"/>
      <c r="B190" s="58"/>
      <c r="C190" s="58"/>
      <c r="D190" s="57"/>
      <c r="E190" s="58"/>
      <c r="F190" s="58"/>
      <c r="G190" s="58"/>
      <c r="H190" s="58"/>
      <c r="I190" s="58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61"/>
      <c r="AR190" s="61"/>
      <c r="AS190" s="61"/>
      <c r="AT190" s="61"/>
      <c r="AU190" s="61"/>
      <c r="AV190" s="61"/>
      <c r="AW190" s="61"/>
      <c r="AX190" s="61"/>
      <c r="AY190" s="61"/>
    </row>
    <row r="191" spans="1:51" ht="16" x14ac:dyDescent="0.2">
      <c r="A191" s="58"/>
      <c r="B191" s="58"/>
      <c r="C191" s="58"/>
      <c r="D191" s="57"/>
      <c r="E191" s="58"/>
      <c r="F191" s="58"/>
      <c r="G191" s="58"/>
      <c r="H191" s="58"/>
      <c r="I191" s="58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  <c r="AO191" s="61"/>
      <c r="AP191" s="61"/>
      <c r="AQ191" s="61"/>
      <c r="AR191" s="61"/>
      <c r="AS191" s="61"/>
      <c r="AT191" s="61"/>
      <c r="AU191" s="61"/>
      <c r="AV191" s="61"/>
      <c r="AW191" s="61"/>
      <c r="AX191" s="61"/>
      <c r="AY191" s="61"/>
    </row>
    <row r="192" spans="1:51" ht="16" x14ac:dyDescent="0.2">
      <c r="A192" s="58"/>
      <c r="B192" s="58"/>
      <c r="C192" s="58"/>
      <c r="D192" s="59"/>
      <c r="E192" s="58"/>
      <c r="F192" s="58"/>
      <c r="G192" s="58"/>
      <c r="H192" s="58"/>
      <c r="I192" s="58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  <c r="AR192" s="61"/>
      <c r="AS192" s="61"/>
      <c r="AT192" s="61"/>
      <c r="AU192" s="61"/>
      <c r="AV192" s="61"/>
      <c r="AW192" s="61"/>
      <c r="AX192" s="61"/>
      <c r="AY192" s="61"/>
    </row>
    <row r="193" spans="1:51" ht="16" x14ac:dyDescent="0.2">
      <c r="A193" s="58"/>
      <c r="B193" s="58"/>
      <c r="C193" s="58"/>
      <c r="D193" s="59"/>
      <c r="E193" s="58"/>
      <c r="F193" s="58"/>
      <c r="G193" s="58"/>
      <c r="H193" s="58"/>
      <c r="I193" s="58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  <c r="AL193" s="61"/>
      <c r="AM193" s="61"/>
      <c r="AN193" s="61"/>
      <c r="AO193" s="61"/>
      <c r="AP193" s="61"/>
      <c r="AQ193" s="61"/>
      <c r="AR193" s="61"/>
      <c r="AS193" s="61"/>
      <c r="AT193" s="61"/>
      <c r="AU193" s="61"/>
      <c r="AV193" s="61"/>
      <c r="AW193" s="61"/>
      <c r="AX193" s="61"/>
      <c r="AY193" s="61"/>
    </row>
    <row r="194" spans="1:51" x14ac:dyDescent="0.15">
      <c r="A194" s="58"/>
      <c r="B194" s="58"/>
      <c r="C194" s="58"/>
      <c r="D194" s="61"/>
      <c r="E194" s="58"/>
      <c r="F194" s="58"/>
      <c r="G194" s="58"/>
      <c r="H194" s="58"/>
      <c r="I194" s="58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  <c r="AL194" s="61"/>
      <c r="AM194" s="61"/>
      <c r="AN194" s="61"/>
      <c r="AO194" s="61"/>
      <c r="AP194" s="61"/>
      <c r="AQ194" s="61"/>
      <c r="AR194" s="61"/>
      <c r="AS194" s="61"/>
      <c r="AT194" s="61"/>
      <c r="AU194" s="61"/>
      <c r="AV194" s="61"/>
      <c r="AW194" s="61"/>
      <c r="AX194" s="61"/>
      <c r="AY194" s="61"/>
    </row>
    <row r="195" spans="1:51" ht="16" x14ac:dyDescent="0.2">
      <c r="A195" s="65"/>
      <c r="B195" s="65"/>
      <c r="C195" s="65"/>
      <c r="D195" s="57"/>
      <c r="E195" s="63"/>
      <c r="F195" s="63"/>
      <c r="G195" s="63"/>
      <c r="H195" s="63"/>
      <c r="I195" s="63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  <c r="AL195" s="61"/>
      <c r="AM195" s="61"/>
      <c r="AN195" s="61"/>
      <c r="AO195" s="61"/>
      <c r="AP195" s="61"/>
      <c r="AQ195" s="61"/>
      <c r="AR195" s="61"/>
      <c r="AS195" s="61"/>
      <c r="AT195" s="61"/>
      <c r="AU195" s="61"/>
      <c r="AV195" s="61"/>
      <c r="AW195" s="61"/>
      <c r="AX195" s="61"/>
      <c r="AY195" s="61"/>
    </row>
    <row r="196" spans="1:51" ht="16" x14ac:dyDescent="0.2">
      <c r="A196" s="65"/>
      <c r="B196" s="65"/>
      <c r="C196" s="65"/>
      <c r="D196" s="57"/>
      <c r="E196" s="60"/>
      <c r="F196" s="60"/>
      <c r="G196" s="60"/>
      <c r="H196" s="60"/>
      <c r="I196" s="60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  <c r="AL196" s="61"/>
      <c r="AM196" s="61"/>
      <c r="AN196" s="61"/>
      <c r="AO196" s="61"/>
      <c r="AP196" s="61"/>
      <c r="AQ196" s="61"/>
      <c r="AR196" s="61"/>
      <c r="AS196" s="61"/>
      <c r="AT196" s="61"/>
      <c r="AU196" s="61"/>
      <c r="AV196" s="61"/>
      <c r="AW196" s="61"/>
      <c r="AX196" s="61"/>
      <c r="AY196" s="61"/>
    </row>
    <row r="197" spans="1:51" ht="16" x14ac:dyDescent="0.2">
      <c r="A197" s="65"/>
      <c r="B197" s="65"/>
      <c r="C197" s="65"/>
      <c r="D197" s="59"/>
      <c r="E197" s="60"/>
      <c r="F197" s="60"/>
      <c r="G197" s="60"/>
      <c r="H197" s="60"/>
      <c r="I197" s="60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  <c r="AL197" s="61"/>
      <c r="AM197" s="61"/>
      <c r="AN197" s="61"/>
      <c r="AO197" s="61"/>
      <c r="AP197" s="61"/>
      <c r="AQ197" s="61"/>
      <c r="AR197" s="61"/>
      <c r="AS197" s="61"/>
      <c r="AT197" s="61"/>
      <c r="AU197" s="61"/>
      <c r="AV197" s="61"/>
      <c r="AW197" s="61"/>
      <c r="AX197" s="61"/>
      <c r="AY197" s="61"/>
    </row>
    <row r="198" spans="1:51" ht="16" x14ac:dyDescent="0.2">
      <c r="A198" s="65"/>
      <c r="B198" s="65"/>
      <c r="C198" s="65"/>
      <c r="D198" s="59"/>
      <c r="E198" s="60"/>
      <c r="F198" s="60"/>
      <c r="G198" s="60"/>
      <c r="H198" s="60"/>
      <c r="I198" s="60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  <c r="AL198" s="61"/>
      <c r="AM198" s="61"/>
      <c r="AN198" s="61"/>
      <c r="AO198" s="61"/>
      <c r="AP198" s="61"/>
      <c r="AQ198" s="61"/>
      <c r="AR198" s="61"/>
      <c r="AS198" s="61"/>
      <c r="AT198" s="61"/>
      <c r="AU198" s="61"/>
      <c r="AV198" s="61"/>
      <c r="AW198" s="61"/>
      <c r="AX198" s="61"/>
      <c r="AY198" s="61"/>
    </row>
    <row r="199" spans="1:51" x14ac:dyDescent="0.15">
      <c r="A199" s="58"/>
      <c r="B199" s="58"/>
      <c r="C199" s="58"/>
      <c r="D199" s="61"/>
      <c r="E199" s="58"/>
      <c r="F199" s="58"/>
      <c r="G199" s="58"/>
      <c r="H199" s="58"/>
      <c r="I199" s="58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  <c r="AL199" s="61"/>
      <c r="AM199" s="61"/>
      <c r="AN199" s="61"/>
      <c r="AO199" s="61"/>
      <c r="AP199" s="61"/>
      <c r="AQ199" s="61"/>
      <c r="AR199" s="61"/>
      <c r="AS199" s="61"/>
      <c r="AT199" s="61"/>
      <c r="AU199" s="61"/>
      <c r="AV199" s="61"/>
      <c r="AW199" s="61"/>
      <c r="AX199" s="61"/>
      <c r="AY199" s="61"/>
    </row>
    <row r="200" spans="1:51" ht="16" x14ac:dyDescent="0.2">
      <c r="A200" s="65"/>
      <c r="B200" s="65"/>
      <c r="C200" s="65"/>
      <c r="D200" s="57"/>
      <c r="E200" s="63"/>
      <c r="F200" s="63"/>
      <c r="G200" s="63"/>
      <c r="H200" s="63"/>
      <c r="I200" s="63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  <c r="AL200" s="61"/>
      <c r="AM200" s="61"/>
      <c r="AN200" s="61"/>
      <c r="AO200" s="61"/>
      <c r="AP200" s="61"/>
      <c r="AQ200" s="61"/>
      <c r="AR200" s="61"/>
      <c r="AS200" s="61"/>
      <c r="AT200" s="61"/>
      <c r="AU200" s="61"/>
      <c r="AV200" s="61"/>
      <c r="AW200" s="61"/>
      <c r="AX200" s="61"/>
      <c r="AY200" s="61"/>
    </row>
    <row r="201" spans="1:51" ht="16" x14ac:dyDescent="0.2">
      <c r="A201" s="65"/>
      <c r="B201" s="65"/>
      <c r="C201" s="65"/>
      <c r="D201" s="57"/>
      <c r="E201" s="63"/>
      <c r="F201" s="63"/>
      <c r="G201" s="63"/>
      <c r="H201" s="63"/>
      <c r="I201" s="63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  <c r="AL201" s="61"/>
      <c r="AM201" s="61"/>
      <c r="AN201" s="61"/>
      <c r="AO201" s="61"/>
      <c r="AP201" s="61"/>
      <c r="AQ201" s="61"/>
      <c r="AR201" s="61"/>
      <c r="AS201" s="61"/>
      <c r="AT201" s="61"/>
      <c r="AU201" s="61"/>
      <c r="AV201" s="61"/>
      <c r="AW201" s="61"/>
      <c r="AX201" s="61"/>
      <c r="AY201" s="61"/>
    </row>
    <row r="202" spans="1:51" ht="16" x14ac:dyDescent="0.2">
      <c r="A202" s="65"/>
      <c r="B202" s="65"/>
      <c r="C202" s="65"/>
      <c r="D202" s="57"/>
      <c r="E202" s="60"/>
      <c r="F202" s="60"/>
      <c r="G202" s="60"/>
      <c r="H202" s="60"/>
      <c r="I202" s="60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  <c r="AL202" s="61"/>
      <c r="AM202" s="61"/>
      <c r="AN202" s="61"/>
      <c r="AO202" s="61"/>
      <c r="AP202" s="61"/>
      <c r="AQ202" s="61"/>
      <c r="AR202" s="61"/>
      <c r="AS202" s="61"/>
      <c r="AT202" s="61"/>
      <c r="AU202" s="61"/>
      <c r="AV202" s="61"/>
      <c r="AW202" s="61"/>
      <c r="AX202" s="61"/>
      <c r="AY202" s="61"/>
    </row>
    <row r="203" spans="1:51" ht="16" x14ac:dyDescent="0.2">
      <c r="A203" s="65"/>
      <c r="B203" s="65"/>
      <c r="C203" s="65"/>
      <c r="D203" s="59"/>
      <c r="E203" s="60"/>
      <c r="F203" s="60"/>
      <c r="G203" s="60"/>
      <c r="H203" s="60"/>
      <c r="I203" s="60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  <c r="AL203" s="61"/>
      <c r="AM203" s="61"/>
      <c r="AN203" s="61"/>
      <c r="AO203" s="61"/>
      <c r="AP203" s="61"/>
      <c r="AQ203" s="61"/>
      <c r="AR203" s="61"/>
      <c r="AS203" s="61"/>
      <c r="AT203" s="61"/>
      <c r="AU203" s="61"/>
      <c r="AV203" s="61"/>
      <c r="AW203" s="61"/>
      <c r="AX203" s="61"/>
      <c r="AY203" s="61"/>
    </row>
    <row r="204" spans="1:51" ht="16" x14ac:dyDescent="0.2">
      <c r="A204" s="65"/>
      <c r="B204" s="65"/>
      <c r="C204" s="65"/>
      <c r="D204" s="59"/>
      <c r="E204" s="60"/>
      <c r="F204" s="60"/>
      <c r="G204" s="60"/>
      <c r="H204" s="60"/>
      <c r="I204" s="60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  <c r="AL204" s="61"/>
      <c r="AM204" s="61"/>
      <c r="AN204" s="61"/>
      <c r="AO204" s="61"/>
      <c r="AP204" s="61"/>
      <c r="AQ204" s="61"/>
      <c r="AR204" s="61"/>
      <c r="AS204" s="61"/>
      <c r="AT204" s="61"/>
      <c r="AU204" s="61"/>
      <c r="AV204" s="61"/>
      <c r="AW204" s="61"/>
      <c r="AX204" s="61"/>
      <c r="AY204" s="61"/>
    </row>
    <row r="205" spans="1:51" x14ac:dyDescent="0.15">
      <c r="A205" s="58"/>
      <c r="B205" s="58"/>
      <c r="C205" s="58"/>
      <c r="D205" s="64"/>
      <c r="E205" s="58"/>
      <c r="F205" s="58"/>
      <c r="G205" s="58"/>
      <c r="H205" s="58"/>
      <c r="I205" s="58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  <c r="AL205" s="61"/>
      <c r="AM205" s="61"/>
      <c r="AN205" s="61"/>
      <c r="AO205" s="61"/>
      <c r="AP205" s="61"/>
      <c r="AQ205" s="61"/>
      <c r="AR205" s="61"/>
      <c r="AS205" s="61"/>
      <c r="AT205" s="61"/>
      <c r="AU205" s="61"/>
      <c r="AV205" s="61"/>
      <c r="AW205" s="61"/>
      <c r="AX205" s="61"/>
      <c r="AY205" s="61"/>
    </row>
    <row r="206" spans="1:51" ht="16" x14ac:dyDescent="0.2">
      <c r="A206" s="65"/>
      <c r="B206" s="65"/>
      <c r="C206" s="65"/>
      <c r="D206" s="57"/>
      <c r="E206" s="63"/>
      <c r="F206" s="63"/>
      <c r="G206" s="63"/>
      <c r="H206" s="63"/>
      <c r="I206" s="63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  <c r="AL206" s="61"/>
      <c r="AM206" s="61"/>
      <c r="AN206" s="61"/>
      <c r="AO206" s="61"/>
      <c r="AP206" s="61"/>
      <c r="AQ206" s="61"/>
      <c r="AR206" s="61"/>
      <c r="AS206" s="61"/>
      <c r="AT206" s="61"/>
      <c r="AU206" s="61"/>
      <c r="AV206" s="61"/>
      <c r="AW206" s="61"/>
      <c r="AX206" s="61"/>
      <c r="AY206" s="61"/>
    </row>
    <row r="207" spans="1:51" ht="16" x14ac:dyDescent="0.2">
      <c r="A207" s="65"/>
      <c r="B207" s="65"/>
      <c r="C207" s="65"/>
      <c r="D207" s="57"/>
      <c r="E207" s="60"/>
      <c r="F207" s="60"/>
      <c r="G207" s="60"/>
      <c r="H207" s="60"/>
      <c r="I207" s="60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  <c r="AL207" s="61"/>
      <c r="AM207" s="61"/>
      <c r="AN207" s="61"/>
      <c r="AO207" s="61"/>
      <c r="AP207" s="61"/>
      <c r="AQ207" s="61"/>
      <c r="AR207" s="61"/>
      <c r="AS207" s="61"/>
      <c r="AT207" s="61"/>
      <c r="AU207" s="61"/>
      <c r="AV207" s="61"/>
      <c r="AW207" s="61"/>
      <c r="AX207" s="61"/>
      <c r="AY207" s="61"/>
    </row>
    <row r="208" spans="1:51" ht="16" x14ac:dyDescent="0.2">
      <c r="A208" s="65"/>
      <c r="B208" s="65"/>
      <c r="C208" s="65"/>
      <c r="D208" s="59"/>
      <c r="E208" s="60"/>
      <c r="F208" s="60"/>
      <c r="G208" s="60"/>
      <c r="H208" s="60"/>
      <c r="I208" s="60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  <c r="AL208" s="61"/>
      <c r="AM208" s="61"/>
      <c r="AN208" s="61"/>
      <c r="AO208" s="61"/>
      <c r="AP208" s="61"/>
      <c r="AQ208" s="61"/>
      <c r="AR208" s="61"/>
      <c r="AS208" s="61"/>
      <c r="AT208" s="61"/>
      <c r="AU208" s="61"/>
      <c r="AV208" s="61"/>
      <c r="AW208" s="61"/>
      <c r="AX208" s="61"/>
      <c r="AY208" s="61"/>
    </row>
    <row r="209" spans="1:51" ht="16" x14ac:dyDescent="0.2">
      <c r="A209" s="65"/>
      <c r="B209" s="65"/>
      <c r="C209" s="65"/>
      <c r="D209" s="59"/>
      <c r="E209" s="60"/>
      <c r="F209" s="60"/>
      <c r="G209" s="60"/>
      <c r="H209" s="60"/>
      <c r="I209" s="60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  <c r="AL209" s="61"/>
      <c r="AM209" s="61"/>
      <c r="AN209" s="61"/>
      <c r="AO209" s="61"/>
      <c r="AP209" s="61"/>
      <c r="AQ209" s="61"/>
      <c r="AR209" s="61"/>
      <c r="AS209" s="61"/>
      <c r="AT209" s="61"/>
      <c r="AU209" s="61"/>
      <c r="AV209" s="61"/>
      <c r="AW209" s="61"/>
      <c r="AX209" s="61"/>
      <c r="AY209" s="61"/>
    </row>
    <row r="210" spans="1:51" x14ac:dyDescent="0.15">
      <c r="A210" s="58"/>
      <c r="B210" s="58"/>
      <c r="C210" s="58"/>
      <c r="D210" s="64"/>
      <c r="E210" s="58"/>
      <c r="F210" s="58"/>
      <c r="G210" s="58"/>
      <c r="H210" s="58"/>
      <c r="I210" s="58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  <c r="AL210" s="61"/>
      <c r="AM210" s="61"/>
      <c r="AN210" s="61"/>
      <c r="AO210" s="61"/>
      <c r="AP210" s="61"/>
      <c r="AQ210" s="61"/>
      <c r="AR210" s="61"/>
      <c r="AS210" s="61"/>
      <c r="AT210" s="61"/>
      <c r="AU210" s="61"/>
      <c r="AV210" s="61"/>
      <c r="AW210" s="61"/>
      <c r="AX210" s="61"/>
      <c r="AY210" s="61"/>
    </row>
    <row r="211" spans="1:51" ht="16" x14ac:dyDescent="0.2">
      <c r="A211" s="66"/>
      <c r="B211" s="66"/>
      <c r="C211" s="66"/>
      <c r="D211" s="57"/>
      <c r="E211" s="58"/>
      <c r="F211" s="58"/>
      <c r="G211" s="58"/>
      <c r="H211" s="58"/>
      <c r="I211" s="58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  <c r="AL211" s="61"/>
      <c r="AM211" s="61"/>
      <c r="AN211" s="61"/>
      <c r="AO211" s="61"/>
      <c r="AP211" s="61"/>
      <c r="AQ211" s="61"/>
      <c r="AR211" s="61"/>
      <c r="AS211" s="61"/>
      <c r="AT211" s="61"/>
      <c r="AU211" s="61"/>
      <c r="AV211" s="61"/>
      <c r="AW211" s="61"/>
      <c r="AX211" s="61"/>
      <c r="AY211" s="61"/>
    </row>
    <row r="212" spans="1:51" ht="16" x14ac:dyDescent="0.2">
      <c r="A212" s="66"/>
      <c r="B212" s="66"/>
      <c r="C212" s="67"/>
      <c r="D212" s="57"/>
      <c r="E212" s="58"/>
      <c r="F212" s="58"/>
      <c r="G212" s="58"/>
      <c r="H212" s="58"/>
      <c r="I212" s="58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  <c r="AL212" s="61"/>
      <c r="AM212" s="61"/>
      <c r="AN212" s="61"/>
      <c r="AO212" s="61"/>
      <c r="AP212" s="61"/>
      <c r="AQ212" s="61"/>
      <c r="AR212" s="61"/>
      <c r="AS212" s="61"/>
      <c r="AT212" s="61"/>
      <c r="AU212" s="61"/>
      <c r="AV212" s="61"/>
      <c r="AW212" s="61"/>
      <c r="AX212" s="61"/>
      <c r="AY212" s="61"/>
    </row>
    <row r="213" spans="1:51" ht="16" x14ac:dyDescent="0.2">
      <c r="A213" s="66"/>
      <c r="B213" s="66"/>
      <c r="C213" s="66"/>
      <c r="D213" s="59"/>
      <c r="E213" s="58"/>
      <c r="F213" s="58"/>
      <c r="G213" s="58"/>
      <c r="H213" s="58"/>
      <c r="I213" s="58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  <c r="AL213" s="61"/>
      <c r="AM213" s="61"/>
      <c r="AN213" s="61"/>
      <c r="AO213" s="61"/>
      <c r="AP213" s="61"/>
      <c r="AQ213" s="61"/>
      <c r="AR213" s="61"/>
      <c r="AS213" s="61"/>
      <c r="AT213" s="61"/>
      <c r="AU213" s="61"/>
      <c r="AV213" s="61"/>
      <c r="AW213" s="61"/>
      <c r="AX213" s="61"/>
      <c r="AY213" s="61"/>
    </row>
    <row r="214" spans="1:51" ht="16" x14ac:dyDescent="0.2">
      <c r="A214" s="66"/>
      <c r="B214" s="66"/>
      <c r="C214" s="66"/>
      <c r="D214" s="59"/>
      <c r="E214" s="58"/>
      <c r="F214" s="58"/>
      <c r="G214" s="58"/>
      <c r="H214" s="58"/>
      <c r="I214" s="58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  <c r="AL214" s="61"/>
      <c r="AM214" s="61"/>
      <c r="AN214" s="61"/>
      <c r="AO214" s="61"/>
      <c r="AP214" s="61"/>
      <c r="AQ214" s="61"/>
      <c r="AR214" s="61"/>
      <c r="AS214" s="61"/>
      <c r="AT214" s="61"/>
      <c r="AU214" s="61"/>
      <c r="AV214" s="61"/>
      <c r="AW214" s="61"/>
      <c r="AX214" s="61"/>
      <c r="AY214" s="61"/>
    </row>
    <row r="215" spans="1:51" x14ac:dyDescent="0.15">
      <c r="A215" s="58"/>
      <c r="B215" s="58"/>
      <c r="C215" s="58"/>
      <c r="D215" s="64"/>
      <c r="E215" s="58"/>
      <c r="F215" s="58"/>
      <c r="G215" s="58"/>
      <c r="H215" s="58"/>
      <c r="I215" s="58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  <c r="AL215" s="61"/>
      <c r="AM215" s="61"/>
      <c r="AN215" s="61"/>
      <c r="AO215" s="61"/>
      <c r="AP215" s="61"/>
      <c r="AQ215" s="61"/>
      <c r="AR215" s="61"/>
      <c r="AS215" s="61"/>
      <c r="AT215" s="61"/>
      <c r="AU215" s="61"/>
      <c r="AV215" s="61"/>
      <c r="AW215" s="61"/>
      <c r="AX215" s="61"/>
      <c r="AY215" s="61"/>
    </row>
    <row r="216" spans="1:51" ht="16" x14ac:dyDescent="0.2">
      <c r="A216" s="66"/>
      <c r="B216" s="66"/>
      <c r="C216" s="66"/>
      <c r="D216" s="57"/>
      <c r="E216" s="58"/>
      <c r="F216" s="58"/>
      <c r="G216" s="58"/>
      <c r="H216" s="58"/>
      <c r="I216" s="58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  <c r="AL216" s="61"/>
      <c r="AM216" s="61"/>
      <c r="AN216" s="61"/>
      <c r="AO216" s="61"/>
      <c r="AP216" s="61"/>
      <c r="AQ216" s="61"/>
      <c r="AR216" s="61"/>
      <c r="AS216" s="61"/>
      <c r="AT216" s="61"/>
      <c r="AU216" s="61"/>
      <c r="AV216" s="61"/>
      <c r="AW216" s="61"/>
      <c r="AX216" s="61"/>
      <c r="AY216" s="61"/>
    </row>
    <row r="217" spans="1:51" ht="16" x14ac:dyDescent="0.2">
      <c r="A217" s="66"/>
      <c r="B217" s="66"/>
      <c r="C217" s="67"/>
      <c r="D217" s="57"/>
      <c r="E217" s="58"/>
      <c r="F217" s="58"/>
      <c r="G217" s="58"/>
      <c r="H217" s="58"/>
      <c r="I217" s="58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  <c r="AL217" s="61"/>
      <c r="AM217" s="61"/>
      <c r="AN217" s="61"/>
      <c r="AO217" s="61"/>
      <c r="AP217" s="61"/>
      <c r="AQ217" s="61"/>
      <c r="AR217" s="61"/>
      <c r="AS217" s="61"/>
      <c r="AT217" s="61"/>
      <c r="AU217" s="61"/>
      <c r="AV217" s="61"/>
      <c r="AW217" s="61"/>
      <c r="AX217" s="61"/>
      <c r="AY217" s="61"/>
    </row>
    <row r="218" spans="1:51" ht="16" x14ac:dyDescent="0.2">
      <c r="A218" s="66"/>
      <c r="B218" s="66"/>
      <c r="C218" s="66"/>
      <c r="D218" s="57"/>
      <c r="E218" s="58"/>
      <c r="F218" s="58"/>
      <c r="G218" s="58"/>
      <c r="H218" s="58"/>
      <c r="I218" s="58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  <c r="AL218" s="61"/>
      <c r="AM218" s="61"/>
      <c r="AN218" s="61"/>
      <c r="AO218" s="61"/>
      <c r="AP218" s="61"/>
      <c r="AQ218" s="61"/>
      <c r="AR218" s="61"/>
      <c r="AS218" s="61"/>
      <c r="AT218" s="61"/>
      <c r="AU218" s="61"/>
      <c r="AV218" s="61"/>
      <c r="AW218" s="61"/>
      <c r="AX218" s="61"/>
      <c r="AY218" s="61"/>
    </row>
    <row r="219" spans="1:51" ht="16" x14ac:dyDescent="0.2">
      <c r="A219" s="66"/>
      <c r="B219" s="66"/>
      <c r="C219" s="66"/>
      <c r="D219" s="59"/>
      <c r="E219" s="58"/>
      <c r="F219" s="58"/>
      <c r="G219" s="58"/>
      <c r="H219" s="58"/>
      <c r="I219" s="58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  <c r="AL219" s="61"/>
      <c r="AM219" s="61"/>
      <c r="AN219" s="61"/>
      <c r="AO219" s="61"/>
      <c r="AP219" s="61"/>
      <c r="AQ219" s="61"/>
      <c r="AR219" s="61"/>
      <c r="AS219" s="61"/>
      <c r="AT219" s="61"/>
      <c r="AU219" s="61"/>
      <c r="AV219" s="61"/>
      <c r="AW219" s="61"/>
      <c r="AX219" s="61"/>
      <c r="AY219" s="61"/>
    </row>
    <row r="220" spans="1:51" ht="16" x14ac:dyDescent="0.2">
      <c r="A220" s="58"/>
      <c r="B220" s="58"/>
      <c r="C220" s="58"/>
      <c r="D220" s="59"/>
      <c r="E220" s="58"/>
      <c r="F220" s="58"/>
      <c r="G220" s="58"/>
      <c r="H220" s="58"/>
      <c r="I220" s="58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  <c r="AL220" s="61"/>
      <c r="AM220" s="61"/>
      <c r="AN220" s="61"/>
      <c r="AO220" s="61"/>
      <c r="AP220" s="61"/>
      <c r="AQ220" s="61"/>
      <c r="AR220" s="61"/>
      <c r="AS220" s="61"/>
      <c r="AT220" s="61"/>
      <c r="AU220" s="61"/>
      <c r="AV220" s="61"/>
      <c r="AW220" s="61"/>
      <c r="AX220" s="61"/>
      <c r="AY220" s="61"/>
    </row>
    <row r="221" spans="1:51" x14ac:dyDescent="0.15">
      <c r="A221" s="58"/>
      <c r="B221" s="58"/>
      <c r="C221" s="58"/>
      <c r="D221" s="64"/>
      <c r="E221" s="58"/>
      <c r="F221" s="58"/>
      <c r="G221" s="58"/>
      <c r="H221" s="58"/>
      <c r="I221" s="58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  <c r="AL221" s="61"/>
      <c r="AM221" s="61"/>
      <c r="AN221" s="61"/>
      <c r="AO221" s="61"/>
      <c r="AP221" s="61"/>
      <c r="AQ221" s="61"/>
      <c r="AR221" s="61"/>
      <c r="AS221" s="61"/>
      <c r="AT221" s="61"/>
      <c r="AU221" s="61"/>
      <c r="AV221" s="61"/>
      <c r="AW221" s="61"/>
      <c r="AX221" s="61"/>
      <c r="AY221" s="61"/>
    </row>
    <row r="222" spans="1:51" ht="16" x14ac:dyDescent="0.2">
      <c r="A222" s="66"/>
      <c r="B222" s="66"/>
      <c r="C222" s="66"/>
      <c r="D222" s="57"/>
      <c r="E222" s="58"/>
      <c r="F222" s="58"/>
      <c r="G222" s="58"/>
      <c r="H222" s="58"/>
      <c r="I222" s="58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  <c r="AL222" s="61"/>
      <c r="AM222" s="61"/>
      <c r="AN222" s="61"/>
      <c r="AO222" s="61"/>
      <c r="AP222" s="61"/>
      <c r="AQ222" s="61"/>
      <c r="AR222" s="61"/>
      <c r="AS222" s="61"/>
      <c r="AT222" s="61"/>
      <c r="AU222" s="61"/>
      <c r="AV222" s="61"/>
      <c r="AW222" s="61"/>
      <c r="AX222" s="61"/>
      <c r="AY222" s="61"/>
    </row>
    <row r="223" spans="1:51" ht="16" x14ac:dyDescent="0.2">
      <c r="A223" s="66"/>
      <c r="B223" s="66"/>
      <c r="C223" s="66"/>
      <c r="D223" s="57"/>
      <c r="E223" s="58"/>
      <c r="F223" s="58"/>
      <c r="G223" s="58"/>
      <c r="H223" s="58"/>
      <c r="I223" s="58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  <c r="AL223" s="61"/>
      <c r="AM223" s="61"/>
      <c r="AN223" s="61"/>
      <c r="AO223" s="61"/>
      <c r="AP223" s="61"/>
      <c r="AQ223" s="61"/>
      <c r="AR223" s="61"/>
      <c r="AS223" s="61"/>
      <c r="AT223" s="61"/>
      <c r="AU223" s="61"/>
      <c r="AV223" s="61"/>
      <c r="AW223" s="61"/>
      <c r="AX223" s="61"/>
      <c r="AY223" s="61"/>
    </row>
    <row r="224" spans="1:51" ht="16" x14ac:dyDescent="0.2">
      <c r="A224" s="66"/>
      <c r="B224" s="66"/>
      <c r="C224" s="67"/>
      <c r="D224" s="57"/>
      <c r="E224" s="58"/>
      <c r="F224" s="58"/>
      <c r="G224" s="58"/>
      <c r="H224" s="58"/>
      <c r="I224" s="58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  <c r="AL224" s="61"/>
      <c r="AM224" s="61"/>
      <c r="AN224" s="61"/>
      <c r="AO224" s="61"/>
      <c r="AP224" s="61"/>
      <c r="AQ224" s="61"/>
      <c r="AR224" s="61"/>
      <c r="AS224" s="61"/>
      <c r="AT224" s="61"/>
      <c r="AU224" s="61"/>
      <c r="AV224" s="61"/>
      <c r="AW224" s="61"/>
      <c r="AX224" s="61"/>
      <c r="AY224" s="61"/>
    </row>
    <row r="225" spans="1:51" ht="16" x14ac:dyDescent="0.2">
      <c r="A225" s="66"/>
      <c r="B225" s="66"/>
      <c r="C225" s="66"/>
      <c r="D225" s="59"/>
      <c r="E225" s="58"/>
      <c r="F225" s="58"/>
      <c r="G225" s="58"/>
      <c r="H225" s="58"/>
      <c r="I225" s="58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  <c r="AL225" s="61"/>
      <c r="AM225" s="61"/>
      <c r="AN225" s="61"/>
      <c r="AO225" s="61"/>
      <c r="AP225" s="61"/>
      <c r="AQ225" s="61"/>
      <c r="AR225" s="61"/>
      <c r="AS225" s="61"/>
      <c r="AT225" s="61"/>
      <c r="AU225" s="61"/>
      <c r="AV225" s="61"/>
      <c r="AW225" s="61"/>
      <c r="AX225" s="61"/>
      <c r="AY225" s="61"/>
    </row>
    <row r="226" spans="1:51" ht="16" x14ac:dyDescent="0.2">
      <c r="A226" s="66"/>
      <c r="B226" s="66"/>
      <c r="C226" s="66"/>
      <c r="D226" s="59"/>
      <c r="E226" s="58"/>
      <c r="F226" s="58"/>
      <c r="G226" s="58"/>
      <c r="H226" s="58"/>
      <c r="I226" s="58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  <c r="AL226" s="61"/>
      <c r="AM226" s="61"/>
      <c r="AN226" s="61"/>
      <c r="AO226" s="61"/>
      <c r="AP226" s="61"/>
      <c r="AQ226" s="61"/>
      <c r="AR226" s="61"/>
      <c r="AS226" s="61"/>
      <c r="AT226" s="61"/>
      <c r="AU226" s="61"/>
      <c r="AV226" s="61"/>
      <c r="AW226" s="61"/>
      <c r="AX226" s="61"/>
      <c r="AY226" s="61"/>
    </row>
    <row r="227" spans="1:51" x14ac:dyDescent="0.15">
      <c r="A227" s="58"/>
      <c r="B227" s="58"/>
      <c r="C227" s="58"/>
      <c r="D227" s="58"/>
      <c r="E227" s="58"/>
      <c r="F227" s="58"/>
      <c r="G227" s="58"/>
      <c r="H227" s="58"/>
      <c r="I227" s="58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  <c r="AL227" s="61"/>
      <c r="AM227" s="61"/>
      <c r="AN227" s="61"/>
      <c r="AO227" s="61"/>
      <c r="AP227" s="61"/>
      <c r="AQ227" s="61"/>
      <c r="AR227" s="61"/>
      <c r="AS227" s="61"/>
      <c r="AT227" s="61"/>
      <c r="AU227" s="61"/>
      <c r="AV227" s="61"/>
      <c r="AW227" s="61"/>
      <c r="AX227" s="61"/>
      <c r="AY227" s="61"/>
    </row>
    <row r="228" spans="1:51" ht="16" x14ac:dyDescent="0.2">
      <c r="A228" s="66"/>
      <c r="B228" s="66"/>
      <c r="C228" s="66"/>
      <c r="D228" s="57"/>
      <c r="E228" s="58"/>
      <c r="F228" s="58"/>
      <c r="G228" s="58"/>
      <c r="H228" s="58"/>
      <c r="I228" s="58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  <c r="AL228" s="61"/>
      <c r="AM228" s="61"/>
      <c r="AN228" s="61"/>
      <c r="AO228" s="61"/>
      <c r="AP228" s="61"/>
      <c r="AQ228" s="61"/>
      <c r="AR228" s="61"/>
      <c r="AS228" s="61"/>
      <c r="AT228" s="61"/>
      <c r="AU228" s="61"/>
      <c r="AV228" s="61"/>
      <c r="AW228" s="61"/>
      <c r="AX228" s="61"/>
      <c r="AY228" s="61"/>
    </row>
    <row r="229" spans="1:51" ht="16" x14ac:dyDescent="0.2">
      <c r="A229" s="66"/>
      <c r="B229" s="66"/>
      <c r="C229" s="67"/>
      <c r="D229" s="57"/>
      <c r="E229" s="58"/>
      <c r="F229" s="58"/>
      <c r="G229" s="58"/>
      <c r="H229" s="58"/>
      <c r="I229" s="58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  <c r="AL229" s="61"/>
      <c r="AM229" s="61"/>
      <c r="AN229" s="61"/>
      <c r="AO229" s="61"/>
      <c r="AP229" s="61"/>
      <c r="AQ229" s="61"/>
      <c r="AR229" s="61"/>
      <c r="AS229" s="61"/>
      <c r="AT229" s="61"/>
      <c r="AU229" s="61"/>
      <c r="AV229" s="61"/>
      <c r="AW229" s="61"/>
      <c r="AX229" s="61"/>
      <c r="AY229" s="61"/>
    </row>
    <row r="230" spans="1:51" ht="16" x14ac:dyDescent="0.2">
      <c r="A230" s="66"/>
      <c r="B230" s="66"/>
      <c r="C230" s="66"/>
      <c r="D230" s="59"/>
      <c r="E230" s="58"/>
      <c r="F230" s="58"/>
      <c r="G230" s="58"/>
      <c r="H230" s="58"/>
      <c r="I230" s="58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  <c r="AL230" s="61"/>
      <c r="AM230" s="61"/>
      <c r="AN230" s="61"/>
      <c r="AO230" s="61"/>
      <c r="AP230" s="61"/>
      <c r="AQ230" s="61"/>
      <c r="AR230" s="61"/>
      <c r="AS230" s="61"/>
      <c r="AT230" s="61"/>
      <c r="AU230" s="61"/>
      <c r="AV230" s="61"/>
      <c r="AW230" s="61"/>
      <c r="AX230" s="61"/>
      <c r="AY230" s="61"/>
    </row>
    <row r="231" spans="1:51" ht="16" x14ac:dyDescent="0.2">
      <c r="A231" s="66"/>
      <c r="B231" s="66"/>
      <c r="C231" s="66"/>
      <c r="D231" s="59"/>
      <c r="E231" s="58"/>
      <c r="F231" s="58"/>
      <c r="G231" s="58"/>
      <c r="H231" s="58"/>
      <c r="I231" s="58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  <c r="AL231" s="61"/>
      <c r="AM231" s="61"/>
      <c r="AN231" s="61"/>
      <c r="AO231" s="61"/>
      <c r="AP231" s="61"/>
      <c r="AQ231" s="61"/>
      <c r="AR231" s="61"/>
      <c r="AS231" s="61"/>
      <c r="AT231" s="61"/>
      <c r="AU231" s="61"/>
      <c r="AV231" s="61"/>
      <c r="AW231" s="61"/>
      <c r="AX231" s="61"/>
      <c r="AY231" s="61"/>
    </row>
    <row r="232" spans="1:51" x14ac:dyDescent="0.15">
      <c r="A232" s="58"/>
      <c r="B232" s="58"/>
      <c r="C232" s="58"/>
      <c r="D232" s="58"/>
      <c r="E232" s="58"/>
      <c r="F232" s="58"/>
      <c r="G232" s="58"/>
      <c r="H232" s="58"/>
      <c r="I232" s="58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  <c r="AL232" s="61"/>
      <c r="AM232" s="61"/>
      <c r="AN232" s="61"/>
      <c r="AO232" s="61"/>
      <c r="AP232" s="61"/>
      <c r="AQ232" s="61"/>
      <c r="AR232" s="61"/>
      <c r="AS232" s="61"/>
      <c r="AT232" s="61"/>
      <c r="AU232" s="61"/>
      <c r="AV232" s="61"/>
      <c r="AW232" s="61"/>
      <c r="AX232" s="61"/>
      <c r="AY232" s="61"/>
    </row>
    <row r="233" spans="1:51" ht="16" x14ac:dyDescent="0.2">
      <c r="A233" s="58"/>
      <c r="B233" s="58"/>
      <c r="C233" s="58"/>
      <c r="D233" s="57"/>
      <c r="E233" s="58"/>
      <c r="F233" s="58"/>
      <c r="G233" s="58"/>
      <c r="H233" s="58"/>
      <c r="I233" s="58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  <c r="AL233" s="61"/>
      <c r="AM233" s="61"/>
      <c r="AN233" s="61"/>
      <c r="AO233" s="61"/>
      <c r="AP233" s="61"/>
      <c r="AQ233" s="61"/>
      <c r="AR233" s="61"/>
      <c r="AS233" s="61"/>
      <c r="AT233" s="61"/>
      <c r="AU233" s="61"/>
      <c r="AV233" s="61"/>
      <c r="AW233" s="61"/>
      <c r="AX233" s="61"/>
      <c r="AY233" s="61"/>
    </row>
    <row r="234" spans="1:51" ht="16" x14ac:dyDescent="0.2">
      <c r="A234" s="58"/>
      <c r="B234" s="58"/>
      <c r="C234" s="58"/>
      <c r="D234" s="57"/>
      <c r="E234" s="58"/>
      <c r="F234" s="58"/>
      <c r="G234" s="58"/>
      <c r="H234" s="58"/>
      <c r="I234" s="58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  <c r="AL234" s="61"/>
      <c r="AM234" s="61"/>
      <c r="AN234" s="61"/>
      <c r="AO234" s="61"/>
      <c r="AP234" s="61"/>
      <c r="AQ234" s="61"/>
      <c r="AR234" s="61"/>
      <c r="AS234" s="61"/>
      <c r="AT234" s="61"/>
      <c r="AU234" s="61"/>
      <c r="AV234" s="61"/>
      <c r="AW234" s="61"/>
      <c r="AX234" s="61"/>
      <c r="AY234" s="61"/>
    </row>
    <row r="235" spans="1:51" ht="16" x14ac:dyDescent="0.2">
      <c r="A235" s="58"/>
      <c r="B235" s="58"/>
      <c r="C235" s="58"/>
      <c r="D235" s="59"/>
      <c r="E235" s="58"/>
      <c r="F235" s="58"/>
      <c r="G235" s="58"/>
      <c r="H235" s="58"/>
      <c r="I235" s="58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  <c r="AL235" s="61"/>
      <c r="AM235" s="61"/>
      <c r="AN235" s="61"/>
      <c r="AO235" s="61"/>
      <c r="AP235" s="61"/>
      <c r="AQ235" s="61"/>
      <c r="AR235" s="61"/>
      <c r="AS235" s="61"/>
      <c r="AT235" s="61"/>
      <c r="AU235" s="61"/>
      <c r="AV235" s="61"/>
      <c r="AW235" s="61"/>
      <c r="AX235" s="61"/>
      <c r="AY235" s="61"/>
    </row>
    <row r="236" spans="1:51" ht="16" x14ac:dyDescent="0.2">
      <c r="A236" s="58"/>
      <c r="B236" s="58"/>
      <c r="C236" s="58"/>
      <c r="D236" s="59"/>
      <c r="E236" s="58"/>
      <c r="F236" s="58"/>
      <c r="G236" s="58"/>
      <c r="H236" s="58"/>
      <c r="I236" s="58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  <c r="AL236" s="61"/>
      <c r="AM236" s="61"/>
      <c r="AN236" s="61"/>
      <c r="AO236" s="61"/>
      <c r="AP236" s="61"/>
      <c r="AQ236" s="61"/>
      <c r="AR236" s="61"/>
      <c r="AS236" s="61"/>
      <c r="AT236" s="61"/>
      <c r="AU236" s="61"/>
      <c r="AV236" s="61"/>
      <c r="AW236" s="61"/>
      <c r="AX236" s="61"/>
      <c r="AY236" s="61"/>
    </row>
    <row r="237" spans="1:51" x14ac:dyDescent="0.15">
      <c r="A237" s="58"/>
      <c r="B237" s="58"/>
      <c r="C237" s="58"/>
      <c r="D237" s="58"/>
      <c r="E237" s="58"/>
      <c r="F237" s="58"/>
      <c r="G237" s="58"/>
      <c r="H237" s="58"/>
      <c r="I237" s="58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  <c r="AL237" s="61"/>
      <c r="AM237" s="61"/>
      <c r="AN237" s="61"/>
      <c r="AO237" s="61"/>
      <c r="AP237" s="61"/>
      <c r="AQ237" s="61"/>
      <c r="AR237" s="61"/>
      <c r="AS237" s="61"/>
      <c r="AT237" s="61"/>
      <c r="AU237" s="61"/>
      <c r="AV237" s="61"/>
      <c r="AW237" s="61"/>
      <c r="AX237" s="61"/>
      <c r="AY237" s="61"/>
    </row>
    <row r="238" spans="1:51" ht="16" x14ac:dyDescent="0.2">
      <c r="A238" s="65"/>
      <c r="B238" s="65"/>
      <c r="C238" s="65"/>
      <c r="D238" s="57"/>
      <c r="E238" s="63"/>
      <c r="F238" s="63"/>
      <c r="G238" s="63"/>
      <c r="H238" s="63"/>
      <c r="I238" s="63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  <c r="AL238" s="61"/>
      <c r="AM238" s="61"/>
      <c r="AN238" s="61"/>
      <c r="AO238" s="61"/>
      <c r="AP238" s="61"/>
      <c r="AQ238" s="61"/>
      <c r="AR238" s="61"/>
      <c r="AS238" s="61"/>
      <c r="AT238" s="61"/>
      <c r="AU238" s="61"/>
      <c r="AV238" s="61"/>
      <c r="AW238" s="61"/>
      <c r="AX238" s="61"/>
      <c r="AY238" s="61"/>
    </row>
    <row r="239" spans="1:51" ht="16" x14ac:dyDescent="0.2">
      <c r="A239" s="65"/>
      <c r="B239" s="65"/>
      <c r="C239" s="65"/>
      <c r="D239" s="57"/>
      <c r="E239" s="60"/>
      <c r="F239" s="60"/>
      <c r="G239" s="60"/>
      <c r="H239" s="60"/>
      <c r="I239" s="60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  <c r="AL239" s="61"/>
      <c r="AM239" s="61"/>
      <c r="AN239" s="61"/>
      <c r="AO239" s="61"/>
      <c r="AP239" s="61"/>
      <c r="AQ239" s="61"/>
      <c r="AR239" s="61"/>
      <c r="AS239" s="61"/>
      <c r="AT239" s="61"/>
      <c r="AU239" s="61"/>
      <c r="AV239" s="61"/>
      <c r="AW239" s="61"/>
      <c r="AX239" s="61"/>
      <c r="AY239" s="61"/>
    </row>
    <row r="240" spans="1:51" ht="16" x14ac:dyDescent="0.2">
      <c r="A240" s="65"/>
      <c r="B240" s="65"/>
      <c r="C240" s="65"/>
      <c r="D240" s="59"/>
      <c r="E240" s="60"/>
      <c r="F240" s="60"/>
      <c r="G240" s="60"/>
      <c r="H240" s="60"/>
      <c r="I240" s="60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  <c r="AL240" s="61"/>
      <c r="AM240" s="61"/>
      <c r="AN240" s="61"/>
      <c r="AO240" s="61"/>
      <c r="AP240" s="61"/>
      <c r="AQ240" s="61"/>
      <c r="AR240" s="61"/>
      <c r="AS240" s="61"/>
      <c r="AT240" s="61"/>
      <c r="AU240" s="61"/>
      <c r="AV240" s="61"/>
      <c r="AW240" s="61"/>
      <c r="AX240" s="61"/>
      <c r="AY240" s="61"/>
    </row>
    <row r="241" spans="1:51" ht="16" x14ac:dyDescent="0.2">
      <c r="A241" s="65"/>
      <c r="B241" s="65"/>
      <c r="C241" s="65"/>
      <c r="D241" s="59"/>
      <c r="E241" s="60"/>
      <c r="F241" s="60"/>
      <c r="G241" s="60"/>
      <c r="H241" s="60"/>
      <c r="I241" s="60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  <c r="AL241" s="61"/>
      <c r="AM241" s="61"/>
      <c r="AN241" s="61"/>
      <c r="AO241" s="61"/>
      <c r="AP241" s="61"/>
      <c r="AQ241" s="61"/>
      <c r="AR241" s="61"/>
      <c r="AS241" s="61"/>
      <c r="AT241" s="61"/>
      <c r="AU241" s="61"/>
      <c r="AV241" s="61"/>
      <c r="AW241" s="61"/>
      <c r="AX241" s="61"/>
      <c r="AY241" s="61"/>
    </row>
    <row r="242" spans="1:51" x14ac:dyDescent="0.15">
      <c r="A242" s="58"/>
      <c r="B242" s="58"/>
      <c r="C242" s="58"/>
      <c r="D242" s="58"/>
      <c r="E242" s="58"/>
      <c r="F242" s="58"/>
      <c r="G242" s="58"/>
      <c r="H242" s="58"/>
      <c r="I242" s="58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  <c r="AL242" s="61"/>
      <c r="AM242" s="61"/>
      <c r="AN242" s="61"/>
      <c r="AO242" s="61"/>
      <c r="AP242" s="61"/>
      <c r="AQ242" s="61"/>
      <c r="AR242" s="61"/>
      <c r="AS242" s="61"/>
      <c r="AT242" s="61"/>
      <c r="AU242" s="61"/>
      <c r="AV242" s="61"/>
      <c r="AW242" s="61"/>
      <c r="AX242" s="61"/>
      <c r="AY242" s="61"/>
    </row>
    <row r="243" spans="1:51" ht="16" x14ac:dyDescent="0.2">
      <c r="A243" s="66"/>
      <c r="B243" s="66"/>
      <c r="C243" s="66"/>
      <c r="D243" s="57"/>
      <c r="E243" s="58"/>
      <c r="F243" s="58"/>
      <c r="G243" s="58"/>
      <c r="H243" s="58"/>
      <c r="I243" s="58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  <c r="AL243" s="61"/>
      <c r="AM243" s="61"/>
      <c r="AN243" s="61"/>
      <c r="AO243" s="61"/>
      <c r="AP243" s="61"/>
      <c r="AQ243" s="61"/>
      <c r="AR243" s="61"/>
      <c r="AS243" s="61"/>
      <c r="AT243" s="61"/>
      <c r="AU243" s="61"/>
      <c r="AV243" s="61"/>
      <c r="AW243" s="61"/>
      <c r="AX243" s="61"/>
      <c r="AY243" s="61"/>
    </row>
    <row r="244" spans="1:51" ht="16" x14ac:dyDescent="0.2">
      <c r="A244" s="66"/>
      <c r="B244" s="66"/>
      <c r="C244" s="66"/>
      <c r="D244" s="57"/>
      <c r="E244" s="58"/>
      <c r="F244" s="58"/>
      <c r="G244" s="58"/>
      <c r="H244" s="58"/>
      <c r="I244" s="58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  <c r="AL244" s="61"/>
      <c r="AM244" s="61"/>
      <c r="AN244" s="61"/>
      <c r="AO244" s="61"/>
      <c r="AP244" s="61"/>
      <c r="AQ244" s="61"/>
      <c r="AR244" s="61"/>
      <c r="AS244" s="61"/>
      <c r="AT244" s="61"/>
      <c r="AU244" s="61"/>
      <c r="AV244" s="61"/>
      <c r="AW244" s="61"/>
      <c r="AX244" s="61"/>
      <c r="AY244" s="61"/>
    </row>
    <row r="245" spans="1:51" ht="16" x14ac:dyDescent="0.2">
      <c r="A245" s="66"/>
      <c r="B245" s="66"/>
      <c r="C245" s="66"/>
      <c r="D245" s="59"/>
      <c r="E245" s="58"/>
      <c r="F245" s="58"/>
      <c r="G245" s="58"/>
      <c r="H245" s="58"/>
      <c r="I245" s="58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  <c r="AL245" s="61"/>
      <c r="AM245" s="61"/>
      <c r="AN245" s="61"/>
      <c r="AO245" s="61"/>
      <c r="AP245" s="61"/>
      <c r="AQ245" s="61"/>
      <c r="AR245" s="61"/>
      <c r="AS245" s="61"/>
      <c r="AT245" s="61"/>
      <c r="AU245" s="61"/>
      <c r="AV245" s="61"/>
      <c r="AW245" s="61"/>
      <c r="AX245" s="61"/>
      <c r="AY245" s="61"/>
    </row>
    <row r="246" spans="1:51" ht="16" x14ac:dyDescent="0.2">
      <c r="A246" s="66"/>
      <c r="B246" s="66"/>
      <c r="C246" s="66"/>
      <c r="D246" s="59"/>
      <c r="E246" s="58"/>
      <c r="F246" s="58"/>
      <c r="G246" s="58"/>
      <c r="H246" s="58"/>
      <c r="I246" s="58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  <c r="AL246" s="61"/>
      <c r="AM246" s="61"/>
      <c r="AN246" s="61"/>
      <c r="AO246" s="61"/>
      <c r="AP246" s="61"/>
      <c r="AQ246" s="61"/>
      <c r="AR246" s="61"/>
      <c r="AS246" s="61"/>
      <c r="AT246" s="61"/>
      <c r="AU246" s="61"/>
      <c r="AV246" s="61"/>
      <c r="AW246" s="61"/>
      <c r="AX246" s="61"/>
      <c r="AY246" s="61"/>
    </row>
    <row r="247" spans="1:51" x14ac:dyDescent="0.15">
      <c r="A247" s="58"/>
      <c r="B247" s="58"/>
      <c r="C247" s="58"/>
      <c r="D247" s="58"/>
      <c r="E247" s="58"/>
      <c r="F247" s="58"/>
      <c r="G247" s="58"/>
      <c r="H247" s="58"/>
      <c r="I247" s="58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  <c r="AL247" s="61"/>
      <c r="AM247" s="61"/>
      <c r="AN247" s="61"/>
      <c r="AO247" s="61"/>
      <c r="AP247" s="61"/>
      <c r="AQ247" s="61"/>
      <c r="AR247" s="61"/>
      <c r="AS247" s="61"/>
      <c r="AT247" s="61"/>
      <c r="AU247" s="61"/>
      <c r="AV247" s="61"/>
      <c r="AW247" s="61"/>
      <c r="AX247" s="61"/>
      <c r="AY247" s="61"/>
    </row>
    <row r="248" spans="1:51" ht="16" x14ac:dyDescent="0.2">
      <c r="A248" s="65"/>
      <c r="B248" s="65"/>
      <c r="C248" s="65"/>
      <c r="D248" s="57"/>
      <c r="E248" s="60"/>
      <c r="F248" s="60"/>
      <c r="G248" s="60"/>
      <c r="H248" s="60"/>
      <c r="I248" s="60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  <c r="AL248" s="61"/>
      <c r="AM248" s="61"/>
      <c r="AN248" s="61"/>
      <c r="AO248" s="61"/>
      <c r="AP248" s="61"/>
      <c r="AQ248" s="61"/>
      <c r="AR248" s="61"/>
      <c r="AS248" s="61"/>
      <c r="AT248" s="61"/>
      <c r="AU248" s="61"/>
      <c r="AV248" s="61"/>
      <c r="AW248" s="61"/>
      <c r="AX248" s="61"/>
      <c r="AY248" s="61"/>
    </row>
    <row r="249" spans="1:51" ht="16" x14ac:dyDescent="0.2">
      <c r="A249" s="65"/>
      <c r="B249" s="65"/>
      <c r="C249" s="65"/>
      <c r="D249" s="57"/>
      <c r="E249" s="60"/>
      <c r="F249" s="60"/>
      <c r="G249" s="60"/>
      <c r="H249" s="60"/>
      <c r="I249" s="60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  <c r="AL249" s="61"/>
      <c r="AM249" s="61"/>
      <c r="AN249" s="61"/>
      <c r="AO249" s="61"/>
      <c r="AP249" s="61"/>
      <c r="AQ249" s="61"/>
      <c r="AR249" s="61"/>
      <c r="AS249" s="61"/>
      <c r="AT249" s="61"/>
      <c r="AU249" s="61"/>
      <c r="AV249" s="61"/>
      <c r="AW249" s="61"/>
      <c r="AX249" s="61"/>
      <c r="AY249" s="61"/>
    </row>
    <row r="250" spans="1:51" ht="16" x14ac:dyDescent="0.2">
      <c r="A250" s="65"/>
      <c r="B250" s="65"/>
      <c r="C250" s="65"/>
      <c r="D250" s="59"/>
      <c r="E250" s="60"/>
      <c r="F250" s="60"/>
      <c r="G250" s="60"/>
      <c r="H250" s="60"/>
      <c r="I250" s="60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  <c r="AL250" s="61"/>
      <c r="AM250" s="61"/>
      <c r="AN250" s="61"/>
      <c r="AO250" s="61"/>
      <c r="AP250" s="61"/>
      <c r="AQ250" s="61"/>
      <c r="AR250" s="61"/>
      <c r="AS250" s="61"/>
      <c r="AT250" s="61"/>
      <c r="AU250" s="61"/>
      <c r="AV250" s="61"/>
      <c r="AW250" s="61"/>
      <c r="AX250" s="61"/>
      <c r="AY250" s="61"/>
    </row>
    <row r="251" spans="1:51" ht="16" x14ac:dyDescent="0.2">
      <c r="A251" s="65"/>
      <c r="B251" s="65"/>
      <c r="C251" s="65"/>
      <c r="D251" s="59"/>
      <c r="E251" s="60"/>
      <c r="F251" s="60"/>
      <c r="G251" s="60"/>
      <c r="H251" s="60"/>
      <c r="I251" s="60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  <c r="AL251" s="61"/>
      <c r="AM251" s="61"/>
      <c r="AN251" s="61"/>
      <c r="AO251" s="61"/>
      <c r="AP251" s="61"/>
      <c r="AQ251" s="61"/>
      <c r="AR251" s="61"/>
      <c r="AS251" s="61"/>
      <c r="AT251" s="61"/>
      <c r="AU251" s="61"/>
      <c r="AV251" s="61"/>
      <c r="AW251" s="61"/>
      <c r="AX251" s="61"/>
      <c r="AY251" s="61"/>
    </row>
    <row r="252" spans="1:51" ht="16" x14ac:dyDescent="0.2">
      <c r="A252" s="65"/>
      <c r="B252" s="65"/>
      <c r="C252" s="65"/>
      <c r="D252" s="59"/>
      <c r="E252" s="60"/>
      <c r="F252" s="60"/>
      <c r="G252" s="60"/>
      <c r="H252" s="60"/>
      <c r="I252" s="60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  <c r="AL252" s="61"/>
      <c r="AM252" s="61"/>
      <c r="AN252" s="61"/>
      <c r="AO252" s="61"/>
      <c r="AP252" s="61"/>
      <c r="AQ252" s="61"/>
      <c r="AR252" s="61"/>
      <c r="AS252" s="61"/>
      <c r="AT252" s="61"/>
      <c r="AU252" s="61"/>
      <c r="AV252" s="61"/>
      <c r="AW252" s="61"/>
      <c r="AX252" s="61"/>
      <c r="AY252" s="61"/>
    </row>
    <row r="253" spans="1:51" ht="16" x14ac:dyDescent="0.2">
      <c r="A253" s="65"/>
      <c r="B253" s="65"/>
      <c r="C253" s="65"/>
      <c r="D253" s="57"/>
      <c r="E253" s="60"/>
      <c r="F253" s="60"/>
      <c r="G253" s="60"/>
      <c r="H253" s="60"/>
      <c r="I253" s="60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  <c r="AL253" s="61"/>
      <c r="AM253" s="61"/>
      <c r="AN253" s="61"/>
      <c r="AO253" s="61"/>
      <c r="AP253" s="61"/>
      <c r="AQ253" s="61"/>
      <c r="AR253" s="61"/>
      <c r="AS253" s="61"/>
      <c r="AT253" s="61"/>
      <c r="AU253" s="61"/>
      <c r="AV253" s="61"/>
      <c r="AW253" s="61"/>
      <c r="AX253" s="61"/>
      <c r="AY253" s="61"/>
    </row>
    <row r="254" spans="1:51" ht="16" x14ac:dyDescent="0.2">
      <c r="A254" s="65"/>
      <c r="B254" s="65"/>
      <c r="C254" s="65"/>
      <c r="D254" s="57"/>
      <c r="E254" s="60"/>
      <c r="F254" s="60"/>
      <c r="G254" s="60"/>
      <c r="H254" s="60"/>
      <c r="I254" s="60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  <c r="AL254" s="61"/>
      <c r="AM254" s="61"/>
      <c r="AN254" s="61"/>
      <c r="AO254" s="61"/>
      <c r="AP254" s="61"/>
      <c r="AQ254" s="61"/>
      <c r="AR254" s="61"/>
      <c r="AS254" s="61"/>
      <c r="AT254" s="61"/>
      <c r="AU254" s="61"/>
      <c r="AV254" s="61"/>
      <c r="AW254" s="61"/>
      <c r="AX254" s="61"/>
      <c r="AY254" s="61"/>
    </row>
    <row r="255" spans="1:51" ht="16" x14ac:dyDescent="0.2">
      <c r="A255" s="65"/>
      <c r="B255" s="65"/>
      <c r="C255" s="65"/>
      <c r="D255" s="59"/>
      <c r="E255" s="60"/>
      <c r="F255" s="60"/>
      <c r="G255" s="60"/>
      <c r="H255" s="60"/>
      <c r="I255" s="60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  <c r="AL255" s="61"/>
      <c r="AM255" s="61"/>
      <c r="AN255" s="61"/>
      <c r="AO255" s="61"/>
      <c r="AP255" s="61"/>
      <c r="AQ255" s="61"/>
      <c r="AR255" s="61"/>
      <c r="AS255" s="61"/>
      <c r="AT255" s="61"/>
      <c r="AU255" s="61"/>
      <c r="AV255" s="61"/>
      <c r="AW255" s="61"/>
      <c r="AX255" s="61"/>
      <c r="AY255" s="61"/>
    </row>
    <row r="256" spans="1:51" ht="16" x14ac:dyDescent="0.2">
      <c r="A256" s="65"/>
      <c r="B256" s="65"/>
      <c r="C256" s="65"/>
      <c r="D256" s="59"/>
      <c r="E256" s="60"/>
      <c r="F256" s="60"/>
      <c r="G256" s="60"/>
      <c r="H256" s="60"/>
      <c r="I256" s="60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  <c r="AL256" s="61"/>
      <c r="AM256" s="61"/>
      <c r="AN256" s="61"/>
      <c r="AO256" s="61"/>
      <c r="AP256" s="61"/>
      <c r="AQ256" s="61"/>
      <c r="AR256" s="61"/>
      <c r="AS256" s="61"/>
      <c r="AT256" s="61"/>
      <c r="AU256" s="61"/>
      <c r="AV256" s="61"/>
      <c r="AW256" s="61"/>
      <c r="AX256" s="61"/>
      <c r="AY256" s="61"/>
    </row>
    <row r="257" spans="1:51" x14ac:dyDescent="0.15">
      <c r="A257" s="58"/>
      <c r="B257" s="58"/>
      <c r="C257" s="58"/>
      <c r="D257" s="58"/>
      <c r="E257" s="58"/>
      <c r="F257" s="58"/>
      <c r="G257" s="58"/>
      <c r="H257" s="58"/>
      <c r="I257" s="58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  <c r="AL257" s="61"/>
      <c r="AM257" s="61"/>
      <c r="AN257" s="61"/>
      <c r="AO257" s="61"/>
      <c r="AP257" s="61"/>
      <c r="AQ257" s="61"/>
      <c r="AR257" s="61"/>
      <c r="AS257" s="61"/>
      <c r="AT257" s="61"/>
      <c r="AU257" s="61"/>
      <c r="AV257" s="61"/>
      <c r="AW257" s="61"/>
      <c r="AX257" s="61"/>
      <c r="AY257" s="61"/>
    </row>
    <row r="258" spans="1:51" ht="16" x14ac:dyDescent="0.2">
      <c r="A258" s="66"/>
      <c r="B258" s="66"/>
      <c r="C258" s="67"/>
      <c r="D258" s="57"/>
      <c r="E258" s="58"/>
      <c r="F258" s="58"/>
      <c r="G258" s="58"/>
      <c r="H258" s="58"/>
      <c r="I258" s="58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  <c r="AL258" s="61"/>
      <c r="AM258" s="61"/>
      <c r="AN258" s="61"/>
      <c r="AO258" s="61"/>
      <c r="AP258" s="61"/>
      <c r="AQ258" s="61"/>
      <c r="AR258" s="61"/>
      <c r="AS258" s="61"/>
      <c r="AT258" s="61"/>
      <c r="AU258" s="61"/>
      <c r="AV258" s="61"/>
      <c r="AW258" s="61"/>
      <c r="AX258" s="61"/>
      <c r="AY258" s="61"/>
    </row>
    <row r="259" spans="1:51" ht="16" x14ac:dyDescent="0.2">
      <c r="A259" s="66"/>
      <c r="B259" s="66"/>
      <c r="C259" s="66"/>
      <c r="D259" s="57"/>
      <c r="E259" s="58"/>
      <c r="F259" s="58"/>
      <c r="G259" s="58"/>
      <c r="H259" s="58"/>
      <c r="I259" s="58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  <c r="AL259" s="61"/>
      <c r="AM259" s="61"/>
      <c r="AN259" s="61"/>
      <c r="AO259" s="61"/>
      <c r="AP259" s="61"/>
      <c r="AQ259" s="61"/>
      <c r="AR259" s="61"/>
      <c r="AS259" s="61"/>
      <c r="AT259" s="61"/>
      <c r="AU259" s="61"/>
      <c r="AV259" s="61"/>
      <c r="AW259" s="61"/>
      <c r="AX259" s="61"/>
      <c r="AY259" s="61"/>
    </row>
    <row r="260" spans="1:51" ht="16" x14ac:dyDescent="0.2">
      <c r="A260" s="66"/>
      <c r="B260" s="66"/>
      <c r="C260" s="66"/>
      <c r="D260" s="59"/>
      <c r="E260" s="58"/>
      <c r="F260" s="58"/>
      <c r="G260" s="58"/>
      <c r="H260" s="58"/>
      <c r="I260" s="58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  <c r="AL260" s="61"/>
      <c r="AM260" s="61"/>
      <c r="AN260" s="61"/>
      <c r="AO260" s="61"/>
      <c r="AP260" s="61"/>
      <c r="AQ260" s="61"/>
      <c r="AR260" s="61"/>
      <c r="AS260" s="61"/>
      <c r="AT260" s="61"/>
      <c r="AU260" s="61"/>
      <c r="AV260" s="61"/>
      <c r="AW260" s="61"/>
      <c r="AX260" s="61"/>
      <c r="AY260" s="61"/>
    </row>
    <row r="261" spans="1:51" ht="16" x14ac:dyDescent="0.2">
      <c r="A261" s="66"/>
      <c r="B261" s="66"/>
      <c r="C261" s="58"/>
      <c r="D261" s="59"/>
      <c r="E261" s="58"/>
      <c r="F261" s="58"/>
      <c r="G261" s="58"/>
      <c r="H261" s="58"/>
      <c r="I261" s="58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  <c r="AL261" s="61"/>
      <c r="AM261" s="61"/>
      <c r="AN261" s="61"/>
      <c r="AO261" s="61"/>
      <c r="AP261" s="61"/>
      <c r="AQ261" s="61"/>
      <c r="AR261" s="61"/>
      <c r="AS261" s="61"/>
      <c r="AT261" s="61"/>
      <c r="AU261" s="61"/>
      <c r="AV261" s="61"/>
      <c r="AW261" s="61"/>
      <c r="AX261" s="61"/>
      <c r="AY261" s="61"/>
    </row>
    <row r="262" spans="1:51" x14ac:dyDescent="0.15">
      <c r="A262" s="58"/>
      <c r="B262" s="58"/>
      <c r="C262" s="58"/>
      <c r="D262" s="58"/>
      <c r="E262" s="58"/>
      <c r="F262" s="58"/>
      <c r="G262" s="58"/>
      <c r="H262" s="58"/>
      <c r="I262" s="58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  <c r="AL262" s="61"/>
      <c r="AM262" s="61"/>
      <c r="AN262" s="61"/>
      <c r="AO262" s="61"/>
      <c r="AP262" s="61"/>
      <c r="AQ262" s="61"/>
      <c r="AR262" s="61"/>
      <c r="AS262" s="61"/>
      <c r="AT262" s="61"/>
      <c r="AU262" s="61"/>
      <c r="AV262" s="61"/>
      <c r="AW262" s="61"/>
      <c r="AX262" s="61"/>
      <c r="AY262" s="61"/>
    </row>
    <row r="263" spans="1:51" ht="16" x14ac:dyDescent="0.2">
      <c r="A263" s="58"/>
      <c r="B263" s="58"/>
      <c r="C263" s="58"/>
      <c r="D263" s="57"/>
      <c r="E263" s="58"/>
      <c r="F263" s="58"/>
      <c r="G263" s="58"/>
      <c r="H263" s="58"/>
      <c r="I263" s="58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  <c r="AL263" s="61"/>
      <c r="AM263" s="61"/>
      <c r="AN263" s="61"/>
      <c r="AO263" s="61"/>
      <c r="AP263" s="61"/>
      <c r="AQ263" s="61"/>
      <c r="AR263" s="61"/>
      <c r="AS263" s="61"/>
      <c r="AT263" s="61"/>
      <c r="AU263" s="61"/>
      <c r="AV263" s="61"/>
      <c r="AW263" s="61"/>
      <c r="AX263" s="61"/>
      <c r="AY263" s="61"/>
    </row>
    <row r="264" spans="1:51" ht="16" x14ac:dyDescent="0.2">
      <c r="A264" s="58"/>
      <c r="B264" s="58"/>
      <c r="C264" s="58"/>
      <c r="D264" s="57"/>
      <c r="E264" s="58"/>
      <c r="F264" s="58"/>
      <c r="G264" s="58"/>
      <c r="H264" s="58"/>
      <c r="I264" s="58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  <c r="AL264" s="61"/>
      <c r="AM264" s="61"/>
      <c r="AN264" s="61"/>
      <c r="AO264" s="61"/>
      <c r="AP264" s="61"/>
      <c r="AQ264" s="61"/>
      <c r="AR264" s="61"/>
      <c r="AS264" s="61"/>
      <c r="AT264" s="61"/>
      <c r="AU264" s="61"/>
      <c r="AV264" s="61"/>
      <c r="AW264" s="61"/>
      <c r="AX264" s="61"/>
      <c r="AY264" s="61"/>
    </row>
    <row r="265" spans="1:51" ht="16" x14ac:dyDescent="0.2">
      <c r="A265" s="58"/>
      <c r="B265" s="58"/>
      <c r="C265" s="58"/>
      <c r="D265" s="59"/>
      <c r="E265" s="58"/>
      <c r="F265" s="58"/>
      <c r="G265" s="58"/>
      <c r="H265" s="58"/>
      <c r="I265" s="58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  <c r="AL265" s="61"/>
      <c r="AM265" s="61"/>
      <c r="AN265" s="61"/>
      <c r="AO265" s="61"/>
      <c r="AP265" s="61"/>
      <c r="AQ265" s="61"/>
      <c r="AR265" s="61"/>
      <c r="AS265" s="61"/>
      <c r="AT265" s="61"/>
      <c r="AU265" s="61"/>
      <c r="AV265" s="61"/>
      <c r="AW265" s="61"/>
      <c r="AX265" s="61"/>
      <c r="AY265" s="61"/>
    </row>
    <row r="266" spans="1:51" ht="16" x14ac:dyDescent="0.2">
      <c r="A266" s="58"/>
      <c r="B266" s="58"/>
      <c r="C266" s="58"/>
      <c r="D266" s="59"/>
      <c r="E266" s="58"/>
      <c r="F266" s="58"/>
      <c r="G266" s="58"/>
      <c r="H266" s="58"/>
      <c r="I266" s="58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  <c r="AL266" s="61"/>
      <c r="AM266" s="61"/>
      <c r="AN266" s="61"/>
      <c r="AO266" s="61"/>
      <c r="AP266" s="61"/>
      <c r="AQ266" s="61"/>
      <c r="AR266" s="61"/>
      <c r="AS266" s="61"/>
      <c r="AT266" s="61"/>
      <c r="AU266" s="61"/>
      <c r="AV266" s="61"/>
      <c r="AW266" s="61"/>
      <c r="AX266" s="61"/>
      <c r="AY266" s="61"/>
    </row>
    <row r="267" spans="1:51" x14ac:dyDescent="0.15">
      <c r="A267" s="58"/>
      <c r="B267" s="58"/>
      <c r="C267" s="58"/>
      <c r="D267" s="58"/>
      <c r="E267" s="58"/>
      <c r="F267" s="58"/>
      <c r="G267" s="58"/>
      <c r="H267" s="58"/>
      <c r="I267" s="58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  <c r="AL267" s="61"/>
      <c r="AM267" s="61"/>
      <c r="AN267" s="61"/>
      <c r="AO267" s="61"/>
      <c r="AP267" s="61"/>
      <c r="AQ267" s="61"/>
      <c r="AR267" s="61"/>
      <c r="AS267" s="61"/>
      <c r="AT267" s="61"/>
      <c r="AU267" s="61"/>
      <c r="AV267" s="61"/>
      <c r="AW267" s="61"/>
      <c r="AX267" s="61"/>
      <c r="AY267" s="61"/>
    </row>
    <row r="268" spans="1:51" ht="16" x14ac:dyDescent="0.2">
      <c r="A268" s="66"/>
      <c r="B268" s="66"/>
      <c r="C268" s="66"/>
      <c r="D268" s="57"/>
      <c r="E268" s="58"/>
      <c r="F268" s="58"/>
      <c r="G268" s="58"/>
      <c r="H268" s="58"/>
      <c r="I268" s="58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  <c r="AL268" s="61"/>
      <c r="AM268" s="61"/>
      <c r="AN268" s="61"/>
      <c r="AO268" s="61"/>
      <c r="AP268" s="61"/>
      <c r="AQ268" s="61"/>
      <c r="AR268" s="61"/>
      <c r="AS268" s="61"/>
      <c r="AT268" s="61"/>
      <c r="AU268" s="61"/>
      <c r="AV268" s="61"/>
      <c r="AW268" s="61"/>
      <c r="AX268" s="61"/>
      <c r="AY268" s="61"/>
    </row>
    <row r="269" spans="1:51" ht="16" x14ac:dyDescent="0.2">
      <c r="A269" s="66"/>
      <c r="B269" s="66"/>
      <c r="C269" s="67"/>
      <c r="D269" s="57"/>
      <c r="E269" s="58"/>
      <c r="F269" s="58"/>
      <c r="G269" s="58"/>
      <c r="H269" s="58"/>
      <c r="I269" s="58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  <c r="AL269" s="61"/>
      <c r="AM269" s="61"/>
      <c r="AN269" s="61"/>
      <c r="AO269" s="61"/>
      <c r="AP269" s="61"/>
      <c r="AQ269" s="61"/>
      <c r="AR269" s="61"/>
      <c r="AS269" s="61"/>
      <c r="AT269" s="61"/>
      <c r="AU269" s="61"/>
      <c r="AV269" s="61"/>
      <c r="AW269" s="61"/>
      <c r="AX269" s="61"/>
      <c r="AY269" s="61"/>
    </row>
    <row r="270" spans="1:51" ht="16" x14ac:dyDescent="0.2">
      <c r="A270" s="66"/>
      <c r="B270" s="66"/>
      <c r="C270" s="66"/>
      <c r="D270" s="59"/>
      <c r="E270" s="58"/>
      <c r="F270" s="58"/>
      <c r="G270" s="58"/>
      <c r="H270" s="58"/>
      <c r="I270" s="58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  <c r="AL270" s="61"/>
      <c r="AM270" s="61"/>
      <c r="AN270" s="61"/>
      <c r="AO270" s="61"/>
      <c r="AP270" s="61"/>
      <c r="AQ270" s="61"/>
      <c r="AR270" s="61"/>
      <c r="AS270" s="61"/>
      <c r="AT270" s="61"/>
      <c r="AU270" s="61"/>
      <c r="AV270" s="61"/>
      <c r="AW270" s="61"/>
      <c r="AX270" s="61"/>
      <c r="AY270" s="61"/>
    </row>
    <row r="271" spans="1:51" ht="16" x14ac:dyDescent="0.2">
      <c r="A271" s="66"/>
      <c r="B271" s="66"/>
      <c r="C271" s="66"/>
      <c r="D271" s="59"/>
      <c r="E271" s="58"/>
      <c r="F271" s="58"/>
      <c r="G271" s="58"/>
      <c r="H271" s="58"/>
      <c r="I271" s="58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  <c r="AL271" s="61"/>
      <c r="AM271" s="61"/>
      <c r="AN271" s="61"/>
      <c r="AO271" s="61"/>
      <c r="AP271" s="61"/>
      <c r="AQ271" s="61"/>
      <c r="AR271" s="61"/>
      <c r="AS271" s="61"/>
      <c r="AT271" s="61"/>
      <c r="AU271" s="61"/>
      <c r="AV271" s="61"/>
      <c r="AW271" s="61"/>
      <c r="AX271" s="61"/>
      <c r="AY271" s="61"/>
    </row>
    <row r="272" spans="1:51" x14ac:dyDescent="0.15">
      <c r="A272" s="58"/>
      <c r="B272" s="58"/>
      <c r="C272" s="58"/>
      <c r="D272" s="58"/>
      <c r="E272" s="58"/>
      <c r="F272" s="58"/>
      <c r="G272" s="58"/>
      <c r="H272" s="58"/>
      <c r="I272" s="58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  <c r="AL272" s="61"/>
      <c r="AM272" s="61"/>
      <c r="AN272" s="61"/>
      <c r="AO272" s="61"/>
      <c r="AP272" s="61"/>
      <c r="AQ272" s="61"/>
      <c r="AR272" s="61"/>
      <c r="AS272" s="61"/>
      <c r="AT272" s="61"/>
      <c r="AU272" s="61"/>
      <c r="AV272" s="61"/>
      <c r="AW272" s="61"/>
      <c r="AX272" s="61"/>
      <c r="AY272" s="61"/>
    </row>
    <row r="273" spans="1:51" ht="16" x14ac:dyDescent="0.2">
      <c r="A273" s="58"/>
      <c r="B273" s="58"/>
      <c r="C273" s="58"/>
      <c r="D273" s="57"/>
      <c r="E273" s="58"/>
      <c r="F273" s="58"/>
      <c r="G273" s="58"/>
      <c r="H273" s="58"/>
      <c r="I273" s="58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  <c r="AL273" s="61"/>
      <c r="AM273" s="61"/>
      <c r="AN273" s="61"/>
      <c r="AO273" s="61"/>
      <c r="AP273" s="61"/>
      <c r="AQ273" s="61"/>
      <c r="AR273" s="61"/>
      <c r="AS273" s="61"/>
      <c r="AT273" s="61"/>
      <c r="AU273" s="61"/>
      <c r="AV273" s="61"/>
      <c r="AW273" s="61"/>
      <c r="AX273" s="61"/>
      <c r="AY273" s="61"/>
    </row>
    <row r="274" spans="1:51" ht="16" x14ac:dyDescent="0.2">
      <c r="A274" s="58"/>
      <c r="B274" s="58"/>
      <c r="C274" s="58"/>
      <c r="D274" s="57"/>
      <c r="E274" s="58"/>
      <c r="F274" s="58"/>
      <c r="G274" s="58"/>
      <c r="H274" s="58"/>
      <c r="I274" s="58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  <c r="AL274" s="61"/>
      <c r="AM274" s="61"/>
      <c r="AN274" s="61"/>
      <c r="AO274" s="61"/>
      <c r="AP274" s="61"/>
      <c r="AQ274" s="61"/>
      <c r="AR274" s="61"/>
      <c r="AS274" s="61"/>
      <c r="AT274" s="61"/>
      <c r="AU274" s="61"/>
      <c r="AV274" s="61"/>
      <c r="AW274" s="61"/>
      <c r="AX274" s="61"/>
      <c r="AY274" s="61"/>
    </row>
    <row r="275" spans="1:51" ht="16" x14ac:dyDescent="0.2">
      <c r="A275" s="58"/>
      <c r="B275" s="58"/>
      <c r="C275" s="58"/>
      <c r="D275" s="59"/>
      <c r="E275" s="58"/>
      <c r="F275" s="58"/>
      <c r="G275" s="58"/>
      <c r="H275" s="58"/>
      <c r="I275" s="58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  <c r="AL275" s="61"/>
      <c r="AM275" s="61"/>
      <c r="AN275" s="61"/>
      <c r="AO275" s="61"/>
      <c r="AP275" s="61"/>
      <c r="AQ275" s="61"/>
      <c r="AR275" s="61"/>
      <c r="AS275" s="61"/>
      <c r="AT275" s="61"/>
      <c r="AU275" s="61"/>
      <c r="AV275" s="61"/>
      <c r="AW275" s="61"/>
      <c r="AX275" s="61"/>
      <c r="AY275" s="61"/>
    </row>
    <row r="276" spans="1:51" ht="16" x14ac:dyDescent="0.2">
      <c r="A276" s="58"/>
      <c r="B276" s="58"/>
      <c r="C276" s="58"/>
      <c r="D276" s="59"/>
      <c r="E276" s="58"/>
      <c r="F276" s="58"/>
      <c r="G276" s="58"/>
      <c r="H276" s="58"/>
      <c r="I276" s="58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  <c r="AL276" s="61"/>
      <c r="AM276" s="61"/>
      <c r="AN276" s="61"/>
      <c r="AO276" s="61"/>
      <c r="AP276" s="61"/>
      <c r="AQ276" s="61"/>
      <c r="AR276" s="61"/>
      <c r="AS276" s="61"/>
      <c r="AT276" s="61"/>
      <c r="AU276" s="61"/>
      <c r="AV276" s="61"/>
      <c r="AW276" s="61"/>
      <c r="AX276" s="61"/>
      <c r="AY276" s="61"/>
    </row>
    <row r="277" spans="1:51" x14ac:dyDescent="0.15">
      <c r="A277" s="58"/>
      <c r="B277" s="58"/>
      <c r="C277" s="58"/>
      <c r="D277" s="58"/>
      <c r="E277" s="58"/>
      <c r="F277" s="58"/>
      <c r="G277" s="58"/>
      <c r="H277" s="58"/>
      <c r="I277" s="58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  <c r="AL277" s="61"/>
      <c r="AM277" s="61"/>
      <c r="AN277" s="61"/>
      <c r="AO277" s="61"/>
      <c r="AP277" s="61"/>
      <c r="AQ277" s="61"/>
      <c r="AR277" s="61"/>
      <c r="AS277" s="61"/>
      <c r="AT277" s="61"/>
      <c r="AU277" s="61"/>
      <c r="AV277" s="61"/>
      <c r="AW277" s="61"/>
      <c r="AX277" s="61"/>
      <c r="AY277" s="61"/>
    </row>
    <row r="278" spans="1:51" ht="16" x14ac:dyDescent="0.2">
      <c r="A278" s="58"/>
      <c r="B278" s="58"/>
      <c r="C278" s="58"/>
      <c r="D278" s="57"/>
      <c r="E278" s="58"/>
      <c r="F278" s="58"/>
      <c r="G278" s="58"/>
      <c r="H278" s="58"/>
      <c r="I278" s="58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  <c r="AL278" s="61"/>
      <c r="AM278" s="61"/>
      <c r="AN278" s="61"/>
      <c r="AO278" s="61"/>
      <c r="AP278" s="61"/>
      <c r="AQ278" s="61"/>
      <c r="AR278" s="61"/>
      <c r="AS278" s="61"/>
      <c r="AT278" s="61"/>
      <c r="AU278" s="61"/>
      <c r="AV278" s="61"/>
      <c r="AW278" s="61"/>
      <c r="AX278" s="61"/>
      <c r="AY278" s="61"/>
    </row>
    <row r="279" spans="1:51" ht="16" x14ac:dyDescent="0.2">
      <c r="A279" s="58"/>
      <c r="B279" s="58"/>
      <c r="C279" s="58"/>
      <c r="D279" s="57"/>
      <c r="E279" s="58"/>
      <c r="F279" s="58"/>
      <c r="G279" s="58"/>
      <c r="H279" s="58"/>
      <c r="I279" s="58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  <c r="AL279" s="61"/>
      <c r="AM279" s="61"/>
      <c r="AN279" s="61"/>
      <c r="AO279" s="61"/>
      <c r="AP279" s="61"/>
      <c r="AQ279" s="61"/>
      <c r="AR279" s="61"/>
      <c r="AS279" s="61"/>
      <c r="AT279" s="61"/>
      <c r="AU279" s="61"/>
      <c r="AV279" s="61"/>
      <c r="AW279" s="61"/>
      <c r="AX279" s="61"/>
      <c r="AY279" s="61"/>
    </row>
    <row r="280" spans="1:51" ht="16" x14ac:dyDescent="0.2">
      <c r="A280" s="58"/>
      <c r="B280" s="58"/>
      <c r="C280" s="58"/>
      <c r="D280" s="59"/>
      <c r="E280" s="58"/>
      <c r="F280" s="58"/>
      <c r="G280" s="58"/>
      <c r="H280" s="58"/>
      <c r="I280" s="58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  <c r="AL280" s="61"/>
      <c r="AM280" s="61"/>
      <c r="AN280" s="61"/>
      <c r="AO280" s="61"/>
      <c r="AP280" s="61"/>
      <c r="AQ280" s="61"/>
      <c r="AR280" s="61"/>
      <c r="AS280" s="61"/>
      <c r="AT280" s="61"/>
      <c r="AU280" s="61"/>
      <c r="AV280" s="61"/>
      <c r="AW280" s="61"/>
      <c r="AX280" s="61"/>
      <c r="AY280" s="61"/>
    </row>
    <row r="281" spans="1:51" ht="16" x14ac:dyDescent="0.2">
      <c r="A281" s="58"/>
      <c r="B281" s="58"/>
      <c r="C281" s="58"/>
      <c r="D281" s="59"/>
      <c r="E281" s="58"/>
      <c r="F281" s="58"/>
      <c r="G281" s="58"/>
      <c r="H281" s="58"/>
      <c r="I281" s="58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  <c r="AL281" s="61"/>
      <c r="AM281" s="61"/>
      <c r="AN281" s="61"/>
      <c r="AO281" s="61"/>
      <c r="AP281" s="61"/>
      <c r="AQ281" s="61"/>
      <c r="AR281" s="61"/>
      <c r="AS281" s="61"/>
      <c r="AT281" s="61"/>
      <c r="AU281" s="61"/>
      <c r="AV281" s="61"/>
      <c r="AW281" s="61"/>
      <c r="AX281" s="61"/>
      <c r="AY281" s="61"/>
    </row>
    <row r="282" spans="1:51" x14ac:dyDescent="0.15">
      <c r="A282" s="58"/>
      <c r="B282" s="58"/>
      <c r="C282" s="58"/>
      <c r="D282" s="58"/>
      <c r="E282" s="58"/>
      <c r="F282" s="58"/>
      <c r="G282" s="58"/>
      <c r="H282" s="58"/>
      <c r="I282" s="58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  <c r="AL282" s="61"/>
      <c r="AM282" s="61"/>
      <c r="AN282" s="61"/>
      <c r="AO282" s="61"/>
      <c r="AP282" s="61"/>
      <c r="AQ282" s="61"/>
      <c r="AR282" s="61"/>
      <c r="AS282" s="61"/>
      <c r="AT282" s="61"/>
      <c r="AU282" s="61"/>
      <c r="AV282" s="61"/>
      <c r="AW282" s="61"/>
      <c r="AX282" s="61"/>
      <c r="AY282" s="61"/>
    </row>
    <row r="283" spans="1:51" ht="16" x14ac:dyDescent="0.2">
      <c r="A283" s="66"/>
      <c r="B283" s="66"/>
      <c r="C283" s="58"/>
      <c r="D283" s="57"/>
      <c r="E283" s="60"/>
      <c r="F283" s="60"/>
      <c r="G283" s="60"/>
      <c r="H283" s="60"/>
      <c r="I283" s="60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  <c r="AL283" s="61"/>
      <c r="AM283" s="61"/>
      <c r="AN283" s="61"/>
      <c r="AO283" s="61"/>
      <c r="AP283" s="61"/>
      <c r="AQ283" s="61"/>
      <c r="AR283" s="61"/>
      <c r="AS283" s="61"/>
      <c r="AT283" s="61"/>
      <c r="AU283" s="61"/>
      <c r="AV283" s="61"/>
      <c r="AW283" s="61"/>
      <c r="AX283" s="61"/>
      <c r="AY283" s="61"/>
    </row>
    <row r="284" spans="1:51" ht="16" x14ac:dyDescent="0.2">
      <c r="A284" s="66"/>
      <c r="B284" s="66"/>
      <c r="C284" s="58"/>
      <c r="D284" s="57"/>
      <c r="E284" s="60"/>
      <c r="F284" s="60"/>
      <c r="G284" s="60"/>
      <c r="H284" s="60"/>
      <c r="I284" s="60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  <c r="AL284" s="61"/>
      <c r="AM284" s="61"/>
      <c r="AN284" s="61"/>
      <c r="AO284" s="61"/>
      <c r="AP284" s="61"/>
      <c r="AQ284" s="61"/>
      <c r="AR284" s="61"/>
      <c r="AS284" s="61"/>
      <c r="AT284" s="61"/>
      <c r="AU284" s="61"/>
      <c r="AV284" s="61"/>
      <c r="AW284" s="61"/>
      <c r="AX284" s="61"/>
      <c r="AY284" s="61"/>
    </row>
    <row r="285" spans="1:51" ht="16" x14ac:dyDescent="0.2">
      <c r="A285" s="58"/>
      <c r="B285" s="58"/>
      <c r="C285" s="58"/>
      <c r="D285" s="59"/>
      <c r="E285" s="60"/>
      <c r="F285" s="60"/>
      <c r="G285" s="60"/>
      <c r="H285" s="60"/>
      <c r="I285" s="60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  <c r="AL285" s="61"/>
      <c r="AM285" s="61"/>
      <c r="AN285" s="61"/>
      <c r="AO285" s="61"/>
      <c r="AP285" s="61"/>
      <c r="AQ285" s="61"/>
      <c r="AR285" s="61"/>
      <c r="AS285" s="61"/>
      <c r="AT285" s="61"/>
      <c r="AU285" s="61"/>
      <c r="AV285" s="61"/>
      <c r="AW285" s="61"/>
      <c r="AX285" s="61"/>
      <c r="AY285" s="61"/>
    </row>
    <row r="286" spans="1:51" ht="16" x14ac:dyDescent="0.2">
      <c r="A286" s="58"/>
      <c r="B286" s="58"/>
      <c r="C286" s="58"/>
      <c r="D286" s="59"/>
      <c r="E286" s="60"/>
      <c r="F286" s="60"/>
      <c r="G286" s="60"/>
      <c r="H286" s="60"/>
      <c r="I286" s="60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  <c r="AL286" s="61"/>
      <c r="AM286" s="61"/>
      <c r="AN286" s="61"/>
      <c r="AO286" s="61"/>
      <c r="AP286" s="61"/>
      <c r="AQ286" s="61"/>
      <c r="AR286" s="61"/>
      <c r="AS286" s="61"/>
      <c r="AT286" s="61"/>
      <c r="AU286" s="61"/>
      <c r="AV286" s="61"/>
      <c r="AW286" s="61"/>
      <c r="AX286" s="61"/>
      <c r="AY286" s="61"/>
    </row>
    <row r="287" spans="1:51" x14ac:dyDescent="0.15">
      <c r="A287" s="58"/>
      <c r="B287" s="58"/>
      <c r="C287" s="58"/>
      <c r="D287" s="58"/>
      <c r="E287" s="58"/>
      <c r="F287" s="58"/>
      <c r="G287" s="58"/>
      <c r="H287" s="58"/>
      <c r="I287" s="58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  <c r="AL287" s="61"/>
      <c r="AM287" s="61"/>
      <c r="AN287" s="61"/>
      <c r="AO287" s="61"/>
      <c r="AP287" s="61"/>
      <c r="AQ287" s="61"/>
      <c r="AR287" s="61"/>
      <c r="AS287" s="61"/>
      <c r="AT287" s="61"/>
      <c r="AU287" s="61"/>
      <c r="AV287" s="61"/>
      <c r="AW287" s="61"/>
      <c r="AX287" s="61"/>
      <c r="AY287" s="61"/>
    </row>
    <row r="288" spans="1:51" x14ac:dyDescent="0.15">
      <c r="A288" s="58"/>
      <c r="B288" s="58"/>
      <c r="C288" s="58"/>
      <c r="D288" s="58"/>
      <c r="E288" s="58"/>
      <c r="F288" s="58"/>
      <c r="G288" s="58"/>
      <c r="H288" s="58"/>
      <c r="I288" s="58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  <c r="AL288" s="61"/>
      <c r="AM288" s="61"/>
      <c r="AN288" s="61"/>
      <c r="AO288" s="61"/>
      <c r="AP288" s="61"/>
      <c r="AQ288" s="61"/>
      <c r="AR288" s="61"/>
      <c r="AS288" s="61"/>
      <c r="AT288" s="61"/>
      <c r="AU288" s="61"/>
      <c r="AV288" s="61"/>
      <c r="AW288" s="61"/>
      <c r="AX288" s="61"/>
      <c r="AY288" s="61"/>
    </row>
    <row r="289" spans="1:51" x14ac:dyDescent="0.15">
      <c r="A289" s="58"/>
      <c r="B289" s="58"/>
      <c r="C289" s="58"/>
      <c r="D289" s="58"/>
      <c r="E289" s="58"/>
      <c r="F289" s="58"/>
      <c r="G289" s="58"/>
      <c r="H289" s="58"/>
      <c r="I289" s="58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  <c r="AL289" s="61"/>
      <c r="AM289" s="61"/>
      <c r="AN289" s="61"/>
      <c r="AO289" s="61"/>
      <c r="AP289" s="61"/>
      <c r="AQ289" s="61"/>
      <c r="AR289" s="61"/>
      <c r="AS289" s="61"/>
      <c r="AT289" s="61"/>
      <c r="AU289" s="61"/>
      <c r="AV289" s="61"/>
      <c r="AW289" s="61"/>
      <c r="AX289" s="61"/>
      <c r="AY289" s="61"/>
    </row>
    <row r="290" spans="1:51" x14ac:dyDescent="0.15">
      <c r="A290" s="58"/>
      <c r="B290" s="58"/>
      <c r="C290" s="58"/>
      <c r="D290" s="58"/>
      <c r="E290" s="58"/>
      <c r="F290" s="58"/>
      <c r="G290" s="58"/>
      <c r="H290" s="58"/>
      <c r="I290" s="58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  <c r="AL290" s="61"/>
      <c r="AM290" s="61"/>
      <c r="AN290" s="61"/>
      <c r="AO290" s="61"/>
      <c r="AP290" s="61"/>
      <c r="AQ290" s="61"/>
      <c r="AR290" s="61"/>
      <c r="AS290" s="61"/>
      <c r="AT290" s="61"/>
      <c r="AU290" s="61"/>
      <c r="AV290" s="61"/>
      <c r="AW290" s="61"/>
      <c r="AX290" s="61"/>
      <c r="AY290" s="61"/>
    </row>
    <row r="291" spans="1:51" x14ac:dyDescent="0.15">
      <c r="A291" s="58"/>
      <c r="B291" s="58"/>
      <c r="C291" s="58"/>
      <c r="D291" s="58"/>
      <c r="E291" s="58"/>
      <c r="F291" s="58"/>
      <c r="G291" s="58"/>
      <c r="H291" s="58"/>
      <c r="I291" s="58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  <c r="AL291" s="61"/>
      <c r="AM291" s="61"/>
      <c r="AN291" s="61"/>
      <c r="AO291" s="61"/>
      <c r="AP291" s="61"/>
      <c r="AQ291" s="61"/>
      <c r="AR291" s="61"/>
      <c r="AS291" s="61"/>
      <c r="AT291" s="61"/>
      <c r="AU291" s="61"/>
      <c r="AV291" s="61"/>
      <c r="AW291" s="61"/>
      <c r="AX291" s="61"/>
      <c r="AY291" s="61"/>
    </row>
    <row r="292" spans="1:51" x14ac:dyDescent="0.15">
      <c r="A292" s="58"/>
      <c r="B292" s="58"/>
      <c r="C292" s="58"/>
      <c r="D292" s="58"/>
      <c r="E292" s="58"/>
      <c r="F292" s="58"/>
      <c r="G292" s="58"/>
      <c r="H292" s="58"/>
      <c r="I292" s="58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  <c r="AL292" s="61"/>
      <c r="AM292" s="61"/>
      <c r="AN292" s="61"/>
      <c r="AO292" s="61"/>
      <c r="AP292" s="61"/>
      <c r="AQ292" s="61"/>
      <c r="AR292" s="61"/>
      <c r="AS292" s="61"/>
      <c r="AT292" s="61"/>
      <c r="AU292" s="61"/>
      <c r="AV292" s="61"/>
      <c r="AW292" s="61"/>
      <c r="AX292" s="61"/>
      <c r="AY292" s="61"/>
    </row>
    <row r="293" spans="1:51" x14ac:dyDescent="0.15">
      <c r="A293" s="58"/>
      <c r="B293" s="58"/>
      <c r="C293" s="58"/>
      <c r="D293" s="58"/>
      <c r="E293" s="58"/>
      <c r="F293" s="58"/>
      <c r="G293" s="58"/>
      <c r="H293" s="58"/>
      <c r="I293" s="58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  <c r="AL293" s="61"/>
      <c r="AM293" s="61"/>
      <c r="AN293" s="61"/>
      <c r="AO293" s="61"/>
      <c r="AP293" s="61"/>
      <c r="AQ293" s="61"/>
      <c r="AR293" s="61"/>
      <c r="AS293" s="61"/>
      <c r="AT293" s="61"/>
      <c r="AU293" s="61"/>
      <c r="AV293" s="61"/>
      <c r="AW293" s="61"/>
      <c r="AX293" s="61"/>
      <c r="AY293" s="61"/>
    </row>
    <row r="294" spans="1:51" x14ac:dyDescent="0.15">
      <c r="A294" s="58"/>
      <c r="B294" s="58"/>
      <c r="C294" s="58"/>
      <c r="D294" s="58"/>
      <c r="E294" s="58"/>
      <c r="F294" s="58"/>
      <c r="G294" s="58"/>
      <c r="H294" s="58"/>
      <c r="I294" s="58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  <c r="AL294" s="61"/>
      <c r="AM294" s="61"/>
      <c r="AN294" s="61"/>
      <c r="AO294" s="61"/>
      <c r="AP294" s="61"/>
      <c r="AQ294" s="61"/>
      <c r="AR294" s="61"/>
      <c r="AS294" s="61"/>
      <c r="AT294" s="61"/>
      <c r="AU294" s="61"/>
      <c r="AV294" s="61"/>
      <c r="AW294" s="61"/>
      <c r="AX294" s="61"/>
      <c r="AY294" s="61"/>
    </row>
    <row r="295" spans="1:51" x14ac:dyDescent="0.15">
      <c r="A295" s="58"/>
      <c r="B295" s="58"/>
      <c r="C295" s="58"/>
      <c r="D295" s="58"/>
      <c r="E295" s="58"/>
      <c r="F295" s="58"/>
      <c r="G295" s="58"/>
      <c r="H295" s="58"/>
      <c r="I295" s="58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  <c r="AL295" s="61"/>
      <c r="AM295" s="61"/>
      <c r="AN295" s="61"/>
      <c r="AO295" s="61"/>
      <c r="AP295" s="61"/>
      <c r="AQ295" s="61"/>
      <c r="AR295" s="61"/>
      <c r="AS295" s="61"/>
      <c r="AT295" s="61"/>
      <c r="AU295" s="61"/>
      <c r="AV295" s="61"/>
      <c r="AW295" s="61"/>
      <c r="AX295" s="61"/>
      <c r="AY295" s="61"/>
    </row>
    <row r="296" spans="1:51" x14ac:dyDescent="0.15">
      <c r="A296" s="58"/>
      <c r="B296" s="58"/>
      <c r="C296" s="58"/>
      <c r="D296" s="58"/>
      <c r="E296" s="58"/>
      <c r="F296" s="58"/>
      <c r="G296" s="58"/>
      <c r="H296" s="58"/>
      <c r="I296" s="58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  <c r="AL296" s="61"/>
      <c r="AM296" s="61"/>
      <c r="AN296" s="61"/>
      <c r="AO296" s="61"/>
      <c r="AP296" s="61"/>
      <c r="AQ296" s="61"/>
      <c r="AR296" s="61"/>
      <c r="AS296" s="61"/>
      <c r="AT296" s="61"/>
      <c r="AU296" s="61"/>
      <c r="AV296" s="61"/>
      <c r="AW296" s="61"/>
      <c r="AX296" s="61"/>
      <c r="AY296" s="61"/>
    </row>
    <row r="297" spans="1:51" x14ac:dyDescent="0.15">
      <c r="A297" s="58"/>
      <c r="B297" s="58"/>
      <c r="C297" s="58"/>
      <c r="D297" s="58"/>
      <c r="E297" s="58"/>
      <c r="F297" s="58"/>
      <c r="G297" s="58"/>
      <c r="H297" s="58"/>
      <c r="I297" s="58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  <c r="AL297" s="61"/>
      <c r="AM297" s="61"/>
      <c r="AN297" s="61"/>
      <c r="AO297" s="61"/>
      <c r="AP297" s="61"/>
      <c r="AQ297" s="61"/>
      <c r="AR297" s="61"/>
      <c r="AS297" s="61"/>
      <c r="AT297" s="61"/>
      <c r="AU297" s="61"/>
      <c r="AV297" s="61"/>
      <c r="AW297" s="61"/>
      <c r="AX297" s="61"/>
      <c r="AY297" s="61"/>
    </row>
    <row r="298" spans="1:51" x14ac:dyDescent="0.15">
      <c r="A298" s="58"/>
      <c r="B298" s="58"/>
      <c r="C298" s="58"/>
      <c r="D298" s="58"/>
      <c r="E298" s="58"/>
      <c r="F298" s="58"/>
      <c r="G298" s="58"/>
      <c r="H298" s="58"/>
      <c r="I298" s="58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  <c r="AL298" s="61"/>
      <c r="AM298" s="61"/>
      <c r="AN298" s="61"/>
      <c r="AO298" s="61"/>
      <c r="AP298" s="61"/>
      <c r="AQ298" s="61"/>
      <c r="AR298" s="61"/>
      <c r="AS298" s="61"/>
      <c r="AT298" s="61"/>
      <c r="AU298" s="61"/>
      <c r="AV298" s="61"/>
      <c r="AW298" s="61"/>
      <c r="AX298" s="61"/>
      <c r="AY298" s="61"/>
    </row>
    <row r="299" spans="1:51" x14ac:dyDescent="0.15">
      <c r="A299" s="58"/>
      <c r="B299" s="58"/>
      <c r="C299" s="58"/>
      <c r="D299" s="58"/>
      <c r="E299" s="58"/>
      <c r="F299" s="58"/>
      <c r="G299" s="58"/>
      <c r="H299" s="58"/>
      <c r="I299" s="58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  <c r="AL299" s="61"/>
      <c r="AM299" s="61"/>
      <c r="AN299" s="61"/>
      <c r="AO299" s="61"/>
      <c r="AP299" s="61"/>
      <c r="AQ299" s="61"/>
      <c r="AR299" s="61"/>
      <c r="AS299" s="61"/>
      <c r="AT299" s="61"/>
      <c r="AU299" s="61"/>
      <c r="AV299" s="61"/>
      <c r="AW299" s="61"/>
      <c r="AX299" s="61"/>
      <c r="AY299" s="61"/>
    </row>
    <row r="300" spans="1:51" x14ac:dyDescent="0.15">
      <c r="A300" s="58"/>
      <c r="B300" s="58"/>
      <c r="C300" s="58"/>
      <c r="D300" s="58"/>
      <c r="E300" s="58"/>
      <c r="F300" s="58"/>
      <c r="G300" s="58"/>
      <c r="H300" s="58"/>
      <c r="I300" s="58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  <c r="AL300" s="61"/>
      <c r="AM300" s="61"/>
      <c r="AN300" s="61"/>
      <c r="AO300" s="61"/>
      <c r="AP300" s="61"/>
      <c r="AQ300" s="61"/>
      <c r="AR300" s="61"/>
      <c r="AS300" s="61"/>
      <c r="AT300" s="61"/>
      <c r="AU300" s="61"/>
      <c r="AV300" s="61"/>
      <c r="AW300" s="61"/>
      <c r="AX300" s="61"/>
      <c r="AY300" s="61"/>
    </row>
    <row r="301" spans="1:51" x14ac:dyDescent="0.15">
      <c r="A301" s="58"/>
      <c r="B301" s="58"/>
      <c r="C301" s="58"/>
      <c r="D301" s="58"/>
      <c r="E301" s="58"/>
      <c r="F301" s="58"/>
      <c r="G301" s="58"/>
      <c r="H301" s="58"/>
      <c r="I301" s="58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  <c r="AL301" s="61"/>
      <c r="AM301" s="61"/>
      <c r="AN301" s="61"/>
      <c r="AO301" s="61"/>
      <c r="AP301" s="61"/>
      <c r="AQ301" s="61"/>
      <c r="AR301" s="61"/>
      <c r="AS301" s="61"/>
      <c r="AT301" s="61"/>
      <c r="AU301" s="61"/>
      <c r="AV301" s="61"/>
      <c r="AW301" s="61"/>
      <c r="AX301" s="61"/>
      <c r="AY301" s="61"/>
    </row>
    <row r="302" spans="1:51" x14ac:dyDescent="0.15">
      <c r="A302" s="58"/>
      <c r="B302" s="58"/>
      <c r="C302" s="58"/>
      <c r="D302" s="58"/>
      <c r="E302" s="58"/>
      <c r="F302" s="58"/>
      <c r="G302" s="58"/>
      <c r="H302" s="58"/>
      <c r="I302" s="58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  <c r="AL302" s="61"/>
      <c r="AM302" s="61"/>
      <c r="AN302" s="61"/>
      <c r="AO302" s="61"/>
      <c r="AP302" s="61"/>
      <c r="AQ302" s="61"/>
      <c r="AR302" s="61"/>
      <c r="AS302" s="61"/>
      <c r="AT302" s="61"/>
      <c r="AU302" s="61"/>
      <c r="AV302" s="61"/>
      <c r="AW302" s="61"/>
      <c r="AX302" s="61"/>
      <c r="AY302" s="61"/>
    </row>
    <row r="303" spans="1:51" x14ac:dyDescent="0.15">
      <c r="A303" s="58"/>
      <c r="B303" s="58"/>
      <c r="C303" s="58"/>
      <c r="D303" s="58"/>
      <c r="E303" s="58"/>
      <c r="F303" s="58"/>
      <c r="G303" s="58"/>
      <c r="H303" s="58"/>
      <c r="I303" s="58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  <c r="AL303" s="61"/>
      <c r="AM303" s="61"/>
      <c r="AN303" s="61"/>
      <c r="AO303" s="61"/>
      <c r="AP303" s="61"/>
      <c r="AQ303" s="61"/>
      <c r="AR303" s="61"/>
      <c r="AS303" s="61"/>
      <c r="AT303" s="61"/>
      <c r="AU303" s="61"/>
      <c r="AV303" s="61"/>
      <c r="AW303" s="61"/>
      <c r="AX303" s="61"/>
      <c r="AY303" s="61"/>
    </row>
    <row r="304" spans="1:51" x14ac:dyDescent="0.15">
      <c r="A304" s="58"/>
      <c r="B304" s="58"/>
      <c r="C304" s="58"/>
      <c r="D304" s="58"/>
      <c r="E304" s="58"/>
      <c r="F304" s="58"/>
      <c r="G304" s="58"/>
      <c r="H304" s="58"/>
      <c r="I304" s="58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  <c r="AL304" s="61"/>
      <c r="AM304" s="61"/>
      <c r="AN304" s="61"/>
      <c r="AO304" s="61"/>
      <c r="AP304" s="61"/>
      <c r="AQ304" s="61"/>
      <c r="AR304" s="61"/>
      <c r="AS304" s="61"/>
      <c r="AT304" s="61"/>
      <c r="AU304" s="61"/>
      <c r="AV304" s="61"/>
      <c r="AW304" s="61"/>
      <c r="AX304" s="61"/>
      <c r="AY304" s="61"/>
    </row>
    <row r="305" spans="1:51" x14ac:dyDescent="0.15">
      <c r="A305" s="58"/>
      <c r="B305" s="58"/>
      <c r="C305" s="58"/>
      <c r="D305" s="58"/>
      <c r="E305" s="58"/>
      <c r="F305" s="58"/>
      <c r="G305" s="58"/>
      <c r="H305" s="58"/>
      <c r="I305" s="58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  <c r="AL305" s="61"/>
      <c r="AM305" s="61"/>
      <c r="AN305" s="61"/>
      <c r="AO305" s="61"/>
      <c r="AP305" s="61"/>
      <c r="AQ305" s="61"/>
      <c r="AR305" s="61"/>
      <c r="AS305" s="61"/>
      <c r="AT305" s="61"/>
      <c r="AU305" s="61"/>
      <c r="AV305" s="61"/>
      <c r="AW305" s="61"/>
      <c r="AX305" s="61"/>
      <c r="AY305" s="61"/>
    </row>
    <row r="306" spans="1:51" x14ac:dyDescent="0.15">
      <c r="A306" s="58"/>
      <c r="B306" s="58"/>
      <c r="C306" s="58"/>
      <c r="D306" s="58"/>
      <c r="E306" s="58"/>
      <c r="F306" s="58"/>
      <c r="G306" s="58"/>
      <c r="H306" s="58"/>
      <c r="I306" s="58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  <c r="AL306" s="61"/>
      <c r="AM306" s="61"/>
      <c r="AN306" s="61"/>
      <c r="AO306" s="61"/>
      <c r="AP306" s="61"/>
      <c r="AQ306" s="61"/>
      <c r="AR306" s="61"/>
      <c r="AS306" s="61"/>
      <c r="AT306" s="61"/>
      <c r="AU306" s="61"/>
      <c r="AV306" s="61"/>
      <c r="AW306" s="61"/>
      <c r="AX306" s="61"/>
      <c r="AY306" s="61"/>
    </row>
    <row r="307" spans="1:51" x14ac:dyDescent="0.15">
      <c r="A307" s="58"/>
      <c r="B307" s="58"/>
      <c r="C307" s="58"/>
      <c r="D307" s="58"/>
      <c r="E307" s="58"/>
      <c r="F307" s="58"/>
      <c r="G307" s="58"/>
      <c r="H307" s="58"/>
      <c r="I307" s="58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  <c r="AL307" s="61"/>
      <c r="AM307" s="61"/>
      <c r="AN307" s="61"/>
      <c r="AO307" s="61"/>
      <c r="AP307" s="61"/>
      <c r="AQ307" s="61"/>
      <c r="AR307" s="61"/>
      <c r="AS307" s="61"/>
      <c r="AT307" s="61"/>
      <c r="AU307" s="61"/>
      <c r="AV307" s="61"/>
      <c r="AW307" s="61"/>
      <c r="AX307" s="61"/>
      <c r="AY307" s="61"/>
    </row>
    <row r="308" spans="1:51" x14ac:dyDescent="0.15">
      <c r="A308" s="58"/>
      <c r="B308" s="58"/>
      <c r="C308" s="58"/>
      <c r="D308" s="58"/>
      <c r="E308" s="58"/>
      <c r="F308" s="58"/>
      <c r="G308" s="58"/>
      <c r="H308" s="58"/>
      <c r="I308" s="58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  <c r="AL308" s="61"/>
      <c r="AM308" s="61"/>
      <c r="AN308" s="61"/>
      <c r="AO308" s="61"/>
      <c r="AP308" s="61"/>
      <c r="AQ308" s="61"/>
      <c r="AR308" s="61"/>
      <c r="AS308" s="61"/>
      <c r="AT308" s="61"/>
      <c r="AU308" s="61"/>
      <c r="AV308" s="61"/>
      <c r="AW308" s="61"/>
      <c r="AX308" s="61"/>
      <c r="AY308" s="61"/>
    </row>
    <row r="309" spans="1:51" x14ac:dyDescent="0.15">
      <c r="A309" s="58"/>
      <c r="B309" s="58"/>
      <c r="C309" s="58"/>
      <c r="D309" s="58"/>
      <c r="E309" s="58"/>
      <c r="F309" s="58"/>
      <c r="G309" s="58"/>
      <c r="H309" s="58"/>
      <c r="I309" s="58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  <c r="AL309" s="61"/>
      <c r="AM309" s="61"/>
      <c r="AN309" s="61"/>
      <c r="AO309" s="61"/>
      <c r="AP309" s="61"/>
      <c r="AQ309" s="61"/>
      <c r="AR309" s="61"/>
      <c r="AS309" s="61"/>
      <c r="AT309" s="61"/>
      <c r="AU309" s="61"/>
      <c r="AV309" s="61"/>
      <c r="AW309" s="61"/>
      <c r="AX309" s="61"/>
      <c r="AY309" s="61"/>
    </row>
    <row r="310" spans="1:51" ht="16" x14ac:dyDescent="0.2">
      <c r="A310" s="58"/>
      <c r="B310" s="58"/>
      <c r="C310" s="58"/>
      <c r="D310" s="57"/>
      <c r="E310" s="58"/>
      <c r="F310" s="58"/>
      <c r="G310" s="58"/>
      <c r="H310" s="58"/>
      <c r="I310" s="58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  <c r="AL310" s="61"/>
      <c r="AM310" s="61"/>
      <c r="AN310" s="61"/>
      <c r="AO310" s="61"/>
      <c r="AP310" s="61"/>
      <c r="AQ310" s="61"/>
      <c r="AR310" s="61"/>
      <c r="AS310" s="61"/>
      <c r="AT310" s="61"/>
      <c r="AU310" s="61"/>
      <c r="AV310" s="61"/>
      <c r="AW310" s="61"/>
      <c r="AX310" s="61"/>
      <c r="AY310" s="61"/>
    </row>
    <row r="311" spans="1:51" ht="16" x14ac:dyDescent="0.2">
      <c r="A311" s="58"/>
      <c r="B311" s="58"/>
      <c r="C311" s="58"/>
      <c r="D311" s="57"/>
      <c r="E311" s="58"/>
      <c r="F311" s="58"/>
      <c r="G311" s="58"/>
      <c r="H311" s="58"/>
      <c r="I311" s="58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  <c r="AL311" s="61"/>
      <c r="AM311" s="61"/>
      <c r="AN311" s="61"/>
      <c r="AO311" s="61"/>
      <c r="AP311" s="61"/>
      <c r="AQ311" s="61"/>
      <c r="AR311" s="61"/>
      <c r="AS311" s="61"/>
      <c r="AT311" s="61"/>
      <c r="AU311" s="61"/>
      <c r="AV311" s="61"/>
      <c r="AW311" s="61"/>
      <c r="AX311" s="61"/>
      <c r="AY311" s="61"/>
    </row>
    <row r="312" spans="1:51" ht="16" x14ac:dyDescent="0.2">
      <c r="A312" s="58"/>
      <c r="B312" s="58"/>
      <c r="C312" s="58"/>
      <c r="D312" s="59"/>
      <c r="E312" s="58"/>
      <c r="F312" s="58"/>
      <c r="G312" s="58"/>
      <c r="H312" s="58"/>
      <c r="I312" s="58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  <c r="AL312" s="61"/>
      <c r="AM312" s="61"/>
      <c r="AN312" s="61"/>
      <c r="AO312" s="61"/>
      <c r="AP312" s="61"/>
      <c r="AQ312" s="61"/>
      <c r="AR312" s="61"/>
      <c r="AS312" s="61"/>
      <c r="AT312" s="61"/>
      <c r="AU312" s="61"/>
      <c r="AV312" s="61"/>
      <c r="AW312" s="61"/>
      <c r="AX312" s="61"/>
      <c r="AY312" s="61"/>
    </row>
    <row r="313" spans="1:51" ht="16" x14ac:dyDescent="0.2">
      <c r="A313" s="58"/>
      <c r="B313" s="58"/>
      <c r="C313" s="58"/>
      <c r="D313" s="59"/>
      <c r="E313" s="58"/>
      <c r="F313" s="58"/>
      <c r="G313" s="58"/>
      <c r="H313" s="58"/>
      <c r="I313" s="58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  <c r="AL313" s="61"/>
      <c r="AM313" s="61"/>
      <c r="AN313" s="61"/>
      <c r="AO313" s="61"/>
      <c r="AP313" s="61"/>
      <c r="AQ313" s="61"/>
      <c r="AR313" s="61"/>
      <c r="AS313" s="61"/>
      <c r="AT313" s="61"/>
      <c r="AU313" s="61"/>
      <c r="AV313" s="61"/>
      <c r="AW313" s="61"/>
      <c r="AX313" s="61"/>
      <c r="AY313" s="61"/>
    </row>
    <row r="314" spans="1:51" x14ac:dyDescent="0.15">
      <c r="A314" s="58"/>
      <c r="B314" s="58"/>
      <c r="C314" s="58"/>
      <c r="D314" s="58"/>
      <c r="E314" s="58"/>
      <c r="F314" s="58"/>
      <c r="G314" s="58"/>
      <c r="H314" s="58"/>
      <c r="I314" s="58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  <c r="AL314" s="61"/>
      <c r="AM314" s="61"/>
      <c r="AN314" s="61"/>
      <c r="AO314" s="61"/>
      <c r="AP314" s="61"/>
      <c r="AQ314" s="61"/>
      <c r="AR314" s="61"/>
      <c r="AS314" s="61"/>
      <c r="AT314" s="61"/>
      <c r="AU314" s="61"/>
      <c r="AV314" s="61"/>
      <c r="AW314" s="61"/>
      <c r="AX314" s="61"/>
      <c r="AY314" s="61"/>
    </row>
    <row r="315" spans="1:51" ht="16" x14ac:dyDescent="0.2">
      <c r="A315" s="65"/>
      <c r="B315" s="65"/>
      <c r="C315" s="65"/>
      <c r="D315" s="57"/>
      <c r="E315" s="63"/>
      <c r="F315" s="63"/>
      <c r="G315" s="63"/>
      <c r="H315" s="63"/>
      <c r="I315" s="63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  <c r="AL315" s="61"/>
      <c r="AM315" s="61"/>
      <c r="AN315" s="61"/>
      <c r="AO315" s="61"/>
      <c r="AP315" s="61"/>
      <c r="AQ315" s="61"/>
      <c r="AR315" s="61"/>
      <c r="AS315" s="61"/>
      <c r="AT315" s="61"/>
      <c r="AU315" s="61"/>
      <c r="AV315" s="61"/>
      <c r="AW315" s="61"/>
      <c r="AX315" s="61"/>
      <c r="AY315" s="61"/>
    </row>
    <row r="316" spans="1:51" ht="16" x14ac:dyDescent="0.2">
      <c r="A316" s="65"/>
      <c r="B316" s="65"/>
      <c r="C316" s="65"/>
      <c r="D316" s="57"/>
      <c r="E316" s="60"/>
      <c r="F316" s="60"/>
      <c r="G316" s="60"/>
      <c r="H316" s="60"/>
      <c r="I316" s="60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  <c r="AL316" s="61"/>
      <c r="AM316" s="61"/>
      <c r="AN316" s="61"/>
      <c r="AO316" s="61"/>
      <c r="AP316" s="61"/>
      <c r="AQ316" s="61"/>
      <c r="AR316" s="61"/>
      <c r="AS316" s="61"/>
      <c r="AT316" s="61"/>
      <c r="AU316" s="61"/>
      <c r="AV316" s="61"/>
      <c r="AW316" s="61"/>
      <c r="AX316" s="61"/>
      <c r="AY316" s="61"/>
    </row>
    <row r="317" spans="1:51" ht="16" x14ac:dyDescent="0.2">
      <c r="A317" s="65"/>
      <c r="B317" s="65"/>
      <c r="C317" s="65"/>
      <c r="D317" s="59"/>
      <c r="E317" s="60"/>
      <c r="F317" s="60"/>
      <c r="G317" s="60"/>
      <c r="H317" s="60"/>
      <c r="I317" s="60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  <c r="AL317" s="61"/>
      <c r="AM317" s="61"/>
      <c r="AN317" s="61"/>
      <c r="AO317" s="61"/>
      <c r="AP317" s="61"/>
      <c r="AQ317" s="61"/>
      <c r="AR317" s="61"/>
      <c r="AS317" s="61"/>
      <c r="AT317" s="61"/>
      <c r="AU317" s="61"/>
      <c r="AV317" s="61"/>
      <c r="AW317" s="61"/>
      <c r="AX317" s="61"/>
      <c r="AY317" s="61"/>
    </row>
    <row r="318" spans="1:51" ht="16" x14ac:dyDescent="0.2">
      <c r="A318" s="65"/>
      <c r="B318" s="65"/>
      <c r="C318" s="65"/>
      <c r="D318" s="59"/>
      <c r="E318" s="60"/>
      <c r="F318" s="60"/>
      <c r="G318" s="60"/>
      <c r="H318" s="60"/>
      <c r="I318" s="60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  <c r="AL318" s="61"/>
      <c r="AM318" s="61"/>
      <c r="AN318" s="61"/>
      <c r="AO318" s="61"/>
      <c r="AP318" s="61"/>
      <c r="AQ318" s="61"/>
      <c r="AR318" s="61"/>
      <c r="AS318" s="61"/>
      <c r="AT318" s="61"/>
      <c r="AU318" s="61"/>
      <c r="AV318" s="61"/>
      <c r="AW318" s="61"/>
      <c r="AX318" s="61"/>
      <c r="AY318" s="61"/>
    </row>
    <row r="319" spans="1:51" x14ac:dyDescent="0.15">
      <c r="A319" s="58"/>
      <c r="B319" s="58"/>
      <c r="C319" s="58"/>
      <c r="D319" s="58"/>
      <c r="E319" s="58"/>
      <c r="F319" s="58"/>
      <c r="G319" s="58"/>
      <c r="H319" s="58"/>
      <c r="I319" s="58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  <c r="AL319" s="61"/>
      <c r="AM319" s="61"/>
      <c r="AN319" s="61"/>
      <c r="AO319" s="61"/>
      <c r="AP319" s="61"/>
      <c r="AQ319" s="61"/>
      <c r="AR319" s="61"/>
      <c r="AS319" s="61"/>
      <c r="AT319" s="61"/>
      <c r="AU319" s="61"/>
      <c r="AV319" s="61"/>
      <c r="AW319" s="61"/>
      <c r="AX319" s="61"/>
      <c r="AY319" s="61"/>
    </row>
    <row r="320" spans="1:51" ht="16" x14ac:dyDescent="0.2">
      <c r="A320" s="66"/>
      <c r="B320" s="66"/>
      <c r="C320" s="66"/>
      <c r="D320" s="57"/>
      <c r="E320" s="58"/>
      <c r="F320" s="58"/>
      <c r="G320" s="58"/>
      <c r="H320" s="58"/>
      <c r="I320" s="58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  <c r="AL320" s="61"/>
      <c r="AM320" s="61"/>
      <c r="AN320" s="61"/>
      <c r="AO320" s="61"/>
      <c r="AP320" s="61"/>
      <c r="AQ320" s="61"/>
      <c r="AR320" s="61"/>
      <c r="AS320" s="61"/>
      <c r="AT320" s="61"/>
      <c r="AU320" s="61"/>
      <c r="AV320" s="61"/>
      <c r="AW320" s="61"/>
      <c r="AX320" s="61"/>
      <c r="AY320" s="61"/>
    </row>
    <row r="321" spans="1:51" ht="16" x14ac:dyDescent="0.2">
      <c r="A321" s="66"/>
      <c r="B321" s="66"/>
      <c r="C321" s="66"/>
      <c r="D321" s="57"/>
      <c r="E321" s="58"/>
      <c r="F321" s="58"/>
      <c r="G321" s="58"/>
      <c r="H321" s="58"/>
      <c r="I321" s="58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  <c r="AL321" s="61"/>
      <c r="AM321" s="61"/>
      <c r="AN321" s="61"/>
      <c r="AO321" s="61"/>
      <c r="AP321" s="61"/>
      <c r="AQ321" s="61"/>
      <c r="AR321" s="61"/>
      <c r="AS321" s="61"/>
      <c r="AT321" s="61"/>
      <c r="AU321" s="61"/>
      <c r="AV321" s="61"/>
      <c r="AW321" s="61"/>
      <c r="AX321" s="61"/>
      <c r="AY321" s="61"/>
    </row>
    <row r="322" spans="1:51" ht="16" x14ac:dyDescent="0.2">
      <c r="A322" s="66"/>
      <c r="B322" s="66"/>
      <c r="C322" s="66"/>
      <c r="D322" s="59"/>
      <c r="E322" s="58"/>
      <c r="F322" s="58"/>
      <c r="G322" s="58"/>
      <c r="H322" s="58"/>
      <c r="I322" s="58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  <c r="AL322" s="61"/>
      <c r="AM322" s="61"/>
      <c r="AN322" s="61"/>
      <c r="AO322" s="61"/>
      <c r="AP322" s="61"/>
      <c r="AQ322" s="61"/>
      <c r="AR322" s="61"/>
      <c r="AS322" s="61"/>
      <c r="AT322" s="61"/>
      <c r="AU322" s="61"/>
      <c r="AV322" s="61"/>
      <c r="AW322" s="61"/>
      <c r="AX322" s="61"/>
      <c r="AY322" s="61"/>
    </row>
    <row r="323" spans="1:51" ht="16" x14ac:dyDescent="0.2">
      <c r="A323" s="66"/>
      <c r="B323" s="66"/>
      <c r="C323" s="66"/>
      <c r="D323" s="59"/>
      <c r="E323" s="58"/>
      <c r="F323" s="58"/>
      <c r="G323" s="58"/>
      <c r="H323" s="58"/>
      <c r="I323" s="58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  <c r="AL323" s="61"/>
      <c r="AM323" s="61"/>
      <c r="AN323" s="61"/>
      <c r="AO323" s="61"/>
      <c r="AP323" s="61"/>
      <c r="AQ323" s="61"/>
      <c r="AR323" s="61"/>
      <c r="AS323" s="61"/>
      <c r="AT323" s="61"/>
      <c r="AU323" s="61"/>
      <c r="AV323" s="61"/>
      <c r="AW323" s="61"/>
      <c r="AX323" s="61"/>
      <c r="AY323" s="61"/>
    </row>
    <row r="324" spans="1:51" x14ac:dyDescent="0.15">
      <c r="A324" s="58"/>
      <c r="B324" s="58"/>
      <c r="C324" s="58"/>
      <c r="D324" s="58"/>
      <c r="E324" s="58"/>
      <c r="F324" s="58"/>
      <c r="G324" s="58"/>
      <c r="H324" s="58"/>
      <c r="I324" s="58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  <c r="AL324" s="61"/>
      <c r="AM324" s="61"/>
      <c r="AN324" s="61"/>
      <c r="AO324" s="61"/>
      <c r="AP324" s="61"/>
      <c r="AQ324" s="61"/>
      <c r="AR324" s="61"/>
      <c r="AS324" s="61"/>
      <c r="AT324" s="61"/>
      <c r="AU324" s="61"/>
      <c r="AV324" s="61"/>
      <c r="AW324" s="61"/>
      <c r="AX324" s="61"/>
      <c r="AY324" s="61"/>
    </row>
    <row r="325" spans="1:51" ht="16" x14ac:dyDescent="0.2">
      <c r="A325" s="58"/>
      <c r="B325" s="58"/>
      <c r="C325" s="58"/>
      <c r="D325" s="57"/>
      <c r="E325" s="58"/>
      <c r="F325" s="58"/>
      <c r="G325" s="58"/>
      <c r="H325" s="58"/>
      <c r="I325" s="58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  <c r="AL325" s="61"/>
      <c r="AM325" s="61"/>
      <c r="AN325" s="61"/>
      <c r="AO325" s="61"/>
      <c r="AP325" s="61"/>
      <c r="AQ325" s="61"/>
      <c r="AR325" s="61"/>
      <c r="AS325" s="61"/>
      <c r="AT325" s="61"/>
      <c r="AU325" s="61"/>
      <c r="AV325" s="61"/>
      <c r="AW325" s="61"/>
      <c r="AX325" s="61"/>
      <c r="AY325" s="61"/>
    </row>
    <row r="326" spans="1:51" ht="16" x14ac:dyDescent="0.2">
      <c r="A326" s="58"/>
      <c r="B326" s="58"/>
      <c r="C326" s="58"/>
      <c r="D326" s="57"/>
      <c r="E326" s="58"/>
      <c r="F326" s="58"/>
      <c r="G326" s="58"/>
      <c r="H326" s="58"/>
      <c r="I326" s="58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  <c r="AL326" s="61"/>
      <c r="AM326" s="61"/>
      <c r="AN326" s="61"/>
      <c r="AO326" s="61"/>
      <c r="AP326" s="61"/>
      <c r="AQ326" s="61"/>
      <c r="AR326" s="61"/>
      <c r="AS326" s="61"/>
      <c r="AT326" s="61"/>
      <c r="AU326" s="61"/>
      <c r="AV326" s="61"/>
      <c r="AW326" s="61"/>
      <c r="AX326" s="61"/>
      <c r="AY326" s="61"/>
    </row>
    <row r="327" spans="1:51" ht="16" x14ac:dyDescent="0.2">
      <c r="A327" s="58"/>
      <c r="B327" s="58"/>
      <c r="C327" s="58"/>
      <c r="D327" s="57"/>
      <c r="E327" s="58"/>
      <c r="F327" s="58"/>
      <c r="G327" s="58"/>
      <c r="H327" s="58"/>
      <c r="I327" s="58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  <c r="AL327" s="61"/>
      <c r="AM327" s="61"/>
      <c r="AN327" s="61"/>
      <c r="AO327" s="61"/>
      <c r="AP327" s="61"/>
      <c r="AQ327" s="61"/>
      <c r="AR327" s="61"/>
      <c r="AS327" s="61"/>
      <c r="AT327" s="61"/>
      <c r="AU327" s="61"/>
      <c r="AV327" s="61"/>
      <c r="AW327" s="61"/>
      <c r="AX327" s="61"/>
      <c r="AY327" s="61"/>
    </row>
    <row r="328" spans="1:51" ht="16" x14ac:dyDescent="0.2">
      <c r="A328" s="58"/>
      <c r="B328" s="58"/>
      <c r="C328" s="58"/>
      <c r="D328" s="59"/>
      <c r="E328" s="58"/>
      <c r="F328" s="58"/>
      <c r="G328" s="58"/>
      <c r="H328" s="58"/>
      <c r="I328" s="58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  <c r="AL328" s="61"/>
      <c r="AM328" s="61"/>
      <c r="AN328" s="61"/>
      <c r="AO328" s="61"/>
      <c r="AP328" s="61"/>
      <c r="AQ328" s="61"/>
      <c r="AR328" s="61"/>
      <c r="AS328" s="61"/>
      <c r="AT328" s="61"/>
      <c r="AU328" s="61"/>
      <c r="AV328" s="61"/>
      <c r="AW328" s="61"/>
      <c r="AX328" s="61"/>
      <c r="AY328" s="61"/>
    </row>
    <row r="329" spans="1:51" ht="16" x14ac:dyDescent="0.2">
      <c r="A329" s="58"/>
      <c r="B329" s="58"/>
      <c r="C329" s="58"/>
      <c r="D329" s="59"/>
      <c r="E329" s="58"/>
      <c r="F329" s="58"/>
      <c r="G329" s="58"/>
      <c r="H329" s="58"/>
      <c r="I329" s="58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  <c r="AL329" s="61"/>
      <c r="AM329" s="61"/>
      <c r="AN329" s="61"/>
      <c r="AO329" s="61"/>
      <c r="AP329" s="61"/>
      <c r="AQ329" s="61"/>
      <c r="AR329" s="61"/>
      <c r="AS329" s="61"/>
      <c r="AT329" s="61"/>
      <c r="AU329" s="61"/>
      <c r="AV329" s="61"/>
      <c r="AW329" s="61"/>
      <c r="AX329" s="61"/>
      <c r="AY329" s="61"/>
    </row>
    <row r="330" spans="1:51" x14ac:dyDescent="0.15">
      <c r="A330" s="58"/>
      <c r="B330" s="58"/>
      <c r="C330" s="58"/>
      <c r="D330" s="58"/>
      <c r="E330" s="58"/>
      <c r="F330" s="58"/>
      <c r="G330" s="58"/>
      <c r="H330" s="58"/>
      <c r="I330" s="58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  <c r="AL330" s="61"/>
      <c r="AM330" s="61"/>
      <c r="AN330" s="61"/>
      <c r="AO330" s="61"/>
      <c r="AP330" s="61"/>
      <c r="AQ330" s="61"/>
      <c r="AR330" s="61"/>
      <c r="AS330" s="61"/>
      <c r="AT330" s="61"/>
      <c r="AU330" s="61"/>
      <c r="AV330" s="61"/>
      <c r="AW330" s="61"/>
      <c r="AX330" s="61"/>
      <c r="AY330" s="61"/>
    </row>
    <row r="331" spans="1:51" ht="16" x14ac:dyDescent="0.2">
      <c r="A331" s="58"/>
      <c r="B331" s="58"/>
      <c r="C331" s="58"/>
      <c r="D331" s="57"/>
      <c r="E331" s="58"/>
      <c r="F331" s="58"/>
      <c r="G331" s="58"/>
      <c r="H331" s="58"/>
      <c r="I331" s="58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  <c r="AL331" s="61"/>
      <c r="AM331" s="61"/>
      <c r="AN331" s="61"/>
      <c r="AO331" s="61"/>
      <c r="AP331" s="61"/>
      <c r="AQ331" s="61"/>
      <c r="AR331" s="61"/>
      <c r="AS331" s="61"/>
      <c r="AT331" s="61"/>
      <c r="AU331" s="61"/>
      <c r="AV331" s="61"/>
      <c r="AW331" s="61"/>
      <c r="AX331" s="61"/>
      <c r="AY331" s="61"/>
    </row>
    <row r="332" spans="1:51" ht="16" x14ac:dyDescent="0.2">
      <c r="A332" s="58"/>
      <c r="B332" s="58"/>
      <c r="C332" s="58"/>
      <c r="D332" s="57"/>
      <c r="E332" s="58"/>
      <c r="F332" s="58"/>
      <c r="G332" s="58"/>
      <c r="H332" s="58"/>
      <c r="I332" s="58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  <c r="AL332" s="61"/>
      <c r="AM332" s="61"/>
      <c r="AN332" s="61"/>
      <c r="AO332" s="61"/>
      <c r="AP332" s="61"/>
      <c r="AQ332" s="61"/>
      <c r="AR332" s="61"/>
      <c r="AS332" s="61"/>
      <c r="AT332" s="61"/>
      <c r="AU332" s="61"/>
      <c r="AV332" s="61"/>
      <c r="AW332" s="61"/>
      <c r="AX332" s="61"/>
      <c r="AY332" s="61"/>
    </row>
    <row r="333" spans="1:51" ht="16" x14ac:dyDescent="0.2">
      <c r="A333" s="58"/>
      <c r="B333" s="58"/>
      <c r="C333" s="58"/>
      <c r="D333" s="59"/>
      <c r="E333" s="58"/>
      <c r="F333" s="58"/>
      <c r="G333" s="58"/>
      <c r="H333" s="58"/>
      <c r="I333" s="58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  <c r="AL333" s="61"/>
      <c r="AM333" s="61"/>
      <c r="AN333" s="61"/>
      <c r="AO333" s="61"/>
      <c r="AP333" s="61"/>
      <c r="AQ333" s="61"/>
      <c r="AR333" s="61"/>
      <c r="AS333" s="61"/>
      <c r="AT333" s="61"/>
      <c r="AU333" s="61"/>
      <c r="AV333" s="61"/>
      <c r="AW333" s="61"/>
      <c r="AX333" s="61"/>
      <c r="AY333" s="61"/>
    </row>
    <row r="334" spans="1:51" ht="16" x14ac:dyDescent="0.2">
      <c r="A334" s="58"/>
      <c r="B334" s="58"/>
      <c r="C334" s="58"/>
      <c r="D334" s="59"/>
      <c r="E334" s="58"/>
      <c r="F334" s="58"/>
      <c r="G334" s="58"/>
      <c r="H334" s="58"/>
      <c r="I334" s="58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  <c r="AL334" s="61"/>
      <c r="AM334" s="61"/>
      <c r="AN334" s="61"/>
      <c r="AO334" s="61"/>
      <c r="AP334" s="61"/>
      <c r="AQ334" s="61"/>
      <c r="AR334" s="61"/>
      <c r="AS334" s="61"/>
      <c r="AT334" s="61"/>
      <c r="AU334" s="61"/>
      <c r="AV334" s="61"/>
      <c r="AW334" s="61"/>
      <c r="AX334" s="61"/>
      <c r="AY334" s="61"/>
    </row>
    <row r="335" spans="1:51" x14ac:dyDescent="0.15">
      <c r="A335" s="58"/>
      <c r="B335" s="58"/>
      <c r="C335" s="58"/>
      <c r="D335" s="58"/>
      <c r="E335" s="58"/>
      <c r="F335" s="58"/>
      <c r="G335" s="58"/>
      <c r="H335" s="58"/>
      <c r="I335" s="58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  <c r="AL335" s="61"/>
      <c r="AM335" s="61"/>
      <c r="AN335" s="61"/>
      <c r="AO335" s="61"/>
      <c r="AP335" s="61"/>
      <c r="AQ335" s="61"/>
      <c r="AR335" s="61"/>
      <c r="AS335" s="61"/>
      <c r="AT335" s="61"/>
      <c r="AU335" s="61"/>
      <c r="AV335" s="61"/>
      <c r="AW335" s="61"/>
      <c r="AX335" s="61"/>
      <c r="AY335" s="61"/>
    </row>
    <row r="336" spans="1:51" ht="16" x14ac:dyDescent="0.2">
      <c r="A336" s="58"/>
      <c r="B336" s="58"/>
      <c r="C336" s="58"/>
      <c r="D336" s="57"/>
      <c r="E336" s="58"/>
      <c r="F336" s="58"/>
      <c r="G336" s="58"/>
      <c r="H336" s="58"/>
      <c r="I336" s="58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  <c r="AL336" s="61"/>
      <c r="AM336" s="61"/>
      <c r="AN336" s="61"/>
      <c r="AO336" s="61"/>
      <c r="AP336" s="61"/>
      <c r="AQ336" s="61"/>
      <c r="AR336" s="61"/>
      <c r="AS336" s="61"/>
      <c r="AT336" s="61"/>
      <c r="AU336" s="61"/>
      <c r="AV336" s="61"/>
      <c r="AW336" s="61"/>
      <c r="AX336" s="61"/>
      <c r="AY336" s="61"/>
    </row>
    <row r="337" spans="1:51" ht="16" x14ac:dyDescent="0.2">
      <c r="A337" s="58"/>
      <c r="B337" s="58"/>
      <c r="C337" s="58"/>
      <c r="D337" s="57"/>
      <c r="E337" s="58"/>
      <c r="F337" s="58"/>
      <c r="G337" s="58"/>
      <c r="H337" s="58"/>
      <c r="I337" s="58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  <c r="AL337" s="61"/>
      <c r="AM337" s="61"/>
      <c r="AN337" s="61"/>
      <c r="AO337" s="61"/>
      <c r="AP337" s="61"/>
      <c r="AQ337" s="61"/>
      <c r="AR337" s="61"/>
      <c r="AS337" s="61"/>
      <c r="AT337" s="61"/>
      <c r="AU337" s="61"/>
      <c r="AV337" s="61"/>
      <c r="AW337" s="61"/>
      <c r="AX337" s="61"/>
      <c r="AY337" s="61"/>
    </row>
    <row r="338" spans="1:51" ht="16" x14ac:dyDescent="0.2">
      <c r="A338" s="58"/>
      <c r="B338" s="58"/>
      <c r="C338" s="58"/>
      <c r="D338" s="59"/>
      <c r="E338" s="58"/>
      <c r="F338" s="58"/>
      <c r="G338" s="58"/>
      <c r="H338" s="58"/>
      <c r="I338" s="58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  <c r="AL338" s="61"/>
      <c r="AM338" s="61"/>
      <c r="AN338" s="61"/>
      <c r="AO338" s="61"/>
      <c r="AP338" s="61"/>
      <c r="AQ338" s="61"/>
      <c r="AR338" s="61"/>
      <c r="AS338" s="61"/>
      <c r="AT338" s="61"/>
      <c r="AU338" s="61"/>
      <c r="AV338" s="61"/>
      <c r="AW338" s="61"/>
      <c r="AX338" s="61"/>
      <c r="AY338" s="61"/>
    </row>
    <row r="339" spans="1:51" ht="16" x14ac:dyDescent="0.2">
      <c r="A339" s="58"/>
      <c r="B339" s="58"/>
      <c r="C339" s="58"/>
      <c r="D339" s="59"/>
      <c r="E339" s="58"/>
      <c r="F339" s="58"/>
      <c r="G339" s="58"/>
      <c r="H339" s="58"/>
      <c r="I339" s="58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  <c r="AL339" s="61"/>
      <c r="AM339" s="61"/>
      <c r="AN339" s="61"/>
      <c r="AO339" s="61"/>
      <c r="AP339" s="61"/>
      <c r="AQ339" s="61"/>
      <c r="AR339" s="61"/>
      <c r="AS339" s="61"/>
      <c r="AT339" s="61"/>
      <c r="AU339" s="61"/>
      <c r="AV339" s="61"/>
      <c r="AW339" s="61"/>
      <c r="AX339" s="61"/>
      <c r="AY339" s="61"/>
    </row>
    <row r="340" spans="1:51" x14ac:dyDescent="0.15">
      <c r="A340" s="58"/>
      <c r="B340" s="58"/>
      <c r="C340" s="58"/>
      <c r="D340" s="58"/>
      <c r="E340" s="58"/>
      <c r="F340" s="58"/>
      <c r="G340" s="58"/>
      <c r="H340" s="58"/>
      <c r="I340" s="58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  <c r="AL340" s="61"/>
      <c r="AM340" s="61"/>
      <c r="AN340" s="61"/>
      <c r="AO340" s="61"/>
      <c r="AP340" s="61"/>
      <c r="AQ340" s="61"/>
      <c r="AR340" s="61"/>
      <c r="AS340" s="61"/>
      <c r="AT340" s="61"/>
      <c r="AU340" s="61"/>
      <c r="AV340" s="61"/>
      <c r="AW340" s="61"/>
      <c r="AX340" s="61"/>
      <c r="AY340" s="61"/>
    </row>
    <row r="341" spans="1:51" x14ac:dyDescent="0.15">
      <c r="A341" s="58"/>
      <c r="B341" s="58"/>
      <c r="C341" s="58"/>
      <c r="D341" s="58"/>
      <c r="E341" s="58"/>
      <c r="F341" s="58"/>
      <c r="G341" s="58"/>
      <c r="H341" s="58"/>
      <c r="I341" s="58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  <c r="AL341" s="61"/>
      <c r="AM341" s="61"/>
      <c r="AN341" s="61"/>
      <c r="AO341" s="61"/>
      <c r="AP341" s="61"/>
      <c r="AQ341" s="61"/>
      <c r="AR341" s="61"/>
      <c r="AS341" s="61"/>
      <c r="AT341" s="61"/>
      <c r="AU341" s="61"/>
      <c r="AV341" s="61"/>
      <c r="AW341" s="61"/>
      <c r="AX341" s="61"/>
      <c r="AY341" s="61"/>
    </row>
    <row r="342" spans="1:51" ht="16" x14ac:dyDescent="0.2">
      <c r="A342" s="58"/>
      <c r="B342" s="58"/>
      <c r="C342" s="58"/>
      <c r="D342" s="57"/>
      <c r="E342" s="58"/>
      <c r="F342" s="58"/>
      <c r="G342" s="58"/>
      <c r="H342" s="58"/>
      <c r="I342" s="58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  <c r="AL342" s="61"/>
      <c r="AM342" s="61"/>
      <c r="AN342" s="61"/>
      <c r="AO342" s="61"/>
      <c r="AP342" s="61"/>
      <c r="AQ342" s="61"/>
      <c r="AR342" s="61"/>
      <c r="AS342" s="61"/>
      <c r="AT342" s="61"/>
      <c r="AU342" s="61"/>
      <c r="AV342" s="61"/>
      <c r="AW342" s="61"/>
      <c r="AX342" s="61"/>
      <c r="AY342" s="61"/>
    </row>
    <row r="343" spans="1:51" ht="16" x14ac:dyDescent="0.2">
      <c r="A343" s="58"/>
      <c r="B343" s="58"/>
      <c r="C343" s="58"/>
      <c r="D343" s="57"/>
      <c r="E343" s="58"/>
      <c r="F343" s="58"/>
      <c r="G343" s="58"/>
      <c r="H343" s="58"/>
      <c r="I343" s="58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  <c r="AL343" s="61"/>
      <c r="AM343" s="61"/>
      <c r="AN343" s="61"/>
      <c r="AO343" s="61"/>
      <c r="AP343" s="61"/>
      <c r="AQ343" s="61"/>
      <c r="AR343" s="61"/>
      <c r="AS343" s="61"/>
      <c r="AT343" s="61"/>
      <c r="AU343" s="61"/>
      <c r="AV343" s="61"/>
      <c r="AW343" s="61"/>
      <c r="AX343" s="61"/>
      <c r="AY343" s="61"/>
    </row>
    <row r="344" spans="1:51" ht="16" x14ac:dyDescent="0.2">
      <c r="A344" s="58"/>
      <c r="B344" s="58"/>
      <c r="C344" s="58"/>
      <c r="D344" s="59"/>
      <c r="E344" s="58"/>
      <c r="F344" s="58"/>
      <c r="G344" s="58"/>
      <c r="H344" s="58"/>
      <c r="I344" s="58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  <c r="AL344" s="61"/>
      <c r="AM344" s="61"/>
      <c r="AN344" s="61"/>
      <c r="AO344" s="61"/>
      <c r="AP344" s="61"/>
      <c r="AQ344" s="61"/>
      <c r="AR344" s="61"/>
      <c r="AS344" s="61"/>
      <c r="AT344" s="61"/>
      <c r="AU344" s="61"/>
      <c r="AV344" s="61"/>
      <c r="AW344" s="61"/>
      <c r="AX344" s="61"/>
      <c r="AY344" s="61"/>
    </row>
    <row r="345" spans="1:51" ht="16" x14ac:dyDescent="0.2">
      <c r="A345" s="58"/>
      <c r="B345" s="58"/>
      <c r="C345" s="58"/>
      <c r="D345" s="59"/>
      <c r="E345" s="58"/>
      <c r="F345" s="58"/>
      <c r="G345" s="58"/>
      <c r="H345" s="58"/>
      <c r="I345" s="58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  <c r="AL345" s="61"/>
      <c r="AM345" s="61"/>
      <c r="AN345" s="61"/>
      <c r="AO345" s="61"/>
      <c r="AP345" s="61"/>
      <c r="AQ345" s="61"/>
      <c r="AR345" s="61"/>
      <c r="AS345" s="61"/>
      <c r="AT345" s="61"/>
      <c r="AU345" s="61"/>
      <c r="AV345" s="61"/>
      <c r="AW345" s="61"/>
      <c r="AX345" s="61"/>
      <c r="AY345" s="61"/>
    </row>
    <row r="346" spans="1:51" x14ac:dyDescent="0.15">
      <c r="A346" s="58"/>
      <c r="B346" s="58"/>
      <c r="C346" s="58"/>
      <c r="D346" s="58"/>
      <c r="E346" s="58"/>
      <c r="F346" s="58"/>
      <c r="G346" s="58"/>
      <c r="H346" s="58"/>
      <c r="I346" s="58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  <c r="AL346" s="61"/>
      <c r="AM346" s="61"/>
      <c r="AN346" s="61"/>
      <c r="AO346" s="61"/>
      <c r="AP346" s="61"/>
      <c r="AQ346" s="61"/>
      <c r="AR346" s="61"/>
      <c r="AS346" s="61"/>
      <c r="AT346" s="61"/>
      <c r="AU346" s="61"/>
      <c r="AV346" s="61"/>
      <c r="AW346" s="61"/>
      <c r="AX346" s="61"/>
      <c r="AY346" s="61"/>
    </row>
    <row r="347" spans="1:51" ht="16" x14ac:dyDescent="0.2">
      <c r="A347" s="66"/>
      <c r="B347" s="66"/>
      <c r="C347" s="66"/>
      <c r="D347" s="57"/>
      <c r="E347" s="58"/>
      <c r="F347" s="58"/>
      <c r="G347" s="58"/>
      <c r="H347" s="58"/>
      <c r="I347" s="58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  <c r="AL347" s="61"/>
      <c r="AM347" s="61"/>
      <c r="AN347" s="61"/>
      <c r="AO347" s="61"/>
      <c r="AP347" s="61"/>
      <c r="AQ347" s="61"/>
      <c r="AR347" s="61"/>
      <c r="AS347" s="61"/>
      <c r="AT347" s="61"/>
      <c r="AU347" s="61"/>
      <c r="AV347" s="61"/>
      <c r="AW347" s="61"/>
      <c r="AX347" s="61"/>
      <c r="AY347" s="61"/>
    </row>
    <row r="348" spans="1:51" ht="16" x14ac:dyDescent="0.2">
      <c r="A348" s="66"/>
      <c r="B348" s="66"/>
      <c r="C348" s="66"/>
      <c r="D348" s="57"/>
      <c r="E348" s="58"/>
      <c r="F348" s="58"/>
      <c r="G348" s="58"/>
      <c r="H348" s="58"/>
      <c r="I348" s="58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  <c r="AL348" s="61"/>
      <c r="AM348" s="61"/>
      <c r="AN348" s="61"/>
      <c r="AO348" s="61"/>
      <c r="AP348" s="61"/>
      <c r="AQ348" s="61"/>
      <c r="AR348" s="61"/>
      <c r="AS348" s="61"/>
      <c r="AT348" s="61"/>
      <c r="AU348" s="61"/>
      <c r="AV348" s="61"/>
      <c r="AW348" s="61"/>
      <c r="AX348" s="61"/>
      <c r="AY348" s="61"/>
    </row>
    <row r="349" spans="1:51" ht="16" x14ac:dyDescent="0.2">
      <c r="A349" s="66"/>
      <c r="B349" s="66"/>
      <c r="C349" s="66"/>
      <c r="D349" s="59"/>
      <c r="E349" s="58"/>
      <c r="F349" s="58"/>
      <c r="G349" s="58"/>
      <c r="H349" s="58"/>
      <c r="I349" s="58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  <c r="AL349" s="61"/>
      <c r="AM349" s="61"/>
      <c r="AN349" s="61"/>
      <c r="AO349" s="61"/>
      <c r="AP349" s="61"/>
      <c r="AQ349" s="61"/>
      <c r="AR349" s="61"/>
      <c r="AS349" s="61"/>
      <c r="AT349" s="61"/>
      <c r="AU349" s="61"/>
      <c r="AV349" s="61"/>
      <c r="AW349" s="61"/>
      <c r="AX349" s="61"/>
      <c r="AY349" s="61"/>
    </row>
    <row r="350" spans="1:51" ht="16" x14ac:dyDescent="0.2">
      <c r="A350" s="66"/>
      <c r="B350" s="66"/>
      <c r="C350" s="66"/>
      <c r="D350" s="59"/>
      <c r="E350" s="58"/>
      <c r="F350" s="58"/>
      <c r="G350" s="58"/>
      <c r="H350" s="58"/>
      <c r="I350" s="58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  <c r="AL350" s="61"/>
      <c r="AM350" s="61"/>
      <c r="AN350" s="61"/>
      <c r="AO350" s="61"/>
      <c r="AP350" s="61"/>
      <c r="AQ350" s="61"/>
      <c r="AR350" s="61"/>
      <c r="AS350" s="61"/>
      <c r="AT350" s="61"/>
      <c r="AU350" s="61"/>
      <c r="AV350" s="61"/>
      <c r="AW350" s="61"/>
      <c r="AX350" s="61"/>
      <c r="AY350" s="61"/>
    </row>
    <row r="351" spans="1:51" x14ac:dyDescent="0.15">
      <c r="A351" s="58"/>
      <c r="B351" s="58"/>
      <c r="C351" s="58"/>
      <c r="D351" s="58"/>
      <c r="E351" s="58"/>
      <c r="F351" s="58"/>
      <c r="G351" s="58"/>
      <c r="H351" s="58"/>
      <c r="I351" s="58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  <c r="AL351" s="61"/>
      <c r="AM351" s="61"/>
      <c r="AN351" s="61"/>
      <c r="AO351" s="61"/>
      <c r="AP351" s="61"/>
      <c r="AQ351" s="61"/>
      <c r="AR351" s="61"/>
      <c r="AS351" s="61"/>
      <c r="AT351" s="61"/>
      <c r="AU351" s="61"/>
      <c r="AV351" s="61"/>
      <c r="AW351" s="61"/>
      <c r="AX351" s="61"/>
      <c r="AY351" s="61"/>
    </row>
    <row r="352" spans="1:51" ht="16" x14ac:dyDescent="0.2">
      <c r="A352" s="66"/>
      <c r="B352" s="66"/>
      <c r="C352" s="66"/>
      <c r="D352" s="57"/>
      <c r="E352" s="58"/>
      <c r="F352" s="58"/>
      <c r="G352" s="58"/>
      <c r="H352" s="58"/>
      <c r="I352" s="58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  <c r="AL352" s="61"/>
      <c r="AM352" s="61"/>
      <c r="AN352" s="61"/>
      <c r="AO352" s="61"/>
      <c r="AP352" s="61"/>
      <c r="AQ352" s="61"/>
      <c r="AR352" s="61"/>
      <c r="AS352" s="61"/>
      <c r="AT352" s="61"/>
      <c r="AU352" s="61"/>
      <c r="AV352" s="61"/>
      <c r="AW352" s="61"/>
      <c r="AX352" s="61"/>
      <c r="AY352" s="61"/>
    </row>
    <row r="353" spans="1:51" ht="16" x14ac:dyDescent="0.2">
      <c r="A353" s="66"/>
      <c r="B353" s="66"/>
      <c r="C353" s="66"/>
      <c r="D353" s="57"/>
      <c r="E353" s="58"/>
      <c r="F353" s="58"/>
      <c r="G353" s="58"/>
      <c r="H353" s="58"/>
      <c r="I353" s="58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  <c r="AL353" s="61"/>
      <c r="AM353" s="61"/>
      <c r="AN353" s="61"/>
      <c r="AO353" s="61"/>
      <c r="AP353" s="61"/>
      <c r="AQ353" s="61"/>
      <c r="AR353" s="61"/>
      <c r="AS353" s="61"/>
      <c r="AT353" s="61"/>
      <c r="AU353" s="61"/>
      <c r="AV353" s="61"/>
      <c r="AW353" s="61"/>
      <c r="AX353" s="61"/>
      <c r="AY353" s="61"/>
    </row>
    <row r="354" spans="1:51" ht="16" x14ac:dyDescent="0.2">
      <c r="A354" s="66"/>
      <c r="B354" s="66"/>
      <c r="C354" s="66"/>
      <c r="D354" s="59"/>
      <c r="E354" s="58"/>
      <c r="F354" s="58"/>
      <c r="G354" s="58"/>
      <c r="H354" s="58"/>
      <c r="I354" s="58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  <c r="AL354" s="61"/>
      <c r="AM354" s="61"/>
      <c r="AN354" s="61"/>
      <c r="AO354" s="61"/>
      <c r="AP354" s="61"/>
      <c r="AQ354" s="61"/>
      <c r="AR354" s="61"/>
      <c r="AS354" s="61"/>
      <c r="AT354" s="61"/>
      <c r="AU354" s="61"/>
      <c r="AV354" s="61"/>
      <c r="AW354" s="61"/>
      <c r="AX354" s="61"/>
      <c r="AY354" s="61"/>
    </row>
    <row r="355" spans="1:51" ht="16" x14ac:dyDescent="0.2">
      <c r="A355" s="66"/>
      <c r="B355" s="66"/>
      <c r="C355" s="66"/>
      <c r="D355" s="59"/>
      <c r="E355" s="58"/>
      <c r="F355" s="58"/>
      <c r="G355" s="58"/>
      <c r="H355" s="58"/>
      <c r="I355" s="58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  <c r="AL355" s="61"/>
      <c r="AM355" s="61"/>
      <c r="AN355" s="61"/>
      <c r="AO355" s="61"/>
      <c r="AP355" s="61"/>
      <c r="AQ355" s="61"/>
      <c r="AR355" s="61"/>
      <c r="AS355" s="61"/>
      <c r="AT355" s="61"/>
      <c r="AU355" s="61"/>
      <c r="AV355" s="61"/>
      <c r="AW355" s="61"/>
      <c r="AX355" s="61"/>
      <c r="AY355" s="61"/>
    </row>
    <row r="356" spans="1:51" x14ac:dyDescent="0.15">
      <c r="A356" s="58"/>
      <c r="B356" s="58"/>
      <c r="C356" s="58"/>
      <c r="D356" s="58"/>
      <c r="E356" s="58"/>
      <c r="F356" s="58"/>
      <c r="G356" s="58"/>
      <c r="H356" s="58"/>
      <c r="I356" s="58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  <c r="AL356" s="61"/>
      <c r="AM356" s="61"/>
      <c r="AN356" s="61"/>
      <c r="AO356" s="61"/>
      <c r="AP356" s="61"/>
      <c r="AQ356" s="61"/>
      <c r="AR356" s="61"/>
      <c r="AS356" s="61"/>
      <c r="AT356" s="61"/>
      <c r="AU356" s="61"/>
      <c r="AV356" s="61"/>
      <c r="AW356" s="61"/>
      <c r="AX356" s="61"/>
      <c r="AY356" s="61"/>
    </row>
    <row r="357" spans="1:51" ht="16" x14ac:dyDescent="0.2">
      <c r="A357" s="66"/>
      <c r="B357" s="66"/>
      <c r="C357" s="67"/>
      <c r="D357" s="57"/>
      <c r="E357" s="58"/>
      <c r="F357" s="58"/>
      <c r="G357" s="58"/>
      <c r="H357" s="58"/>
      <c r="I357" s="58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  <c r="AL357" s="61"/>
      <c r="AM357" s="61"/>
      <c r="AN357" s="61"/>
      <c r="AO357" s="61"/>
      <c r="AP357" s="61"/>
      <c r="AQ357" s="61"/>
      <c r="AR357" s="61"/>
      <c r="AS357" s="61"/>
      <c r="AT357" s="61"/>
      <c r="AU357" s="61"/>
      <c r="AV357" s="61"/>
      <c r="AW357" s="61"/>
      <c r="AX357" s="61"/>
      <c r="AY357" s="61"/>
    </row>
    <row r="358" spans="1:51" ht="16" x14ac:dyDescent="0.2">
      <c r="A358" s="66"/>
      <c r="B358" s="66"/>
      <c r="C358" s="66"/>
      <c r="D358" s="57"/>
      <c r="E358" s="58"/>
      <c r="F358" s="58"/>
      <c r="G358" s="58"/>
      <c r="H358" s="58"/>
      <c r="I358" s="58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  <c r="AL358" s="61"/>
      <c r="AM358" s="61"/>
      <c r="AN358" s="61"/>
      <c r="AO358" s="61"/>
      <c r="AP358" s="61"/>
      <c r="AQ358" s="61"/>
      <c r="AR358" s="61"/>
      <c r="AS358" s="61"/>
      <c r="AT358" s="61"/>
      <c r="AU358" s="61"/>
      <c r="AV358" s="61"/>
      <c r="AW358" s="61"/>
      <c r="AX358" s="61"/>
      <c r="AY358" s="61"/>
    </row>
    <row r="359" spans="1:51" ht="16" x14ac:dyDescent="0.2">
      <c r="A359" s="66"/>
      <c r="B359" s="66"/>
      <c r="C359" s="66"/>
      <c r="D359" s="59"/>
      <c r="E359" s="58"/>
      <c r="F359" s="58"/>
      <c r="G359" s="58"/>
      <c r="H359" s="58"/>
      <c r="I359" s="58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  <c r="AL359" s="61"/>
      <c r="AM359" s="61"/>
      <c r="AN359" s="61"/>
      <c r="AO359" s="61"/>
      <c r="AP359" s="61"/>
      <c r="AQ359" s="61"/>
      <c r="AR359" s="61"/>
      <c r="AS359" s="61"/>
      <c r="AT359" s="61"/>
      <c r="AU359" s="61"/>
      <c r="AV359" s="61"/>
      <c r="AW359" s="61"/>
      <c r="AX359" s="61"/>
      <c r="AY359" s="61"/>
    </row>
    <row r="360" spans="1:51" ht="16" x14ac:dyDescent="0.2">
      <c r="A360" s="66"/>
      <c r="B360" s="66"/>
      <c r="C360" s="58"/>
      <c r="D360" s="59"/>
      <c r="E360" s="58"/>
      <c r="F360" s="58"/>
      <c r="G360" s="58"/>
      <c r="H360" s="58"/>
      <c r="I360" s="58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  <c r="AL360" s="61"/>
      <c r="AM360" s="61"/>
      <c r="AN360" s="61"/>
      <c r="AO360" s="61"/>
      <c r="AP360" s="61"/>
      <c r="AQ360" s="61"/>
      <c r="AR360" s="61"/>
      <c r="AS360" s="61"/>
      <c r="AT360" s="61"/>
      <c r="AU360" s="61"/>
      <c r="AV360" s="61"/>
      <c r="AW360" s="61"/>
      <c r="AX360" s="61"/>
      <c r="AY360" s="61"/>
    </row>
    <row r="361" spans="1:51" x14ac:dyDescent="0.15">
      <c r="A361" s="58"/>
      <c r="B361" s="58"/>
      <c r="C361" s="58"/>
      <c r="D361" s="58"/>
      <c r="E361" s="58"/>
      <c r="F361" s="58"/>
      <c r="G361" s="58"/>
      <c r="H361" s="58"/>
      <c r="I361" s="58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  <c r="AL361" s="61"/>
      <c r="AM361" s="61"/>
      <c r="AN361" s="61"/>
      <c r="AO361" s="61"/>
      <c r="AP361" s="61"/>
      <c r="AQ361" s="61"/>
      <c r="AR361" s="61"/>
      <c r="AS361" s="61"/>
      <c r="AT361" s="61"/>
      <c r="AU361" s="61"/>
      <c r="AV361" s="61"/>
      <c r="AW361" s="61"/>
      <c r="AX361" s="61"/>
      <c r="AY361" s="61"/>
    </row>
    <row r="362" spans="1:51" ht="16" x14ac:dyDescent="0.2">
      <c r="A362" s="65"/>
      <c r="B362" s="65"/>
      <c r="C362" s="65"/>
      <c r="D362" s="57"/>
      <c r="E362" s="63"/>
      <c r="F362" s="63"/>
      <c r="G362" s="63"/>
      <c r="H362" s="63"/>
      <c r="I362" s="63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  <c r="AL362" s="61"/>
      <c r="AM362" s="61"/>
      <c r="AN362" s="61"/>
      <c r="AO362" s="61"/>
      <c r="AP362" s="61"/>
      <c r="AQ362" s="61"/>
      <c r="AR362" s="61"/>
      <c r="AS362" s="61"/>
      <c r="AT362" s="61"/>
      <c r="AU362" s="61"/>
      <c r="AV362" s="61"/>
      <c r="AW362" s="61"/>
      <c r="AX362" s="61"/>
      <c r="AY362" s="61"/>
    </row>
    <row r="363" spans="1:51" ht="16" x14ac:dyDescent="0.2">
      <c r="A363" s="65"/>
      <c r="B363" s="65"/>
      <c r="C363" s="65"/>
      <c r="D363" s="57"/>
      <c r="E363" s="60"/>
      <c r="F363" s="60"/>
      <c r="G363" s="60"/>
      <c r="H363" s="60"/>
      <c r="I363" s="60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  <c r="AL363" s="61"/>
      <c r="AM363" s="61"/>
      <c r="AN363" s="61"/>
      <c r="AO363" s="61"/>
      <c r="AP363" s="61"/>
      <c r="AQ363" s="61"/>
      <c r="AR363" s="61"/>
      <c r="AS363" s="61"/>
      <c r="AT363" s="61"/>
      <c r="AU363" s="61"/>
      <c r="AV363" s="61"/>
      <c r="AW363" s="61"/>
      <c r="AX363" s="61"/>
      <c r="AY363" s="61"/>
    </row>
    <row r="364" spans="1:51" ht="16" x14ac:dyDescent="0.2">
      <c r="A364" s="65"/>
      <c r="B364" s="65"/>
      <c r="C364" s="65"/>
      <c r="D364" s="59"/>
      <c r="E364" s="60"/>
      <c r="F364" s="60"/>
      <c r="G364" s="60"/>
      <c r="H364" s="60"/>
      <c r="I364" s="60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  <c r="AL364" s="61"/>
      <c r="AM364" s="61"/>
      <c r="AN364" s="61"/>
      <c r="AO364" s="61"/>
      <c r="AP364" s="61"/>
      <c r="AQ364" s="61"/>
      <c r="AR364" s="61"/>
      <c r="AS364" s="61"/>
      <c r="AT364" s="61"/>
      <c r="AU364" s="61"/>
      <c r="AV364" s="61"/>
      <c r="AW364" s="61"/>
      <c r="AX364" s="61"/>
      <c r="AY364" s="61"/>
    </row>
    <row r="365" spans="1:51" ht="16" x14ac:dyDescent="0.2">
      <c r="A365" s="65"/>
      <c r="B365" s="65"/>
      <c r="C365" s="65"/>
      <c r="D365" s="59"/>
      <c r="E365" s="60"/>
      <c r="F365" s="60"/>
      <c r="G365" s="60"/>
      <c r="H365" s="60"/>
      <c r="I365" s="60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  <c r="AL365" s="61"/>
      <c r="AM365" s="61"/>
      <c r="AN365" s="61"/>
      <c r="AO365" s="61"/>
      <c r="AP365" s="61"/>
      <c r="AQ365" s="61"/>
      <c r="AR365" s="61"/>
      <c r="AS365" s="61"/>
      <c r="AT365" s="61"/>
      <c r="AU365" s="61"/>
      <c r="AV365" s="61"/>
      <c r="AW365" s="61"/>
      <c r="AX365" s="61"/>
      <c r="AY365" s="61"/>
    </row>
    <row r="366" spans="1:51" x14ac:dyDescent="0.15">
      <c r="A366" s="58"/>
      <c r="B366" s="58"/>
      <c r="C366" s="58"/>
      <c r="D366" s="58"/>
      <c r="E366" s="58"/>
      <c r="F366" s="58"/>
      <c r="G366" s="58"/>
      <c r="H366" s="58"/>
      <c r="I366" s="58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  <c r="AL366" s="61"/>
      <c r="AM366" s="61"/>
      <c r="AN366" s="61"/>
      <c r="AO366" s="61"/>
      <c r="AP366" s="61"/>
      <c r="AQ366" s="61"/>
      <c r="AR366" s="61"/>
      <c r="AS366" s="61"/>
      <c r="AT366" s="61"/>
      <c r="AU366" s="61"/>
      <c r="AV366" s="61"/>
      <c r="AW366" s="61"/>
      <c r="AX366" s="61"/>
      <c r="AY366" s="61"/>
    </row>
    <row r="367" spans="1:51" ht="16" x14ac:dyDescent="0.2">
      <c r="A367" s="65"/>
      <c r="B367" s="65"/>
      <c r="C367" s="65"/>
      <c r="D367" s="57"/>
      <c r="E367" s="60"/>
      <c r="F367" s="60"/>
      <c r="G367" s="60"/>
      <c r="H367" s="60"/>
      <c r="I367" s="60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  <c r="AL367" s="61"/>
      <c r="AM367" s="61"/>
      <c r="AN367" s="61"/>
      <c r="AO367" s="61"/>
      <c r="AP367" s="61"/>
      <c r="AQ367" s="61"/>
      <c r="AR367" s="61"/>
      <c r="AS367" s="61"/>
      <c r="AT367" s="61"/>
      <c r="AU367" s="61"/>
      <c r="AV367" s="61"/>
      <c r="AW367" s="61"/>
      <c r="AX367" s="61"/>
      <c r="AY367" s="61"/>
    </row>
    <row r="368" spans="1:51" ht="16" x14ac:dyDescent="0.2">
      <c r="A368" s="65"/>
      <c r="B368" s="65"/>
      <c r="C368" s="65"/>
      <c r="D368" s="57"/>
      <c r="E368" s="60"/>
      <c r="F368" s="60"/>
      <c r="G368" s="60"/>
      <c r="H368" s="60"/>
      <c r="I368" s="60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  <c r="AL368" s="61"/>
      <c r="AM368" s="61"/>
      <c r="AN368" s="61"/>
      <c r="AO368" s="61"/>
      <c r="AP368" s="61"/>
      <c r="AQ368" s="61"/>
      <c r="AR368" s="61"/>
      <c r="AS368" s="61"/>
      <c r="AT368" s="61"/>
      <c r="AU368" s="61"/>
      <c r="AV368" s="61"/>
      <c r="AW368" s="61"/>
      <c r="AX368" s="61"/>
      <c r="AY368" s="61"/>
    </row>
    <row r="369" spans="1:51" ht="16" x14ac:dyDescent="0.2">
      <c r="A369" s="65"/>
      <c r="B369" s="65"/>
      <c r="C369" s="65"/>
      <c r="D369" s="59"/>
      <c r="E369" s="60"/>
      <c r="F369" s="60"/>
      <c r="G369" s="60"/>
      <c r="H369" s="60"/>
      <c r="I369" s="60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  <c r="AL369" s="61"/>
      <c r="AM369" s="61"/>
      <c r="AN369" s="61"/>
      <c r="AO369" s="61"/>
      <c r="AP369" s="61"/>
      <c r="AQ369" s="61"/>
      <c r="AR369" s="61"/>
      <c r="AS369" s="61"/>
      <c r="AT369" s="61"/>
      <c r="AU369" s="61"/>
      <c r="AV369" s="61"/>
      <c r="AW369" s="61"/>
      <c r="AX369" s="61"/>
      <c r="AY369" s="61"/>
    </row>
    <row r="370" spans="1:51" ht="16" x14ac:dyDescent="0.2">
      <c r="A370" s="65"/>
      <c r="B370" s="65"/>
      <c r="C370" s="65"/>
      <c r="D370" s="59"/>
      <c r="E370" s="60"/>
      <c r="F370" s="60"/>
      <c r="G370" s="60"/>
      <c r="H370" s="60"/>
      <c r="I370" s="60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  <c r="AL370" s="61"/>
      <c r="AM370" s="61"/>
      <c r="AN370" s="61"/>
      <c r="AO370" s="61"/>
      <c r="AP370" s="61"/>
      <c r="AQ370" s="61"/>
      <c r="AR370" s="61"/>
      <c r="AS370" s="61"/>
      <c r="AT370" s="61"/>
      <c r="AU370" s="61"/>
      <c r="AV370" s="61"/>
      <c r="AW370" s="61"/>
      <c r="AX370" s="61"/>
      <c r="AY370" s="61"/>
    </row>
    <row r="371" spans="1:51" x14ac:dyDescent="0.15">
      <c r="A371" s="58"/>
      <c r="B371" s="58"/>
      <c r="C371" s="58"/>
      <c r="D371" s="58"/>
      <c r="E371" s="58"/>
      <c r="F371" s="58"/>
      <c r="G371" s="58"/>
      <c r="H371" s="58"/>
      <c r="I371" s="58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  <c r="AL371" s="61"/>
      <c r="AM371" s="61"/>
      <c r="AN371" s="61"/>
      <c r="AO371" s="61"/>
      <c r="AP371" s="61"/>
      <c r="AQ371" s="61"/>
      <c r="AR371" s="61"/>
      <c r="AS371" s="61"/>
      <c r="AT371" s="61"/>
      <c r="AU371" s="61"/>
      <c r="AV371" s="61"/>
      <c r="AW371" s="61"/>
      <c r="AX371" s="61"/>
      <c r="AY371" s="61"/>
    </row>
    <row r="372" spans="1:51" x14ac:dyDescent="0.15">
      <c r="A372" s="58"/>
      <c r="B372" s="58"/>
      <c r="C372" s="58"/>
      <c r="D372" s="58"/>
      <c r="E372" s="58"/>
      <c r="F372" s="58"/>
      <c r="G372" s="58"/>
      <c r="H372" s="58"/>
      <c r="I372" s="58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  <c r="AL372" s="61"/>
      <c r="AM372" s="61"/>
      <c r="AN372" s="61"/>
      <c r="AO372" s="61"/>
      <c r="AP372" s="61"/>
      <c r="AQ372" s="61"/>
      <c r="AR372" s="61"/>
      <c r="AS372" s="61"/>
      <c r="AT372" s="61"/>
      <c r="AU372" s="61"/>
      <c r="AV372" s="61"/>
      <c r="AW372" s="61"/>
      <c r="AX372" s="61"/>
      <c r="AY372" s="61"/>
    </row>
    <row r="373" spans="1:51" x14ac:dyDescent="0.15">
      <c r="A373" s="58"/>
      <c r="B373" s="58"/>
      <c r="C373" s="58"/>
      <c r="D373" s="58"/>
      <c r="E373" s="58"/>
      <c r="F373" s="58"/>
      <c r="G373" s="58"/>
      <c r="H373" s="58"/>
      <c r="I373" s="58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  <c r="AL373" s="61"/>
      <c r="AM373" s="61"/>
      <c r="AN373" s="61"/>
      <c r="AO373" s="61"/>
      <c r="AP373" s="61"/>
      <c r="AQ373" s="61"/>
      <c r="AR373" s="61"/>
      <c r="AS373" s="61"/>
      <c r="AT373" s="61"/>
      <c r="AU373" s="61"/>
      <c r="AV373" s="61"/>
      <c r="AW373" s="61"/>
      <c r="AX373" s="61"/>
      <c r="AY373" s="61"/>
    </row>
    <row r="374" spans="1:51" ht="16" x14ac:dyDescent="0.2">
      <c r="A374" s="58"/>
      <c r="B374" s="58"/>
      <c r="C374" s="58"/>
      <c r="D374" s="57"/>
      <c r="E374" s="58"/>
      <c r="F374" s="58"/>
      <c r="G374" s="58"/>
      <c r="H374" s="58"/>
      <c r="I374" s="58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  <c r="AL374" s="61"/>
      <c r="AM374" s="61"/>
      <c r="AN374" s="61"/>
      <c r="AO374" s="61"/>
      <c r="AP374" s="61"/>
      <c r="AQ374" s="61"/>
      <c r="AR374" s="61"/>
      <c r="AS374" s="61"/>
      <c r="AT374" s="61"/>
      <c r="AU374" s="61"/>
      <c r="AV374" s="61"/>
      <c r="AW374" s="61"/>
      <c r="AX374" s="61"/>
      <c r="AY374" s="61"/>
    </row>
    <row r="375" spans="1:51" ht="16" x14ac:dyDescent="0.2">
      <c r="A375" s="58"/>
      <c r="B375" s="58"/>
      <c r="C375" s="58"/>
      <c r="D375" s="57"/>
      <c r="E375" s="58"/>
      <c r="F375" s="58"/>
      <c r="G375" s="58"/>
      <c r="H375" s="58"/>
      <c r="I375" s="58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  <c r="AL375" s="61"/>
      <c r="AM375" s="61"/>
      <c r="AN375" s="61"/>
      <c r="AO375" s="61"/>
      <c r="AP375" s="61"/>
      <c r="AQ375" s="61"/>
      <c r="AR375" s="61"/>
      <c r="AS375" s="61"/>
      <c r="AT375" s="61"/>
      <c r="AU375" s="61"/>
      <c r="AV375" s="61"/>
      <c r="AW375" s="61"/>
      <c r="AX375" s="61"/>
      <c r="AY375" s="61"/>
    </row>
    <row r="376" spans="1:51" ht="16" x14ac:dyDescent="0.2">
      <c r="A376" s="58"/>
      <c r="B376" s="58"/>
      <c r="C376" s="58"/>
      <c r="D376" s="59"/>
      <c r="E376" s="58"/>
      <c r="F376" s="58"/>
      <c r="G376" s="58"/>
      <c r="H376" s="58"/>
      <c r="I376" s="58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  <c r="AL376" s="61"/>
      <c r="AM376" s="61"/>
      <c r="AN376" s="61"/>
      <c r="AO376" s="61"/>
      <c r="AP376" s="61"/>
      <c r="AQ376" s="61"/>
      <c r="AR376" s="61"/>
      <c r="AS376" s="61"/>
      <c r="AT376" s="61"/>
      <c r="AU376" s="61"/>
      <c r="AV376" s="61"/>
      <c r="AW376" s="61"/>
      <c r="AX376" s="61"/>
      <c r="AY376" s="61"/>
    </row>
    <row r="377" spans="1:51" ht="16" x14ac:dyDescent="0.2">
      <c r="A377" s="58"/>
      <c r="B377" s="58"/>
      <c r="C377" s="58"/>
      <c r="D377" s="59"/>
      <c r="E377" s="58"/>
      <c r="F377" s="58"/>
      <c r="G377" s="58"/>
      <c r="H377" s="58"/>
      <c r="I377" s="58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  <c r="AL377" s="61"/>
      <c r="AM377" s="61"/>
      <c r="AN377" s="61"/>
      <c r="AO377" s="61"/>
      <c r="AP377" s="61"/>
      <c r="AQ377" s="61"/>
      <c r="AR377" s="61"/>
      <c r="AS377" s="61"/>
      <c r="AT377" s="61"/>
      <c r="AU377" s="61"/>
      <c r="AV377" s="61"/>
      <c r="AW377" s="61"/>
      <c r="AX377" s="61"/>
      <c r="AY377" s="61"/>
    </row>
    <row r="378" spans="1:51" x14ac:dyDescent="0.15">
      <c r="A378" s="58"/>
      <c r="B378" s="58"/>
      <c r="C378" s="58"/>
      <c r="D378" s="61"/>
      <c r="E378" s="58"/>
      <c r="F378" s="58"/>
      <c r="G378" s="58"/>
      <c r="H378" s="58"/>
      <c r="I378" s="58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  <c r="AL378" s="61"/>
      <c r="AM378" s="61"/>
      <c r="AN378" s="61"/>
      <c r="AO378" s="61"/>
      <c r="AP378" s="61"/>
      <c r="AQ378" s="61"/>
      <c r="AR378" s="61"/>
      <c r="AS378" s="61"/>
      <c r="AT378" s="61"/>
      <c r="AU378" s="61"/>
      <c r="AV378" s="61"/>
      <c r="AW378" s="61"/>
      <c r="AX378" s="61"/>
      <c r="AY378" s="61"/>
    </row>
    <row r="379" spans="1:51" ht="16" x14ac:dyDescent="0.2">
      <c r="A379" s="58"/>
      <c r="B379" s="58"/>
      <c r="C379" s="58"/>
      <c r="D379" s="57"/>
      <c r="E379" s="58"/>
      <c r="F379" s="58"/>
      <c r="G379" s="58"/>
      <c r="H379" s="58"/>
      <c r="I379" s="58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  <c r="AL379" s="61"/>
      <c r="AM379" s="61"/>
      <c r="AN379" s="61"/>
      <c r="AO379" s="61"/>
      <c r="AP379" s="61"/>
      <c r="AQ379" s="61"/>
      <c r="AR379" s="61"/>
      <c r="AS379" s="61"/>
      <c r="AT379" s="61"/>
      <c r="AU379" s="61"/>
      <c r="AV379" s="61"/>
      <c r="AW379" s="61"/>
      <c r="AX379" s="61"/>
      <c r="AY379" s="61"/>
    </row>
    <row r="380" spans="1:51" ht="16" x14ac:dyDescent="0.2">
      <c r="A380" s="58"/>
      <c r="B380" s="58"/>
      <c r="C380" s="58"/>
      <c r="D380" s="57"/>
      <c r="E380" s="58"/>
      <c r="F380" s="58"/>
      <c r="G380" s="58"/>
      <c r="H380" s="58"/>
      <c r="I380" s="58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  <c r="AL380" s="61"/>
      <c r="AM380" s="61"/>
      <c r="AN380" s="61"/>
      <c r="AO380" s="61"/>
      <c r="AP380" s="61"/>
      <c r="AQ380" s="61"/>
      <c r="AR380" s="61"/>
      <c r="AS380" s="61"/>
      <c r="AT380" s="61"/>
      <c r="AU380" s="61"/>
      <c r="AV380" s="61"/>
      <c r="AW380" s="61"/>
      <c r="AX380" s="61"/>
      <c r="AY380" s="61"/>
    </row>
    <row r="381" spans="1:51" ht="16" x14ac:dyDescent="0.2">
      <c r="A381" s="58"/>
      <c r="B381" s="58"/>
      <c r="C381" s="58"/>
      <c r="D381" s="59"/>
      <c r="E381" s="58"/>
      <c r="F381" s="58"/>
      <c r="G381" s="58"/>
      <c r="H381" s="58"/>
      <c r="I381" s="58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  <c r="AL381" s="61"/>
      <c r="AM381" s="61"/>
      <c r="AN381" s="61"/>
      <c r="AO381" s="61"/>
      <c r="AP381" s="61"/>
      <c r="AQ381" s="61"/>
      <c r="AR381" s="61"/>
      <c r="AS381" s="61"/>
      <c r="AT381" s="61"/>
      <c r="AU381" s="61"/>
      <c r="AV381" s="61"/>
      <c r="AW381" s="61"/>
      <c r="AX381" s="61"/>
      <c r="AY381" s="61"/>
    </row>
    <row r="382" spans="1:51" ht="16" x14ac:dyDescent="0.2">
      <c r="A382" s="58"/>
      <c r="B382" s="58"/>
      <c r="C382" s="58"/>
      <c r="D382" s="59"/>
      <c r="E382" s="58"/>
      <c r="F382" s="58"/>
      <c r="G382" s="58"/>
      <c r="H382" s="58"/>
      <c r="I382" s="58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  <c r="AL382" s="61"/>
      <c r="AM382" s="61"/>
      <c r="AN382" s="61"/>
      <c r="AO382" s="61"/>
      <c r="AP382" s="61"/>
      <c r="AQ382" s="61"/>
      <c r="AR382" s="61"/>
      <c r="AS382" s="61"/>
      <c r="AT382" s="61"/>
      <c r="AU382" s="61"/>
      <c r="AV382" s="61"/>
      <c r="AW382" s="61"/>
      <c r="AX382" s="61"/>
      <c r="AY382" s="61"/>
    </row>
    <row r="383" spans="1:51" x14ac:dyDescent="0.15">
      <c r="A383" s="58"/>
      <c r="B383" s="58"/>
      <c r="C383" s="58"/>
      <c r="D383" s="58"/>
      <c r="E383" s="58"/>
      <c r="F383" s="58"/>
      <c r="G383" s="58"/>
      <c r="H383" s="58"/>
      <c r="I383" s="58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  <c r="AL383" s="61"/>
      <c r="AM383" s="61"/>
      <c r="AN383" s="61"/>
      <c r="AO383" s="61"/>
      <c r="AP383" s="61"/>
      <c r="AQ383" s="61"/>
      <c r="AR383" s="61"/>
      <c r="AS383" s="61"/>
      <c r="AT383" s="61"/>
      <c r="AU383" s="61"/>
      <c r="AV383" s="61"/>
      <c r="AW383" s="61"/>
      <c r="AX383" s="61"/>
      <c r="AY383" s="61"/>
    </row>
    <row r="384" spans="1:51" ht="16" x14ac:dyDescent="0.2">
      <c r="A384" s="58"/>
      <c r="B384" s="58"/>
      <c r="C384" s="58"/>
      <c r="D384" s="57"/>
      <c r="E384" s="58"/>
      <c r="F384" s="58"/>
      <c r="G384" s="58"/>
      <c r="H384" s="58"/>
      <c r="I384" s="58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  <c r="AL384" s="61"/>
      <c r="AM384" s="61"/>
      <c r="AN384" s="61"/>
      <c r="AO384" s="61"/>
      <c r="AP384" s="61"/>
      <c r="AQ384" s="61"/>
      <c r="AR384" s="61"/>
      <c r="AS384" s="61"/>
      <c r="AT384" s="61"/>
      <c r="AU384" s="61"/>
      <c r="AV384" s="61"/>
      <c r="AW384" s="61"/>
      <c r="AX384" s="61"/>
      <c r="AY384" s="61"/>
    </row>
    <row r="385" spans="1:51" ht="16" x14ac:dyDescent="0.2">
      <c r="A385" s="58"/>
      <c r="B385" s="58"/>
      <c r="C385" s="58"/>
      <c r="D385" s="57"/>
      <c r="E385" s="58"/>
      <c r="F385" s="58"/>
      <c r="G385" s="58"/>
      <c r="H385" s="58"/>
      <c r="I385" s="58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  <c r="AL385" s="61"/>
      <c r="AM385" s="61"/>
      <c r="AN385" s="61"/>
      <c r="AO385" s="61"/>
      <c r="AP385" s="61"/>
      <c r="AQ385" s="61"/>
      <c r="AR385" s="61"/>
      <c r="AS385" s="61"/>
      <c r="AT385" s="61"/>
      <c r="AU385" s="61"/>
      <c r="AV385" s="61"/>
      <c r="AW385" s="61"/>
      <c r="AX385" s="61"/>
      <c r="AY385" s="61"/>
    </row>
    <row r="386" spans="1:51" ht="16" x14ac:dyDescent="0.2">
      <c r="A386" s="58"/>
      <c r="B386" s="58"/>
      <c r="C386" s="58"/>
      <c r="D386" s="59"/>
      <c r="E386" s="58"/>
      <c r="F386" s="58"/>
      <c r="G386" s="58"/>
      <c r="H386" s="58"/>
      <c r="I386" s="58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  <c r="AL386" s="61"/>
      <c r="AM386" s="61"/>
      <c r="AN386" s="61"/>
      <c r="AO386" s="61"/>
      <c r="AP386" s="61"/>
      <c r="AQ386" s="61"/>
      <c r="AR386" s="61"/>
      <c r="AS386" s="61"/>
      <c r="AT386" s="61"/>
      <c r="AU386" s="61"/>
      <c r="AV386" s="61"/>
      <c r="AW386" s="61"/>
      <c r="AX386" s="61"/>
      <c r="AY386" s="61"/>
    </row>
    <row r="387" spans="1:51" ht="16" x14ac:dyDescent="0.2">
      <c r="A387" s="58"/>
      <c r="B387" s="58"/>
      <c r="C387" s="58"/>
      <c r="D387" s="59"/>
      <c r="E387" s="58"/>
      <c r="F387" s="58"/>
      <c r="G387" s="58"/>
      <c r="H387" s="58"/>
      <c r="I387" s="58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  <c r="AL387" s="61"/>
      <c r="AM387" s="61"/>
      <c r="AN387" s="61"/>
      <c r="AO387" s="61"/>
      <c r="AP387" s="61"/>
      <c r="AQ387" s="61"/>
      <c r="AR387" s="61"/>
      <c r="AS387" s="61"/>
      <c r="AT387" s="61"/>
      <c r="AU387" s="61"/>
      <c r="AV387" s="61"/>
      <c r="AW387" s="61"/>
      <c r="AX387" s="61"/>
      <c r="AY387" s="61"/>
    </row>
    <row r="388" spans="1:51" x14ac:dyDescent="0.15">
      <c r="A388" s="58"/>
      <c r="B388" s="58"/>
      <c r="C388" s="58"/>
      <c r="D388" s="58"/>
      <c r="E388" s="58"/>
      <c r="F388" s="58"/>
      <c r="G388" s="58"/>
      <c r="H388" s="58"/>
      <c r="I388" s="58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  <c r="AL388" s="61"/>
      <c r="AM388" s="61"/>
      <c r="AN388" s="61"/>
      <c r="AO388" s="61"/>
      <c r="AP388" s="61"/>
      <c r="AQ388" s="61"/>
      <c r="AR388" s="61"/>
      <c r="AS388" s="61"/>
      <c r="AT388" s="61"/>
      <c r="AU388" s="61"/>
      <c r="AV388" s="61"/>
      <c r="AW388" s="61"/>
      <c r="AX388" s="61"/>
      <c r="AY388" s="61"/>
    </row>
    <row r="389" spans="1:51" ht="16" x14ac:dyDescent="0.2">
      <c r="A389" s="58"/>
      <c r="B389" s="58"/>
      <c r="C389" s="58"/>
      <c r="D389" s="57"/>
      <c r="E389" s="58"/>
      <c r="F389" s="58"/>
      <c r="G389" s="58"/>
      <c r="H389" s="58"/>
      <c r="I389" s="58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  <c r="AL389" s="61"/>
      <c r="AM389" s="61"/>
      <c r="AN389" s="61"/>
      <c r="AO389" s="61"/>
      <c r="AP389" s="61"/>
      <c r="AQ389" s="61"/>
      <c r="AR389" s="61"/>
      <c r="AS389" s="61"/>
      <c r="AT389" s="61"/>
      <c r="AU389" s="61"/>
      <c r="AV389" s="61"/>
      <c r="AW389" s="61"/>
      <c r="AX389" s="61"/>
      <c r="AY389" s="61"/>
    </row>
    <row r="390" spans="1:51" ht="16" x14ac:dyDescent="0.2">
      <c r="A390" s="58"/>
      <c r="B390" s="58"/>
      <c r="C390" s="58"/>
      <c r="D390" s="57"/>
      <c r="E390" s="58"/>
      <c r="F390" s="58"/>
      <c r="G390" s="58"/>
      <c r="H390" s="58"/>
      <c r="I390" s="58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  <c r="AL390" s="61"/>
      <c r="AM390" s="61"/>
      <c r="AN390" s="61"/>
      <c r="AO390" s="61"/>
      <c r="AP390" s="61"/>
      <c r="AQ390" s="61"/>
      <c r="AR390" s="61"/>
      <c r="AS390" s="61"/>
      <c r="AT390" s="61"/>
      <c r="AU390" s="61"/>
      <c r="AV390" s="61"/>
      <c r="AW390" s="61"/>
      <c r="AX390" s="61"/>
      <c r="AY390" s="61"/>
    </row>
    <row r="391" spans="1:51" ht="16" x14ac:dyDescent="0.2">
      <c r="A391" s="58"/>
      <c r="B391" s="58"/>
      <c r="C391" s="58"/>
      <c r="D391" s="59"/>
      <c r="E391" s="58"/>
      <c r="F391" s="58"/>
      <c r="G391" s="58"/>
      <c r="H391" s="58"/>
      <c r="I391" s="58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  <c r="AL391" s="61"/>
      <c r="AM391" s="61"/>
      <c r="AN391" s="61"/>
      <c r="AO391" s="61"/>
      <c r="AP391" s="61"/>
      <c r="AQ391" s="61"/>
      <c r="AR391" s="61"/>
      <c r="AS391" s="61"/>
      <c r="AT391" s="61"/>
      <c r="AU391" s="61"/>
      <c r="AV391" s="61"/>
      <c r="AW391" s="61"/>
      <c r="AX391" s="61"/>
      <c r="AY391" s="61"/>
    </row>
    <row r="392" spans="1:51" ht="16" x14ac:dyDescent="0.2">
      <c r="A392" s="58"/>
      <c r="B392" s="58"/>
      <c r="C392" s="58"/>
      <c r="D392" s="59"/>
      <c r="E392" s="58"/>
      <c r="F392" s="58"/>
      <c r="G392" s="58"/>
      <c r="H392" s="58"/>
      <c r="I392" s="58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  <c r="AL392" s="61"/>
      <c r="AM392" s="61"/>
      <c r="AN392" s="61"/>
      <c r="AO392" s="61"/>
      <c r="AP392" s="61"/>
      <c r="AQ392" s="61"/>
      <c r="AR392" s="61"/>
      <c r="AS392" s="61"/>
      <c r="AT392" s="61"/>
      <c r="AU392" s="61"/>
      <c r="AV392" s="61"/>
      <c r="AW392" s="61"/>
      <c r="AX392" s="61"/>
      <c r="AY392" s="61"/>
    </row>
    <row r="393" spans="1:51" ht="16" x14ac:dyDescent="0.2">
      <c r="A393" s="58"/>
      <c r="B393" s="58"/>
      <c r="C393" s="58"/>
      <c r="D393" s="59"/>
      <c r="E393" s="58"/>
      <c r="F393" s="58"/>
      <c r="G393" s="58"/>
      <c r="H393" s="58"/>
      <c r="I393" s="58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  <c r="AL393" s="61"/>
      <c r="AM393" s="61"/>
      <c r="AN393" s="61"/>
      <c r="AO393" s="61"/>
      <c r="AP393" s="61"/>
      <c r="AQ393" s="61"/>
      <c r="AR393" s="61"/>
      <c r="AS393" s="61"/>
      <c r="AT393" s="61"/>
      <c r="AU393" s="61"/>
      <c r="AV393" s="61"/>
      <c r="AW393" s="61"/>
      <c r="AX393" s="61"/>
      <c r="AY393" s="61"/>
    </row>
    <row r="394" spans="1:51" ht="16" x14ac:dyDescent="0.2">
      <c r="A394" s="58"/>
      <c r="B394" s="58"/>
      <c r="C394" s="58"/>
      <c r="D394" s="57"/>
      <c r="E394" s="58"/>
      <c r="F394" s="58"/>
      <c r="G394" s="58"/>
      <c r="H394" s="58"/>
      <c r="I394" s="58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  <c r="AL394" s="61"/>
      <c r="AM394" s="61"/>
      <c r="AN394" s="61"/>
      <c r="AO394" s="61"/>
      <c r="AP394" s="61"/>
      <c r="AQ394" s="61"/>
      <c r="AR394" s="61"/>
      <c r="AS394" s="61"/>
      <c r="AT394" s="61"/>
      <c r="AU394" s="61"/>
      <c r="AV394" s="61"/>
      <c r="AW394" s="61"/>
      <c r="AX394" s="61"/>
      <c r="AY394" s="61"/>
    </row>
    <row r="395" spans="1:51" ht="16" x14ac:dyDescent="0.2">
      <c r="A395" s="58"/>
      <c r="B395" s="58"/>
      <c r="C395" s="58"/>
      <c r="D395" s="57"/>
      <c r="E395" s="58"/>
      <c r="F395" s="58"/>
      <c r="G395" s="58"/>
      <c r="H395" s="58"/>
      <c r="I395" s="58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  <c r="AL395" s="61"/>
      <c r="AM395" s="61"/>
      <c r="AN395" s="61"/>
      <c r="AO395" s="61"/>
      <c r="AP395" s="61"/>
      <c r="AQ395" s="61"/>
      <c r="AR395" s="61"/>
      <c r="AS395" s="61"/>
      <c r="AT395" s="61"/>
      <c r="AU395" s="61"/>
      <c r="AV395" s="61"/>
      <c r="AW395" s="61"/>
      <c r="AX395" s="61"/>
      <c r="AY395" s="61"/>
    </row>
    <row r="396" spans="1:51" ht="16" x14ac:dyDescent="0.2">
      <c r="A396" s="58"/>
      <c r="B396" s="58"/>
      <c r="C396" s="58"/>
      <c r="D396" s="59"/>
      <c r="E396" s="58"/>
      <c r="F396" s="58"/>
      <c r="G396" s="58"/>
      <c r="H396" s="58"/>
      <c r="I396" s="58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  <c r="AL396" s="61"/>
      <c r="AM396" s="61"/>
      <c r="AN396" s="61"/>
      <c r="AO396" s="61"/>
      <c r="AP396" s="61"/>
      <c r="AQ396" s="61"/>
      <c r="AR396" s="61"/>
      <c r="AS396" s="61"/>
      <c r="AT396" s="61"/>
      <c r="AU396" s="61"/>
      <c r="AV396" s="61"/>
      <c r="AW396" s="61"/>
      <c r="AX396" s="61"/>
      <c r="AY396" s="61"/>
    </row>
    <row r="397" spans="1:51" ht="16" x14ac:dyDescent="0.2">
      <c r="A397" s="58"/>
      <c r="B397" s="58"/>
      <c r="C397" s="58"/>
      <c r="D397" s="59"/>
      <c r="E397" s="58"/>
      <c r="F397" s="58"/>
      <c r="G397" s="58"/>
      <c r="H397" s="58"/>
      <c r="I397" s="58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  <c r="AL397" s="61"/>
      <c r="AM397" s="61"/>
      <c r="AN397" s="61"/>
      <c r="AO397" s="61"/>
      <c r="AP397" s="61"/>
      <c r="AQ397" s="61"/>
      <c r="AR397" s="61"/>
      <c r="AS397" s="61"/>
      <c r="AT397" s="61"/>
      <c r="AU397" s="61"/>
      <c r="AV397" s="61"/>
      <c r="AW397" s="61"/>
      <c r="AX397" s="61"/>
      <c r="AY397" s="61"/>
    </row>
    <row r="398" spans="1:51" x14ac:dyDescent="0.15">
      <c r="A398" s="58"/>
      <c r="B398" s="58"/>
      <c r="C398" s="58"/>
      <c r="D398" s="58"/>
      <c r="E398" s="58"/>
      <c r="F398" s="58"/>
      <c r="G398" s="58"/>
      <c r="H398" s="58"/>
      <c r="I398" s="58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  <c r="AL398" s="61"/>
      <c r="AM398" s="61"/>
      <c r="AN398" s="61"/>
      <c r="AO398" s="61"/>
      <c r="AP398" s="61"/>
      <c r="AQ398" s="61"/>
      <c r="AR398" s="61"/>
      <c r="AS398" s="61"/>
      <c r="AT398" s="61"/>
      <c r="AU398" s="61"/>
      <c r="AV398" s="61"/>
      <c r="AW398" s="61"/>
      <c r="AX398" s="61"/>
      <c r="AY398" s="61"/>
    </row>
    <row r="399" spans="1:51" x14ac:dyDescent="0.15">
      <c r="A399" s="58"/>
      <c r="B399" s="58"/>
      <c r="C399" s="58"/>
      <c r="D399" s="58"/>
      <c r="E399" s="58"/>
      <c r="F399" s="58"/>
      <c r="G399" s="58"/>
      <c r="H399" s="58"/>
      <c r="I399" s="58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  <c r="AL399" s="61"/>
      <c r="AM399" s="61"/>
      <c r="AN399" s="61"/>
      <c r="AO399" s="61"/>
      <c r="AP399" s="61"/>
      <c r="AQ399" s="61"/>
      <c r="AR399" s="61"/>
      <c r="AS399" s="61"/>
      <c r="AT399" s="61"/>
      <c r="AU399" s="61"/>
      <c r="AV399" s="61"/>
      <c r="AW399" s="61"/>
      <c r="AX399" s="61"/>
      <c r="AY399" s="61"/>
    </row>
    <row r="400" spans="1:51" x14ac:dyDescent="0.15">
      <c r="A400" s="58"/>
      <c r="B400" s="58"/>
      <c r="C400" s="58"/>
      <c r="D400" s="58"/>
      <c r="E400" s="58"/>
      <c r="F400" s="58"/>
      <c r="G400" s="58"/>
      <c r="H400" s="58"/>
      <c r="I400" s="58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  <c r="AL400" s="61"/>
      <c r="AM400" s="61"/>
      <c r="AN400" s="61"/>
      <c r="AO400" s="61"/>
      <c r="AP400" s="61"/>
      <c r="AQ400" s="61"/>
      <c r="AR400" s="61"/>
      <c r="AS400" s="61"/>
      <c r="AT400" s="61"/>
      <c r="AU400" s="61"/>
      <c r="AV400" s="61"/>
      <c r="AW400" s="61"/>
      <c r="AX400" s="61"/>
      <c r="AY400" s="61"/>
    </row>
    <row r="401" spans="1:51" x14ac:dyDescent="0.15">
      <c r="A401" s="58"/>
      <c r="B401" s="58"/>
      <c r="C401" s="58"/>
      <c r="D401" s="58"/>
      <c r="E401" s="58"/>
      <c r="F401" s="58"/>
      <c r="G401" s="58"/>
      <c r="H401" s="58"/>
      <c r="I401" s="58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  <c r="AL401" s="61"/>
      <c r="AM401" s="61"/>
      <c r="AN401" s="61"/>
      <c r="AO401" s="61"/>
      <c r="AP401" s="61"/>
      <c r="AQ401" s="61"/>
      <c r="AR401" s="61"/>
      <c r="AS401" s="61"/>
      <c r="AT401" s="61"/>
      <c r="AU401" s="61"/>
      <c r="AV401" s="61"/>
      <c r="AW401" s="61"/>
      <c r="AX401" s="61"/>
      <c r="AY401" s="61"/>
    </row>
    <row r="402" spans="1:51" x14ac:dyDescent="0.15">
      <c r="A402" s="58"/>
      <c r="B402" s="58"/>
      <c r="C402" s="58"/>
      <c r="D402" s="58"/>
      <c r="E402" s="58"/>
      <c r="F402" s="58"/>
      <c r="G402" s="58"/>
      <c r="H402" s="58"/>
      <c r="I402" s="58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  <c r="AL402" s="61"/>
      <c r="AM402" s="61"/>
      <c r="AN402" s="61"/>
      <c r="AO402" s="61"/>
      <c r="AP402" s="61"/>
      <c r="AQ402" s="61"/>
      <c r="AR402" s="61"/>
      <c r="AS402" s="61"/>
      <c r="AT402" s="61"/>
      <c r="AU402" s="61"/>
      <c r="AV402" s="61"/>
      <c r="AW402" s="61"/>
      <c r="AX402" s="61"/>
      <c r="AY402" s="61"/>
    </row>
    <row r="403" spans="1:51" x14ac:dyDescent="0.15">
      <c r="A403" s="58"/>
      <c r="B403" s="58"/>
      <c r="C403" s="58"/>
      <c r="D403" s="58"/>
      <c r="E403" s="58"/>
      <c r="F403" s="58"/>
      <c r="G403" s="58"/>
      <c r="H403" s="58"/>
      <c r="I403" s="58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  <c r="AL403" s="61"/>
      <c r="AM403" s="61"/>
      <c r="AN403" s="61"/>
      <c r="AO403" s="61"/>
      <c r="AP403" s="61"/>
      <c r="AQ403" s="61"/>
      <c r="AR403" s="61"/>
      <c r="AS403" s="61"/>
      <c r="AT403" s="61"/>
      <c r="AU403" s="61"/>
      <c r="AV403" s="61"/>
      <c r="AW403" s="61"/>
      <c r="AX403" s="61"/>
      <c r="AY403" s="61"/>
    </row>
    <row r="404" spans="1:51" x14ac:dyDescent="0.15">
      <c r="A404" s="58"/>
      <c r="B404" s="58"/>
      <c r="C404" s="58"/>
      <c r="D404" s="58"/>
      <c r="E404" s="58"/>
      <c r="F404" s="58"/>
      <c r="G404" s="58"/>
      <c r="H404" s="58"/>
      <c r="I404" s="58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  <c r="AL404" s="61"/>
      <c r="AM404" s="61"/>
      <c r="AN404" s="61"/>
      <c r="AO404" s="61"/>
      <c r="AP404" s="61"/>
      <c r="AQ404" s="61"/>
      <c r="AR404" s="61"/>
      <c r="AS404" s="61"/>
      <c r="AT404" s="61"/>
      <c r="AU404" s="61"/>
      <c r="AV404" s="61"/>
      <c r="AW404" s="61"/>
      <c r="AX404" s="61"/>
      <c r="AY404" s="61"/>
    </row>
    <row r="405" spans="1:51" x14ac:dyDescent="0.15">
      <c r="A405" s="58"/>
      <c r="B405" s="58"/>
      <c r="C405" s="58"/>
      <c r="D405" s="58"/>
      <c r="E405" s="58"/>
      <c r="F405" s="58"/>
      <c r="G405" s="58"/>
      <c r="H405" s="58"/>
      <c r="I405" s="58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  <c r="AL405" s="61"/>
      <c r="AM405" s="61"/>
      <c r="AN405" s="61"/>
      <c r="AO405" s="61"/>
      <c r="AP405" s="61"/>
      <c r="AQ405" s="61"/>
      <c r="AR405" s="61"/>
      <c r="AS405" s="61"/>
      <c r="AT405" s="61"/>
      <c r="AU405" s="61"/>
      <c r="AV405" s="61"/>
      <c r="AW405" s="61"/>
      <c r="AX405" s="61"/>
      <c r="AY405" s="61"/>
    </row>
    <row r="406" spans="1:51" x14ac:dyDescent="0.15">
      <c r="A406" s="58"/>
      <c r="B406" s="58"/>
      <c r="C406" s="58"/>
      <c r="D406" s="58"/>
      <c r="E406" s="58"/>
      <c r="F406" s="58"/>
      <c r="G406" s="58"/>
      <c r="H406" s="58"/>
      <c r="I406" s="58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  <c r="AL406" s="61"/>
      <c r="AM406" s="61"/>
      <c r="AN406" s="61"/>
      <c r="AO406" s="61"/>
      <c r="AP406" s="61"/>
      <c r="AQ406" s="61"/>
      <c r="AR406" s="61"/>
      <c r="AS406" s="61"/>
      <c r="AT406" s="61"/>
      <c r="AU406" s="61"/>
      <c r="AV406" s="61"/>
      <c r="AW406" s="61"/>
      <c r="AX406" s="61"/>
      <c r="AY406" s="61"/>
    </row>
    <row r="407" spans="1:51" x14ac:dyDescent="0.15">
      <c r="A407" s="58"/>
      <c r="B407" s="58"/>
      <c r="C407" s="58"/>
      <c r="D407" s="58"/>
      <c r="E407" s="58"/>
      <c r="F407" s="58"/>
      <c r="G407" s="58"/>
      <c r="H407" s="58"/>
      <c r="I407" s="58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  <c r="AL407" s="61"/>
      <c r="AM407" s="61"/>
      <c r="AN407" s="61"/>
      <c r="AO407" s="61"/>
      <c r="AP407" s="61"/>
      <c r="AQ407" s="61"/>
      <c r="AR407" s="61"/>
      <c r="AS407" s="61"/>
      <c r="AT407" s="61"/>
      <c r="AU407" s="61"/>
      <c r="AV407" s="61"/>
      <c r="AW407" s="61"/>
      <c r="AX407" s="61"/>
      <c r="AY407" s="61"/>
    </row>
    <row r="408" spans="1:51" x14ac:dyDescent="0.15">
      <c r="A408" s="58"/>
      <c r="B408" s="58"/>
      <c r="C408" s="58"/>
      <c r="D408" s="58"/>
      <c r="E408" s="58"/>
      <c r="F408" s="58"/>
      <c r="G408" s="58"/>
      <c r="H408" s="58"/>
      <c r="I408" s="58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  <c r="AL408" s="61"/>
      <c r="AM408" s="61"/>
      <c r="AN408" s="61"/>
      <c r="AO408" s="61"/>
      <c r="AP408" s="61"/>
      <c r="AQ408" s="61"/>
      <c r="AR408" s="61"/>
      <c r="AS408" s="61"/>
      <c r="AT408" s="61"/>
      <c r="AU408" s="61"/>
      <c r="AV408" s="61"/>
      <c r="AW408" s="61"/>
      <c r="AX408" s="61"/>
      <c r="AY408" s="61"/>
    </row>
    <row r="409" spans="1:51" x14ac:dyDescent="0.15">
      <c r="A409" s="58"/>
      <c r="B409" s="58"/>
      <c r="C409" s="58"/>
      <c r="D409" s="58"/>
      <c r="E409" s="58"/>
      <c r="F409" s="58"/>
      <c r="G409" s="58"/>
      <c r="H409" s="58"/>
      <c r="I409" s="58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  <c r="AL409" s="61"/>
      <c r="AM409" s="61"/>
      <c r="AN409" s="61"/>
      <c r="AO409" s="61"/>
      <c r="AP409" s="61"/>
      <c r="AQ409" s="61"/>
      <c r="AR409" s="61"/>
      <c r="AS409" s="61"/>
      <c r="AT409" s="61"/>
      <c r="AU409" s="61"/>
      <c r="AV409" s="61"/>
      <c r="AW409" s="61"/>
      <c r="AX409" s="61"/>
      <c r="AY409" s="61"/>
    </row>
    <row r="410" spans="1:51" x14ac:dyDescent="0.15">
      <c r="A410" s="58"/>
      <c r="B410" s="58"/>
      <c r="C410" s="58"/>
      <c r="D410" s="58"/>
      <c r="E410" s="58"/>
      <c r="F410" s="58"/>
      <c r="G410" s="58"/>
      <c r="H410" s="58"/>
      <c r="I410" s="58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  <c r="AL410" s="61"/>
      <c r="AM410" s="61"/>
      <c r="AN410" s="61"/>
      <c r="AO410" s="61"/>
      <c r="AP410" s="61"/>
      <c r="AQ410" s="61"/>
      <c r="AR410" s="61"/>
      <c r="AS410" s="61"/>
      <c r="AT410" s="61"/>
      <c r="AU410" s="61"/>
      <c r="AV410" s="61"/>
      <c r="AW410" s="61"/>
      <c r="AX410" s="61"/>
      <c r="AY410" s="61"/>
    </row>
    <row r="411" spans="1:51" x14ac:dyDescent="0.15">
      <c r="A411" s="58"/>
      <c r="B411" s="58"/>
      <c r="C411" s="58"/>
      <c r="D411" s="58"/>
      <c r="E411" s="58"/>
      <c r="F411" s="58"/>
      <c r="G411" s="58"/>
      <c r="H411" s="58"/>
      <c r="I411" s="58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  <c r="AL411" s="61"/>
      <c r="AM411" s="61"/>
      <c r="AN411" s="61"/>
      <c r="AO411" s="61"/>
      <c r="AP411" s="61"/>
      <c r="AQ411" s="61"/>
      <c r="AR411" s="61"/>
      <c r="AS411" s="61"/>
      <c r="AT411" s="61"/>
      <c r="AU411" s="61"/>
      <c r="AV411" s="61"/>
      <c r="AW411" s="61"/>
      <c r="AX411" s="61"/>
      <c r="AY411" s="61"/>
    </row>
    <row r="412" spans="1:51" x14ac:dyDescent="0.15">
      <c r="A412" s="58"/>
      <c r="B412" s="58"/>
      <c r="C412" s="58"/>
      <c r="D412" s="58"/>
      <c r="E412" s="58"/>
      <c r="F412" s="58"/>
      <c r="G412" s="58"/>
      <c r="H412" s="58"/>
      <c r="I412" s="58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  <c r="AL412" s="61"/>
      <c r="AM412" s="61"/>
      <c r="AN412" s="61"/>
      <c r="AO412" s="61"/>
      <c r="AP412" s="61"/>
      <c r="AQ412" s="61"/>
      <c r="AR412" s="61"/>
      <c r="AS412" s="61"/>
      <c r="AT412" s="61"/>
      <c r="AU412" s="61"/>
      <c r="AV412" s="61"/>
      <c r="AW412" s="61"/>
      <c r="AX412" s="61"/>
      <c r="AY412" s="61"/>
    </row>
    <row r="413" spans="1:51" x14ac:dyDescent="0.15">
      <c r="A413" s="58"/>
      <c r="B413" s="58"/>
      <c r="C413" s="58"/>
      <c r="D413" s="58"/>
      <c r="E413" s="58"/>
      <c r="F413" s="58"/>
      <c r="G413" s="58"/>
      <c r="H413" s="58"/>
      <c r="I413" s="58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  <c r="AL413" s="61"/>
      <c r="AM413" s="61"/>
      <c r="AN413" s="61"/>
      <c r="AO413" s="61"/>
      <c r="AP413" s="61"/>
      <c r="AQ413" s="61"/>
      <c r="AR413" s="61"/>
      <c r="AS413" s="61"/>
      <c r="AT413" s="61"/>
      <c r="AU413" s="61"/>
      <c r="AV413" s="61"/>
      <c r="AW413" s="61"/>
      <c r="AX413" s="61"/>
      <c r="AY413" s="61"/>
    </row>
    <row r="414" spans="1:51" x14ac:dyDescent="0.15">
      <c r="A414" s="58"/>
      <c r="B414" s="58"/>
      <c r="C414" s="58"/>
      <c r="D414" s="58"/>
      <c r="E414" s="58"/>
      <c r="F414" s="58"/>
      <c r="G414" s="58"/>
      <c r="H414" s="58"/>
      <c r="I414" s="58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  <c r="AL414" s="61"/>
      <c r="AM414" s="61"/>
      <c r="AN414" s="61"/>
      <c r="AO414" s="61"/>
      <c r="AP414" s="61"/>
      <c r="AQ414" s="61"/>
      <c r="AR414" s="61"/>
      <c r="AS414" s="61"/>
      <c r="AT414" s="61"/>
      <c r="AU414" s="61"/>
      <c r="AV414" s="61"/>
      <c r="AW414" s="61"/>
      <c r="AX414" s="61"/>
      <c r="AY414" s="61"/>
    </row>
    <row r="415" spans="1:51" x14ac:dyDescent="0.15">
      <c r="A415" s="58"/>
      <c r="B415" s="58"/>
      <c r="C415" s="58"/>
      <c r="D415" s="58"/>
      <c r="E415" s="58"/>
      <c r="F415" s="58"/>
      <c r="G415" s="58"/>
      <c r="H415" s="58"/>
      <c r="I415" s="58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  <c r="AL415" s="61"/>
      <c r="AM415" s="61"/>
      <c r="AN415" s="61"/>
      <c r="AO415" s="61"/>
      <c r="AP415" s="61"/>
      <c r="AQ415" s="61"/>
      <c r="AR415" s="61"/>
      <c r="AS415" s="61"/>
      <c r="AT415" s="61"/>
      <c r="AU415" s="61"/>
      <c r="AV415" s="61"/>
      <c r="AW415" s="61"/>
      <c r="AX415" s="61"/>
      <c r="AY415" s="61"/>
    </row>
    <row r="416" spans="1:51" x14ac:dyDescent="0.15">
      <c r="A416" s="58"/>
      <c r="B416" s="58"/>
      <c r="C416" s="58"/>
      <c r="D416" s="58"/>
      <c r="E416" s="58"/>
      <c r="F416" s="58"/>
      <c r="G416" s="58"/>
      <c r="H416" s="58"/>
      <c r="I416" s="58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  <c r="AL416" s="61"/>
      <c r="AM416" s="61"/>
      <c r="AN416" s="61"/>
      <c r="AO416" s="61"/>
      <c r="AP416" s="61"/>
      <c r="AQ416" s="61"/>
      <c r="AR416" s="61"/>
      <c r="AS416" s="61"/>
      <c r="AT416" s="61"/>
      <c r="AU416" s="61"/>
      <c r="AV416" s="61"/>
      <c r="AW416" s="61"/>
      <c r="AX416" s="61"/>
      <c r="AY416" s="61"/>
    </row>
    <row r="417" spans="1:51" x14ac:dyDescent="0.15">
      <c r="A417" s="58"/>
      <c r="B417" s="58"/>
      <c r="C417" s="58"/>
      <c r="D417" s="58"/>
      <c r="E417" s="58"/>
      <c r="F417" s="58"/>
      <c r="G417" s="58"/>
      <c r="H417" s="58"/>
      <c r="I417" s="58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  <c r="AL417" s="61"/>
      <c r="AM417" s="61"/>
      <c r="AN417" s="61"/>
      <c r="AO417" s="61"/>
      <c r="AP417" s="61"/>
      <c r="AQ417" s="61"/>
      <c r="AR417" s="61"/>
      <c r="AS417" s="61"/>
      <c r="AT417" s="61"/>
      <c r="AU417" s="61"/>
      <c r="AV417" s="61"/>
      <c r="AW417" s="61"/>
      <c r="AX417" s="61"/>
      <c r="AY417" s="61"/>
    </row>
    <row r="418" spans="1:51" x14ac:dyDescent="0.15">
      <c r="A418" s="58"/>
      <c r="B418" s="58"/>
      <c r="C418" s="58"/>
      <c r="D418" s="58"/>
      <c r="E418" s="58"/>
      <c r="F418" s="58"/>
      <c r="G418" s="58"/>
      <c r="H418" s="58"/>
      <c r="I418" s="58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  <c r="AL418" s="61"/>
      <c r="AM418" s="61"/>
      <c r="AN418" s="61"/>
      <c r="AO418" s="61"/>
      <c r="AP418" s="61"/>
      <c r="AQ418" s="61"/>
      <c r="AR418" s="61"/>
      <c r="AS418" s="61"/>
      <c r="AT418" s="61"/>
      <c r="AU418" s="61"/>
      <c r="AV418" s="61"/>
      <c r="AW418" s="61"/>
      <c r="AX418" s="61"/>
      <c r="AY418" s="61"/>
    </row>
    <row r="419" spans="1:51" x14ac:dyDescent="0.15">
      <c r="A419" s="58"/>
      <c r="B419" s="58"/>
      <c r="C419" s="58"/>
      <c r="D419" s="58"/>
      <c r="E419" s="58"/>
      <c r="F419" s="58"/>
      <c r="G419" s="58"/>
      <c r="H419" s="58"/>
      <c r="I419" s="58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  <c r="AL419" s="61"/>
      <c r="AM419" s="61"/>
      <c r="AN419" s="61"/>
      <c r="AO419" s="61"/>
      <c r="AP419" s="61"/>
      <c r="AQ419" s="61"/>
      <c r="AR419" s="61"/>
      <c r="AS419" s="61"/>
      <c r="AT419" s="61"/>
      <c r="AU419" s="61"/>
      <c r="AV419" s="61"/>
      <c r="AW419" s="61"/>
      <c r="AX419" s="61"/>
      <c r="AY419" s="61"/>
    </row>
    <row r="420" spans="1:51" x14ac:dyDescent="0.15">
      <c r="A420" s="58"/>
      <c r="B420" s="58"/>
      <c r="C420" s="58"/>
      <c r="D420" s="58"/>
      <c r="E420" s="58"/>
      <c r="F420" s="58"/>
      <c r="G420" s="58"/>
      <c r="H420" s="58"/>
      <c r="I420" s="58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  <c r="AL420" s="61"/>
      <c r="AM420" s="61"/>
      <c r="AN420" s="61"/>
      <c r="AO420" s="61"/>
      <c r="AP420" s="61"/>
      <c r="AQ420" s="61"/>
      <c r="AR420" s="61"/>
      <c r="AS420" s="61"/>
      <c r="AT420" s="61"/>
      <c r="AU420" s="61"/>
      <c r="AV420" s="61"/>
      <c r="AW420" s="61"/>
      <c r="AX420" s="61"/>
      <c r="AY420" s="61"/>
    </row>
    <row r="421" spans="1:51" x14ac:dyDescent="0.15">
      <c r="A421" s="58"/>
      <c r="B421" s="58"/>
      <c r="C421" s="58"/>
      <c r="D421" s="58"/>
      <c r="E421" s="58"/>
      <c r="F421" s="58"/>
      <c r="G421" s="58"/>
      <c r="H421" s="58"/>
      <c r="I421" s="58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  <c r="AL421" s="61"/>
      <c r="AM421" s="61"/>
      <c r="AN421" s="61"/>
      <c r="AO421" s="61"/>
      <c r="AP421" s="61"/>
      <c r="AQ421" s="61"/>
      <c r="AR421" s="61"/>
      <c r="AS421" s="61"/>
      <c r="AT421" s="61"/>
      <c r="AU421" s="61"/>
      <c r="AV421" s="61"/>
      <c r="AW421" s="61"/>
      <c r="AX421" s="61"/>
      <c r="AY421" s="61"/>
    </row>
    <row r="422" spans="1:51" x14ac:dyDescent="0.15">
      <c r="A422" s="58"/>
      <c r="B422" s="58"/>
      <c r="C422" s="58"/>
      <c r="D422" s="58"/>
      <c r="E422" s="58"/>
      <c r="F422" s="58"/>
      <c r="G422" s="58"/>
      <c r="H422" s="58"/>
      <c r="I422" s="58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  <c r="AL422" s="61"/>
      <c r="AM422" s="61"/>
      <c r="AN422" s="61"/>
      <c r="AO422" s="61"/>
      <c r="AP422" s="61"/>
      <c r="AQ422" s="61"/>
      <c r="AR422" s="61"/>
      <c r="AS422" s="61"/>
      <c r="AT422" s="61"/>
      <c r="AU422" s="61"/>
      <c r="AV422" s="61"/>
      <c r="AW422" s="61"/>
      <c r="AX422" s="61"/>
      <c r="AY422" s="61"/>
    </row>
    <row r="423" spans="1:51" x14ac:dyDescent="0.15">
      <c r="A423" s="58"/>
      <c r="B423" s="58"/>
      <c r="C423" s="58"/>
      <c r="D423" s="58"/>
      <c r="E423" s="58"/>
      <c r="F423" s="58"/>
      <c r="G423" s="58"/>
      <c r="H423" s="58"/>
      <c r="I423" s="58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  <c r="AL423" s="61"/>
      <c r="AM423" s="61"/>
      <c r="AN423" s="61"/>
      <c r="AO423" s="61"/>
      <c r="AP423" s="61"/>
      <c r="AQ423" s="61"/>
      <c r="AR423" s="61"/>
      <c r="AS423" s="61"/>
      <c r="AT423" s="61"/>
      <c r="AU423" s="61"/>
      <c r="AV423" s="61"/>
      <c r="AW423" s="61"/>
      <c r="AX423" s="61"/>
      <c r="AY423" s="61"/>
    </row>
    <row r="424" spans="1:51" x14ac:dyDescent="0.15">
      <c r="A424" s="58"/>
      <c r="B424" s="58"/>
      <c r="C424" s="58"/>
      <c r="D424" s="58"/>
      <c r="E424" s="58"/>
      <c r="F424" s="58"/>
      <c r="G424" s="58"/>
      <c r="H424" s="58"/>
      <c r="I424" s="58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  <c r="AL424" s="61"/>
      <c r="AM424" s="61"/>
      <c r="AN424" s="61"/>
      <c r="AO424" s="61"/>
      <c r="AP424" s="61"/>
      <c r="AQ424" s="61"/>
      <c r="AR424" s="61"/>
      <c r="AS424" s="61"/>
      <c r="AT424" s="61"/>
      <c r="AU424" s="61"/>
      <c r="AV424" s="61"/>
      <c r="AW424" s="61"/>
      <c r="AX424" s="61"/>
      <c r="AY424" s="61"/>
    </row>
    <row r="425" spans="1:51" x14ac:dyDescent="0.15">
      <c r="A425" s="58"/>
      <c r="B425" s="58"/>
      <c r="C425" s="58"/>
      <c r="D425" s="58"/>
      <c r="E425" s="58"/>
      <c r="F425" s="58"/>
      <c r="G425" s="58"/>
      <c r="H425" s="58"/>
      <c r="I425" s="58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  <c r="AL425" s="61"/>
      <c r="AM425" s="61"/>
      <c r="AN425" s="61"/>
      <c r="AO425" s="61"/>
      <c r="AP425" s="61"/>
      <c r="AQ425" s="61"/>
      <c r="AR425" s="61"/>
      <c r="AS425" s="61"/>
      <c r="AT425" s="61"/>
      <c r="AU425" s="61"/>
      <c r="AV425" s="61"/>
      <c r="AW425" s="61"/>
      <c r="AX425" s="61"/>
      <c r="AY425" s="61"/>
    </row>
    <row r="426" spans="1:51" x14ac:dyDescent="0.15">
      <c r="A426" s="58"/>
      <c r="B426" s="58"/>
      <c r="C426" s="58"/>
      <c r="D426" s="58"/>
      <c r="E426" s="58"/>
      <c r="F426" s="58"/>
      <c r="G426" s="58"/>
      <c r="H426" s="58"/>
      <c r="I426" s="58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  <c r="AL426" s="61"/>
      <c r="AM426" s="61"/>
      <c r="AN426" s="61"/>
      <c r="AO426" s="61"/>
      <c r="AP426" s="61"/>
      <c r="AQ426" s="61"/>
      <c r="AR426" s="61"/>
      <c r="AS426" s="61"/>
      <c r="AT426" s="61"/>
      <c r="AU426" s="61"/>
      <c r="AV426" s="61"/>
      <c r="AW426" s="61"/>
      <c r="AX426" s="61"/>
      <c r="AY426" s="61"/>
    </row>
    <row r="427" spans="1:51" x14ac:dyDescent="0.15">
      <c r="A427" s="58"/>
      <c r="B427" s="58"/>
      <c r="C427" s="58"/>
      <c r="D427" s="58"/>
      <c r="E427" s="58"/>
      <c r="F427" s="58"/>
      <c r="G427" s="58"/>
      <c r="H427" s="58"/>
      <c r="I427" s="58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  <c r="AL427" s="61"/>
      <c r="AM427" s="61"/>
      <c r="AN427" s="61"/>
      <c r="AO427" s="61"/>
      <c r="AP427" s="61"/>
      <c r="AQ427" s="61"/>
      <c r="AR427" s="61"/>
      <c r="AS427" s="61"/>
      <c r="AT427" s="61"/>
      <c r="AU427" s="61"/>
      <c r="AV427" s="61"/>
      <c r="AW427" s="61"/>
      <c r="AX427" s="61"/>
      <c r="AY427" s="61"/>
    </row>
    <row r="428" spans="1:51" x14ac:dyDescent="0.15">
      <c r="A428" s="58"/>
      <c r="B428" s="58"/>
      <c r="C428" s="58"/>
      <c r="D428" s="58"/>
      <c r="E428" s="58"/>
      <c r="F428" s="58"/>
      <c r="G428" s="58"/>
      <c r="H428" s="58"/>
      <c r="I428" s="58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  <c r="AL428" s="61"/>
      <c r="AM428" s="61"/>
      <c r="AN428" s="61"/>
      <c r="AO428" s="61"/>
      <c r="AP428" s="61"/>
      <c r="AQ428" s="61"/>
      <c r="AR428" s="61"/>
      <c r="AS428" s="61"/>
      <c r="AT428" s="61"/>
      <c r="AU428" s="61"/>
      <c r="AV428" s="61"/>
      <c r="AW428" s="61"/>
      <c r="AX428" s="61"/>
      <c r="AY428" s="61"/>
    </row>
    <row r="429" spans="1:51" x14ac:dyDescent="0.15">
      <c r="A429" s="58"/>
      <c r="B429" s="58"/>
      <c r="C429" s="58"/>
      <c r="D429" s="58"/>
      <c r="E429" s="58"/>
      <c r="F429" s="58"/>
      <c r="G429" s="58"/>
      <c r="H429" s="58"/>
      <c r="I429" s="58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  <c r="AL429" s="61"/>
      <c r="AM429" s="61"/>
      <c r="AN429" s="61"/>
      <c r="AO429" s="61"/>
      <c r="AP429" s="61"/>
      <c r="AQ429" s="61"/>
      <c r="AR429" s="61"/>
      <c r="AS429" s="61"/>
      <c r="AT429" s="61"/>
      <c r="AU429" s="61"/>
      <c r="AV429" s="61"/>
      <c r="AW429" s="61"/>
      <c r="AX429" s="61"/>
      <c r="AY429" s="61"/>
    </row>
    <row r="430" spans="1:51" x14ac:dyDescent="0.15">
      <c r="A430" s="58"/>
      <c r="B430" s="58"/>
      <c r="C430" s="58"/>
      <c r="D430" s="58"/>
      <c r="E430" s="58"/>
      <c r="F430" s="58"/>
      <c r="G430" s="58"/>
      <c r="H430" s="58"/>
      <c r="I430" s="58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  <c r="AL430" s="61"/>
      <c r="AM430" s="61"/>
      <c r="AN430" s="61"/>
      <c r="AO430" s="61"/>
      <c r="AP430" s="61"/>
      <c r="AQ430" s="61"/>
      <c r="AR430" s="61"/>
      <c r="AS430" s="61"/>
      <c r="AT430" s="61"/>
      <c r="AU430" s="61"/>
      <c r="AV430" s="61"/>
      <c r="AW430" s="61"/>
      <c r="AX430" s="61"/>
      <c r="AY430" s="61"/>
    </row>
    <row r="431" spans="1:51" x14ac:dyDescent="0.15">
      <c r="A431" s="58"/>
      <c r="B431" s="58"/>
      <c r="C431" s="58"/>
      <c r="D431" s="58"/>
      <c r="E431" s="58"/>
      <c r="F431" s="58"/>
      <c r="G431" s="58"/>
      <c r="H431" s="58"/>
      <c r="I431" s="58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  <c r="AL431" s="61"/>
      <c r="AM431" s="61"/>
      <c r="AN431" s="61"/>
      <c r="AO431" s="61"/>
      <c r="AP431" s="61"/>
      <c r="AQ431" s="61"/>
      <c r="AR431" s="61"/>
      <c r="AS431" s="61"/>
      <c r="AT431" s="61"/>
      <c r="AU431" s="61"/>
      <c r="AV431" s="61"/>
      <c r="AW431" s="61"/>
      <c r="AX431" s="61"/>
      <c r="AY431" s="61"/>
    </row>
    <row r="432" spans="1:51" x14ac:dyDescent="0.15">
      <c r="A432" s="58"/>
      <c r="B432" s="58"/>
      <c r="C432" s="58"/>
      <c r="D432" s="58"/>
      <c r="E432" s="58"/>
      <c r="F432" s="58"/>
      <c r="G432" s="58"/>
      <c r="H432" s="58"/>
      <c r="I432" s="58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  <c r="AL432" s="61"/>
      <c r="AM432" s="61"/>
      <c r="AN432" s="61"/>
      <c r="AO432" s="61"/>
      <c r="AP432" s="61"/>
      <c r="AQ432" s="61"/>
      <c r="AR432" s="61"/>
      <c r="AS432" s="61"/>
      <c r="AT432" s="61"/>
      <c r="AU432" s="61"/>
      <c r="AV432" s="61"/>
      <c r="AW432" s="61"/>
      <c r="AX432" s="61"/>
      <c r="AY432" s="61"/>
    </row>
    <row r="433" spans="1:51" x14ac:dyDescent="0.15">
      <c r="A433" s="58"/>
      <c r="B433" s="58"/>
      <c r="C433" s="58"/>
      <c r="D433" s="58"/>
      <c r="E433" s="58"/>
      <c r="F433" s="58"/>
      <c r="G433" s="58"/>
      <c r="H433" s="58"/>
      <c r="I433" s="58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  <c r="AL433" s="61"/>
      <c r="AM433" s="61"/>
      <c r="AN433" s="61"/>
      <c r="AO433" s="61"/>
      <c r="AP433" s="61"/>
      <c r="AQ433" s="61"/>
      <c r="AR433" s="61"/>
      <c r="AS433" s="61"/>
      <c r="AT433" s="61"/>
      <c r="AU433" s="61"/>
      <c r="AV433" s="61"/>
      <c r="AW433" s="61"/>
      <c r="AX433" s="61"/>
      <c r="AY433" s="61"/>
    </row>
    <row r="434" spans="1:51" x14ac:dyDescent="0.15">
      <c r="A434" s="58"/>
      <c r="B434" s="58"/>
      <c r="C434" s="58"/>
      <c r="D434" s="58"/>
      <c r="E434" s="58"/>
      <c r="F434" s="58"/>
      <c r="G434" s="58"/>
      <c r="H434" s="58"/>
      <c r="I434" s="58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  <c r="AL434" s="61"/>
      <c r="AM434" s="61"/>
      <c r="AN434" s="61"/>
      <c r="AO434" s="61"/>
      <c r="AP434" s="61"/>
      <c r="AQ434" s="61"/>
      <c r="AR434" s="61"/>
      <c r="AS434" s="61"/>
      <c r="AT434" s="61"/>
      <c r="AU434" s="61"/>
      <c r="AV434" s="61"/>
      <c r="AW434" s="61"/>
      <c r="AX434" s="61"/>
      <c r="AY434" s="61"/>
    </row>
    <row r="435" spans="1:51" x14ac:dyDescent="0.15">
      <c r="A435" s="58"/>
      <c r="B435" s="58"/>
      <c r="C435" s="58"/>
      <c r="D435" s="58"/>
      <c r="E435" s="58"/>
      <c r="F435" s="58"/>
      <c r="G435" s="58"/>
      <c r="H435" s="58"/>
      <c r="I435" s="58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  <c r="AL435" s="61"/>
      <c r="AM435" s="61"/>
      <c r="AN435" s="61"/>
      <c r="AO435" s="61"/>
      <c r="AP435" s="61"/>
      <c r="AQ435" s="61"/>
      <c r="AR435" s="61"/>
      <c r="AS435" s="61"/>
      <c r="AT435" s="61"/>
      <c r="AU435" s="61"/>
      <c r="AV435" s="61"/>
      <c r="AW435" s="61"/>
      <c r="AX435" s="61"/>
      <c r="AY435" s="61"/>
    </row>
    <row r="436" spans="1:51" x14ac:dyDescent="0.15">
      <c r="A436" s="58"/>
      <c r="B436" s="58"/>
      <c r="C436" s="58"/>
      <c r="D436" s="58"/>
      <c r="E436" s="58"/>
      <c r="F436" s="58"/>
      <c r="G436" s="58"/>
      <c r="H436" s="58"/>
      <c r="I436" s="58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  <c r="AL436" s="61"/>
      <c r="AM436" s="61"/>
      <c r="AN436" s="61"/>
      <c r="AO436" s="61"/>
      <c r="AP436" s="61"/>
      <c r="AQ436" s="61"/>
      <c r="AR436" s="61"/>
      <c r="AS436" s="61"/>
      <c r="AT436" s="61"/>
      <c r="AU436" s="61"/>
      <c r="AV436" s="61"/>
      <c r="AW436" s="61"/>
      <c r="AX436" s="61"/>
      <c r="AY436" s="61"/>
    </row>
    <row r="437" spans="1:51" x14ac:dyDescent="0.15">
      <c r="A437" s="58"/>
      <c r="B437" s="58"/>
      <c r="C437" s="58"/>
      <c r="D437" s="58"/>
      <c r="E437" s="58"/>
      <c r="F437" s="58"/>
      <c r="G437" s="58"/>
      <c r="H437" s="58"/>
      <c r="I437" s="58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  <c r="AL437" s="61"/>
      <c r="AM437" s="61"/>
      <c r="AN437" s="61"/>
      <c r="AO437" s="61"/>
      <c r="AP437" s="61"/>
      <c r="AQ437" s="61"/>
      <c r="AR437" s="61"/>
      <c r="AS437" s="61"/>
      <c r="AT437" s="61"/>
      <c r="AU437" s="61"/>
      <c r="AV437" s="61"/>
      <c r="AW437" s="61"/>
      <c r="AX437" s="61"/>
      <c r="AY437" s="61"/>
    </row>
    <row r="438" spans="1:51" x14ac:dyDescent="0.15">
      <c r="A438" s="58"/>
      <c r="B438" s="58"/>
      <c r="C438" s="58"/>
      <c r="D438" s="58"/>
      <c r="E438" s="58"/>
      <c r="F438" s="58"/>
      <c r="G438" s="58"/>
      <c r="H438" s="58"/>
      <c r="I438" s="58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  <c r="AL438" s="61"/>
      <c r="AM438" s="61"/>
      <c r="AN438" s="61"/>
      <c r="AO438" s="61"/>
      <c r="AP438" s="61"/>
      <c r="AQ438" s="61"/>
      <c r="AR438" s="61"/>
      <c r="AS438" s="61"/>
      <c r="AT438" s="61"/>
      <c r="AU438" s="61"/>
      <c r="AV438" s="61"/>
      <c r="AW438" s="61"/>
      <c r="AX438" s="61"/>
      <c r="AY438" s="61"/>
    </row>
    <row r="439" spans="1:51" x14ac:dyDescent="0.15">
      <c r="A439" s="58"/>
      <c r="B439" s="58"/>
      <c r="C439" s="58"/>
      <c r="D439" s="58"/>
      <c r="E439" s="58"/>
      <c r="F439" s="58"/>
      <c r="G439" s="58"/>
      <c r="H439" s="58"/>
      <c r="I439" s="58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  <c r="AL439" s="61"/>
      <c r="AM439" s="61"/>
      <c r="AN439" s="61"/>
      <c r="AO439" s="61"/>
      <c r="AP439" s="61"/>
      <c r="AQ439" s="61"/>
      <c r="AR439" s="61"/>
      <c r="AS439" s="61"/>
      <c r="AT439" s="61"/>
      <c r="AU439" s="61"/>
      <c r="AV439" s="61"/>
      <c r="AW439" s="61"/>
      <c r="AX439" s="61"/>
      <c r="AY439" s="61"/>
    </row>
    <row r="440" spans="1:51" x14ac:dyDescent="0.15">
      <c r="A440" s="58"/>
      <c r="B440" s="58"/>
      <c r="C440" s="58"/>
      <c r="D440" s="58"/>
      <c r="E440" s="58"/>
      <c r="F440" s="58"/>
      <c r="G440" s="58"/>
      <c r="H440" s="58"/>
      <c r="I440" s="58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  <c r="AL440" s="61"/>
      <c r="AM440" s="61"/>
      <c r="AN440" s="61"/>
      <c r="AO440" s="61"/>
      <c r="AP440" s="61"/>
      <c r="AQ440" s="61"/>
      <c r="AR440" s="61"/>
      <c r="AS440" s="61"/>
      <c r="AT440" s="61"/>
      <c r="AU440" s="61"/>
      <c r="AV440" s="61"/>
      <c r="AW440" s="61"/>
      <c r="AX440" s="61"/>
      <c r="AY440" s="61"/>
    </row>
    <row r="441" spans="1:51" x14ac:dyDescent="0.15">
      <c r="A441" s="58"/>
      <c r="B441" s="58"/>
      <c r="C441" s="58"/>
      <c r="D441" s="58"/>
      <c r="E441" s="58"/>
      <c r="F441" s="58"/>
      <c r="G441" s="58"/>
      <c r="H441" s="58"/>
      <c r="I441" s="58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  <c r="AL441" s="61"/>
      <c r="AM441" s="61"/>
      <c r="AN441" s="61"/>
      <c r="AO441" s="61"/>
      <c r="AP441" s="61"/>
      <c r="AQ441" s="61"/>
      <c r="AR441" s="61"/>
      <c r="AS441" s="61"/>
      <c r="AT441" s="61"/>
      <c r="AU441" s="61"/>
      <c r="AV441" s="61"/>
      <c r="AW441" s="61"/>
      <c r="AX441" s="61"/>
      <c r="AY441" s="61"/>
    </row>
    <row r="442" spans="1:51" x14ac:dyDescent="0.15">
      <c r="A442" s="58"/>
      <c r="B442" s="58"/>
      <c r="C442" s="58"/>
      <c r="D442" s="58"/>
      <c r="E442" s="58"/>
      <c r="F442" s="58"/>
      <c r="G442" s="58"/>
      <c r="H442" s="58"/>
      <c r="I442" s="58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  <c r="AL442" s="61"/>
      <c r="AM442" s="61"/>
      <c r="AN442" s="61"/>
      <c r="AO442" s="61"/>
      <c r="AP442" s="61"/>
      <c r="AQ442" s="61"/>
      <c r="AR442" s="61"/>
      <c r="AS442" s="61"/>
      <c r="AT442" s="61"/>
      <c r="AU442" s="61"/>
      <c r="AV442" s="61"/>
      <c r="AW442" s="61"/>
      <c r="AX442" s="61"/>
      <c r="AY442" s="61"/>
    </row>
    <row r="443" spans="1:51" x14ac:dyDescent="0.15">
      <c r="A443" s="58"/>
      <c r="B443" s="58"/>
      <c r="C443" s="58"/>
      <c r="D443" s="58"/>
      <c r="E443" s="58"/>
      <c r="F443" s="58"/>
      <c r="G443" s="58"/>
      <c r="H443" s="58"/>
      <c r="I443" s="58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  <c r="AL443" s="61"/>
      <c r="AM443" s="61"/>
      <c r="AN443" s="61"/>
      <c r="AO443" s="61"/>
      <c r="AP443" s="61"/>
      <c r="AQ443" s="61"/>
      <c r="AR443" s="61"/>
      <c r="AS443" s="61"/>
      <c r="AT443" s="61"/>
      <c r="AU443" s="61"/>
      <c r="AV443" s="61"/>
      <c r="AW443" s="61"/>
      <c r="AX443" s="61"/>
      <c r="AY443" s="61"/>
    </row>
    <row r="444" spans="1:51" x14ac:dyDescent="0.15">
      <c r="A444" s="58"/>
      <c r="B444" s="58"/>
      <c r="C444" s="58"/>
      <c r="D444" s="58"/>
      <c r="E444" s="58"/>
      <c r="F444" s="58"/>
      <c r="G444" s="58"/>
      <c r="H444" s="58"/>
      <c r="I444" s="58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  <c r="AL444" s="61"/>
      <c r="AM444" s="61"/>
      <c r="AN444" s="61"/>
      <c r="AO444" s="61"/>
      <c r="AP444" s="61"/>
      <c r="AQ444" s="61"/>
      <c r="AR444" s="61"/>
      <c r="AS444" s="61"/>
      <c r="AT444" s="61"/>
      <c r="AU444" s="61"/>
      <c r="AV444" s="61"/>
      <c r="AW444" s="61"/>
      <c r="AX444" s="61"/>
      <c r="AY444" s="61"/>
    </row>
    <row r="445" spans="1:51" x14ac:dyDescent="0.15">
      <c r="A445" s="58"/>
      <c r="B445" s="58"/>
      <c r="C445" s="58"/>
      <c r="D445" s="58"/>
      <c r="E445" s="58"/>
      <c r="F445" s="58"/>
      <c r="G445" s="58"/>
      <c r="H445" s="58"/>
      <c r="I445" s="58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  <c r="AL445" s="61"/>
      <c r="AM445" s="61"/>
      <c r="AN445" s="61"/>
      <c r="AO445" s="61"/>
      <c r="AP445" s="61"/>
      <c r="AQ445" s="61"/>
      <c r="AR445" s="61"/>
      <c r="AS445" s="61"/>
      <c r="AT445" s="61"/>
      <c r="AU445" s="61"/>
      <c r="AV445" s="61"/>
      <c r="AW445" s="61"/>
      <c r="AX445" s="61"/>
      <c r="AY445" s="61"/>
    </row>
    <row r="446" spans="1:51" x14ac:dyDescent="0.15">
      <c r="A446" s="58"/>
      <c r="B446" s="58"/>
      <c r="C446" s="58"/>
      <c r="D446" s="58"/>
      <c r="E446" s="58"/>
      <c r="F446" s="58"/>
      <c r="G446" s="58"/>
      <c r="H446" s="58"/>
      <c r="I446" s="58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  <c r="AL446" s="61"/>
      <c r="AM446" s="61"/>
      <c r="AN446" s="61"/>
      <c r="AO446" s="61"/>
      <c r="AP446" s="61"/>
      <c r="AQ446" s="61"/>
      <c r="AR446" s="61"/>
      <c r="AS446" s="61"/>
      <c r="AT446" s="61"/>
      <c r="AU446" s="61"/>
      <c r="AV446" s="61"/>
      <c r="AW446" s="61"/>
      <c r="AX446" s="61"/>
      <c r="AY446" s="61"/>
    </row>
    <row r="447" spans="1:51" x14ac:dyDescent="0.15">
      <c r="A447" s="58"/>
      <c r="B447" s="58"/>
      <c r="C447" s="58"/>
      <c r="D447" s="58"/>
      <c r="E447" s="58"/>
      <c r="F447" s="58"/>
      <c r="G447" s="58"/>
      <c r="H447" s="58"/>
      <c r="I447" s="58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  <c r="AL447" s="61"/>
      <c r="AM447" s="61"/>
      <c r="AN447" s="61"/>
      <c r="AO447" s="61"/>
      <c r="AP447" s="61"/>
      <c r="AQ447" s="61"/>
      <c r="AR447" s="61"/>
      <c r="AS447" s="61"/>
      <c r="AT447" s="61"/>
      <c r="AU447" s="61"/>
      <c r="AV447" s="61"/>
      <c r="AW447" s="61"/>
      <c r="AX447" s="61"/>
      <c r="AY447" s="61"/>
    </row>
    <row r="448" spans="1:51" x14ac:dyDescent="0.15">
      <c r="A448" s="58"/>
      <c r="B448" s="58"/>
      <c r="C448" s="58"/>
      <c r="D448" s="58"/>
      <c r="E448" s="58"/>
      <c r="F448" s="58"/>
      <c r="G448" s="58"/>
      <c r="H448" s="58"/>
      <c r="I448" s="58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  <c r="AL448" s="61"/>
      <c r="AM448" s="61"/>
      <c r="AN448" s="61"/>
      <c r="AO448" s="61"/>
      <c r="AP448" s="61"/>
      <c r="AQ448" s="61"/>
      <c r="AR448" s="61"/>
      <c r="AS448" s="61"/>
      <c r="AT448" s="61"/>
      <c r="AU448" s="61"/>
      <c r="AV448" s="61"/>
      <c r="AW448" s="61"/>
      <c r="AX448" s="61"/>
      <c r="AY448" s="61"/>
    </row>
    <row r="449" spans="1:51" x14ac:dyDescent="0.15">
      <c r="A449" s="58"/>
      <c r="B449" s="58"/>
      <c r="C449" s="58"/>
      <c r="D449" s="58"/>
      <c r="E449" s="58"/>
      <c r="F449" s="58"/>
      <c r="G449" s="58"/>
      <c r="H449" s="58"/>
      <c r="I449" s="58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  <c r="AL449" s="61"/>
      <c r="AM449" s="61"/>
      <c r="AN449" s="61"/>
      <c r="AO449" s="61"/>
      <c r="AP449" s="61"/>
      <c r="AQ449" s="61"/>
      <c r="AR449" s="61"/>
      <c r="AS449" s="61"/>
      <c r="AT449" s="61"/>
      <c r="AU449" s="61"/>
      <c r="AV449" s="61"/>
      <c r="AW449" s="61"/>
      <c r="AX449" s="61"/>
      <c r="AY449" s="61"/>
    </row>
    <row r="450" spans="1:51" x14ac:dyDescent="0.15">
      <c r="A450" s="58"/>
      <c r="B450" s="58"/>
      <c r="C450" s="58"/>
      <c r="D450" s="58"/>
      <c r="E450" s="58"/>
      <c r="F450" s="58"/>
      <c r="G450" s="58"/>
      <c r="H450" s="58"/>
      <c r="I450" s="58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  <c r="AL450" s="61"/>
      <c r="AM450" s="61"/>
      <c r="AN450" s="61"/>
      <c r="AO450" s="61"/>
      <c r="AP450" s="61"/>
      <c r="AQ450" s="61"/>
      <c r="AR450" s="61"/>
      <c r="AS450" s="61"/>
      <c r="AT450" s="61"/>
      <c r="AU450" s="61"/>
      <c r="AV450" s="61"/>
      <c r="AW450" s="61"/>
      <c r="AX450" s="61"/>
      <c r="AY450" s="61"/>
    </row>
    <row r="451" spans="1:51" x14ac:dyDescent="0.15">
      <c r="A451" s="58"/>
      <c r="B451" s="58"/>
      <c r="C451" s="58"/>
      <c r="D451" s="58"/>
      <c r="E451" s="58"/>
      <c r="F451" s="58"/>
      <c r="G451" s="58"/>
      <c r="H451" s="58"/>
      <c r="I451" s="58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  <c r="AL451" s="61"/>
      <c r="AM451" s="61"/>
      <c r="AN451" s="61"/>
      <c r="AO451" s="61"/>
      <c r="AP451" s="61"/>
      <c r="AQ451" s="61"/>
      <c r="AR451" s="61"/>
      <c r="AS451" s="61"/>
      <c r="AT451" s="61"/>
      <c r="AU451" s="61"/>
      <c r="AV451" s="61"/>
      <c r="AW451" s="61"/>
      <c r="AX451" s="61"/>
      <c r="AY451" s="61"/>
    </row>
    <row r="452" spans="1:51" x14ac:dyDescent="0.15">
      <c r="A452" s="58"/>
      <c r="B452" s="58"/>
      <c r="C452" s="58"/>
      <c r="D452" s="58"/>
      <c r="E452" s="58"/>
      <c r="F452" s="58"/>
      <c r="G452" s="58"/>
      <c r="H452" s="58"/>
      <c r="I452" s="58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  <c r="AL452" s="61"/>
      <c r="AM452" s="61"/>
      <c r="AN452" s="61"/>
      <c r="AO452" s="61"/>
      <c r="AP452" s="61"/>
      <c r="AQ452" s="61"/>
      <c r="AR452" s="61"/>
      <c r="AS452" s="61"/>
      <c r="AT452" s="61"/>
      <c r="AU452" s="61"/>
      <c r="AV452" s="61"/>
      <c r="AW452" s="61"/>
      <c r="AX452" s="61"/>
      <c r="AY452" s="61"/>
    </row>
    <row r="453" spans="1:51" x14ac:dyDescent="0.15">
      <c r="A453" s="58"/>
      <c r="B453" s="58"/>
      <c r="C453" s="58"/>
      <c r="D453" s="58"/>
      <c r="E453" s="58"/>
      <c r="F453" s="58"/>
      <c r="G453" s="58"/>
      <c r="H453" s="58"/>
      <c r="I453" s="58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  <c r="AL453" s="61"/>
      <c r="AM453" s="61"/>
      <c r="AN453" s="61"/>
      <c r="AO453" s="61"/>
      <c r="AP453" s="61"/>
      <c r="AQ453" s="61"/>
      <c r="AR453" s="61"/>
      <c r="AS453" s="61"/>
      <c r="AT453" s="61"/>
      <c r="AU453" s="61"/>
      <c r="AV453" s="61"/>
      <c r="AW453" s="61"/>
      <c r="AX453" s="61"/>
      <c r="AY453" s="61"/>
    </row>
    <row r="454" spans="1:51" x14ac:dyDescent="0.15">
      <c r="A454" s="58"/>
      <c r="B454" s="58"/>
      <c r="C454" s="58"/>
      <c r="D454" s="58"/>
      <c r="E454" s="58"/>
      <c r="F454" s="58"/>
      <c r="G454" s="58"/>
      <c r="H454" s="58"/>
      <c r="I454" s="58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  <c r="AL454" s="61"/>
      <c r="AM454" s="61"/>
      <c r="AN454" s="61"/>
      <c r="AO454" s="61"/>
      <c r="AP454" s="61"/>
      <c r="AQ454" s="61"/>
      <c r="AR454" s="61"/>
      <c r="AS454" s="61"/>
      <c r="AT454" s="61"/>
      <c r="AU454" s="61"/>
      <c r="AV454" s="61"/>
      <c r="AW454" s="61"/>
      <c r="AX454" s="61"/>
      <c r="AY454" s="61"/>
    </row>
    <row r="455" spans="1:51" x14ac:dyDescent="0.15">
      <c r="A455" s="58"/>
      <c r="B455" s="58"/>
      <c r="C455" s="58"/>
      <c r="D455" s="58"/>
      <c r="E455" s="58"/>
      <c r="F455" s="58"/>
      <c r="G455" s="58"/>
      <c r="H455" s="58"/>
      <c r="I455" s="58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  <c r="AL455" s="61"/>
      <c r="AM455" s="61"/>
      <c r="AN455" s="61"/>
      <c r="AO455" s="61"/>
      <c r="AP455" s="61"/>
      <c r="AQ455" s="61"/>
      <c r="AR455" s="61"/>
      <c r="AS455" s="61"/>
      <c r="AT455" s="61"/>
      <c r="AU455" s="61"/>
      <c r="AV455" s="61"/>
      <c r="AW455" s="61"/>
      <c r="AX455" s="61"/>
      <c r="AY455" s="61"/>
    </row>
    <row r="456" spans="1:51" x14ac:dyDescent="0.15">
      <c r="A456" s="58"/>
      <c r="B456" s="58"/>
      <c r="C456" s="58"/>
      <c r="D456" s="58"/>
      <c r="E456" s="58"/>
      <c r="F456" s="58"/>
      <c r="G456" s="58"/>
      <c r="H456" s="58"/>
      <c r="I456" s="58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  <c r="AL456" s="61"/>
      <c r="AM456" s="61"/>
      <c r="AN456" s="61"/>
      <c r="AO456" s="61"/>
      <c r="AP456" s="61"/>
      <c r="AQ456" s="61"/>
      <c r="AR456" s="61"/>
      <c r="AS456" s="61"/>
      <c r="AT456" s="61"/>
      <c r="AU456" s="61"/>
      <c r="AV456" s="61"/>
      <c r="AW456" s="61"/>
      <c r="AX456" s="61"/>
      <c r="AY456" s="61"/>
    </row>
    <row r="457" spans="1:51" x14ac:dyDescent="0.15">
      <c r="A457" s="58"/>
      <c r="B457" s="58"/>
      <c r="C457" s="58"/>
      <c r="D457" s="58"/>
      <c r="E457" s="58"/>
      <c r="F457" s="58"/>
      <c r="G457" s="58"/>
      <c r="H457" s="58"/>
      <c r="I457" s="58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  <c r="AL457" s="61"/>
      <c r="AM457" s="61"/>
      <c r="AN457" s="61"/>
      <c r="AO457" s="61"/>
      <c r="AP457" s="61"/>
      <c r="AQ457" s="61"/>
      <c r="AR457" s="61"/>
      <c r="AS457" s="61"/>
      <c r="AT457" s="61"/>
      <c r="AU457" s="61"/>
      <c r="AV457" s="61"/>
      <c r="AW457" s="61"/>
      <c r="AX457" s="61"/>
      <c r="AY457" s="61"/>
    </row>
    <row r="458" spans="1:51" x14ac:dyDescent="0.15">
      <c r="A458" s="58"/>
      <c r="B458" s="58"/>
      <c r="C458" s="58"/>
      <c r="D458" s="58"/>
      <c r="E458" s="58"/>
      <c r="F458" s="58"/>
      <c r="G458" s="58"/>
      <c r="H458" s="58"/>
      <c r="I458" s="58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  <c r="AL458" s="61"/>
      <c r="AM458" s="61"/>
      <c r="AN458" s="61"/>
      <c r="AO458" s="61"/>
      <c r="AP458" s="61"/>
      <c r="AQ458" s="61"/>
      <c r="AR458" s="61"/>
      <c r="AS458" s="61"/>
      <c r="AT458" s="61"/>
      <c r="AU458" s="61"/>
      <c r="AV458" s="61"/>
      <c r="AW458" s="61"/>
      <c r="AX458" s="61"/>
      <c r="AY458" s="61"/>
    </row>
    <row r="459" spans="1:51" x14ac:dyDescent="0.15">
      <c r="A459" s="58"/>
      <c r="B459" s="58"/>
      <c r="C459" s="58"/>
      <c r="D459" s="58"/>
      <c r="E459" s="58"/>
      <c r="F459" s="58"/>
      <c r="G459" s="58"/>
      <c r="H459" s="58"/>
      <c r="I459" s="58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  <c r="AL459" s="61"/>
      <c r="AM459" s="61"/>
      <c r="AN459" s="61"/>
      <c r="AO459" s="61"/>
      <c r="AP459" s="61"/>
      <c r="AQ459" s="61"/>
      <c r="AR459" s="61"/>
      <c r="AS459" s="61"/>
      <c r="AT459" s="61"/>
      <c r="AU459" s="61"/>
      <c r="AV459" s="61"/>
      <c r="AW459" s="61"/>
      <c r="AX459" s="61"/>
      <c r="AY459" s="61"/>
    </row>
    <row r="460" spans="1:51" x14ac:dyDescent="0.15">
      <c r="A460" s="58"/>
      <c r="B460" s="58"/>
      <c r="C460" s="58"/>
      <c r="D460" s="58"/>
      <c r="E460" s="58"/>
      <c r="F460" s="58"/>
      <c r="G460" s="58"/>
      <c r="H460" s="58"/>
      <c r="I460" s="58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  <c r="AL460" s="61"/>
      <c r="AM460" s="61"/>
      <c r="AN460" s="61"/>
      <c r="AO460" s="61"/>
      <c r="AP460" s="61"/>
      <c r="AQ460" s="61"/>
      <c r="AR460" s="61"/>
      <c r="AS460" s="61"/>
      <c r="AT460" s="61"/>
      <c r="AU460" s="61"/>
      <c r="AV460" s="61"/>
      <c r="AW460" s="61"/>
      <c r="AX460" s="61"/>
      <c r="AY460" s="61"/>
    </row>
    <row r="461" spans="1:51" x14ac:dyDescent="0.15">
      <c r="A461" s="58"/>
      <c r="B461" s="58"/>
      <c r="C461" s="58"/>
      <c r="D461" s="58"/>
      <c r="E461" s="58"/>
      <c r="F461" s="58"/>
      <c r="G461" s="58"/>
      <c r="H461" s="58"/>
      <c r="I461" s="58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  <c r="AL461" s="61"/>
      <c r="AM461" s="61"/>
      <c r="AN461" s="61"/>
      <c r="AO461" s="61"/>
      <c r="AP461" s="61"/>
      <c r="AQ461" s="61"/>
      <c r="AR461" s="61"/>
      <c r="AS461" s="61"/>
      <c r="AT461" s="61"/>
      <c r="AU461" s="61"/>
      <c r="AV461" s="61"/>
      <c r="AW461" s="61"/>
      <c r="AX461" s="61"/>
      <c r="AY461" s="61"/>
    </row>
    <row r="462" spans="1:51" x14ac:dyDescent="0.15">
      <c r="A462" s="58"/>
      <c r="B462" s="58"/>
      <c r="C462" s="58"/>
      <c r="D462" s="58"/>
      <c r="E462" s="58"/>
      <c r="F462" s="58"/>
      <c r="G462" s="58"/>
      <c r="H462" s="58"/>
      <c r="I462" s="58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  <c r="AL462" s="61"/>
      <c r="AM462" s="61"/>
      <c r="AN462" s="61"/>
      <c r="AO462" s="61"/>
      <c r="AP462" s="61"/>
      <c r="AQ462" s="61"/>
      <c r="AR462" s="61"/>
      <c r="AS462" s="61"/>
      <c r="AT462" s="61"/>
      <c r="AU462" s="61"/>
      <c r="AV462" s="61"/>
      <c r="AW462" s="61"/>
      <c r="AX462" s="61"/>
      <c r="AY462" s="61"/>
    </row>
    <row r="463" spans="1:51" x14ac:dyDescent="0.15">
      <c r="A463" s="58"/>
      <c r="B463" s="58"/>
      <c r="C463" s="58"/>
      <c r="D463" s="58"/>
      <c r="E463" s="58"/>
      <c r="F463" s="58"/>
      <c r="G463" s="58"/>
      <c r="H463" s="58"/>
      <c r="I463" s="58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  <c r="AL463" s="61"/>
      <c r="AM463" s="61"/>
      <c r="AN463" s="61"/>
      <c r="AO463" s="61"/>
      <c r="AP463" s="61"/>
      <c r="AQ463" s="61"/>
      <c r="AR463" s="61"/>
      <c r="AS463" s="61"/>
      <c r="AT463" s="61"/>
      <c r="AU463" s="61"/>
      <c r="AV463" s="61"/>
      <c r="AW463" s="61"/>
      <c r="AX463" s="61"/>
      <c r="AY463" s="61"/>
    </row>
    <row r="464" spans="1:51" x14ac:dyDescent="0.15">
      <c r="A464" s="58"/>
      <c r="B464" s="58"/>
      <c r="C464" s="58"/>
      <c r="D464" s="58"/>
      <c r="E464" s="58"/>
      <c r="F464" s="58"/>
      <c r="G464" s="58"/>
      <c r="H464" s="58"/>
      <c r="I464" s="58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  <c r="AL464" s="61"/>
      <c r="AM464" s="61"/>
      <c r="AN464" s="61"/>
      <c r="AO464" s="61"/>
      <c r="AP464" s="61"/>
      <c r="AQ464" s="61"/>
      <c r="AR464" s="61"/>
      <c r="AS464" s="61"/>
      <c r="AT464" s="61"/>
      <c r="AU464" s="61"/>
      <c r="AV464" s="61"/>
      <c r="AW464" s="61"/>
      <c r="AX464" s="61"/>
      <c r="AY464" s="61"/>
    </row>
    <row r="465" spans="1:51" x14ac:dyDescent="0.15">
      <c r="A465" s="58"/>
      <c r="B465" s="58"/>
      <c r="C465" s="58"/>
      <c r="D465" s="58"/>
      <c r="E465" s="58"/>
      <c r="F465" s="58"/>
      <c r="G465" s="58"/>
      <c r="H465" s="58"/>
      <c r="I465" s="58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  <c r="AL465" s="61"/>
      <c r="AM465" s="61"/>
      <c r="AN465" s="61"/>
      <c r="AO465" s="61"/>
      <c r="AP465" s="61"/>
      <c r="AQ465" s="61"/>
      <c r="AR465" s="61"/>
      <c r="AS465" s="61"/>
      <c r="AT465" s="61"/>
      <c r="AU465" s="61"/>
      <c r="AV465" s="61"/>
      <c r="AW465" s="61"/>
      <c r="AX465" s="61"/>
      <c r="AY465" s="61"/>
    </row>
    <row r="466" spans="1:51" x14ac:dyDescent="0.15">
      <c r="A466" s="58"/>
      <c r="B466" s="58"/>
      <c r="C466" s="58"/>
      <c r="D466" s="58"/>
      <c r="E466" s="58"/>
      <c r="F466" s="58"/>
      <c r="G466" s="58"/>
      <c r="H466" s="58"/>
      <c r="I466" s="58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  <c r="AL466" s="61"/>
      <c r="AM466" s="61"/>
      <c r="AN466" s="61"/>
      <c r="AO466" s="61"/>
      <c r="AP466" s="61"/>
      <c r="AQ466" s="61"/>
      <c r="AR466" s="61"/>
      <c r="AS466" s="61"/>
      <c r="AT466" s="61"/>
      <c r="AU466" s="61"/>
      <c r="AV466" s="61"/>
      <c r="AW466" s="61"/>
      <c r="AX466" s="61"/>
      <c r="AY466" s="61"/>
    </row>
    <row r="467" spans="1:51" x14ac:dyDescent="0.15">
      <c r="A467" s="58"/>
      <c r="B467" s="58"/>
      <c r="C467" s="58"/>
      <c r="D467" s="58"/>
      <c r="E467" s="58"/>
      <c r="F467" s="58"/>
      <c r="G467" s="58"/>
      <c r="H467" s="58"/>
      <c r="I467" s="58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  <c r="AL467" s="61"/>
      <c r="AM467" s="61"/>
      <c r="AN467" s="61"/>
      <c r="AO467" s="61"/>
      <c r="AP467" s="61"/>
      <c r="AQ467" s="61"/>
      <c r="AR467" s="61"/>
      <c r="AS467" s="61"/>
      <c r="AT467" s="61"/>
      <c r="AU467" s="61"/>
      <c r="AV467" s="61"/>
      <c r="AW467" s="61"/>
      <c r="AX467" s="61"/>
      <c r="AY467" s="61"/>
    </row>
    <row r="468" spans="1:51" x14ac:dyDescent="0.15">
      <c r="A468" s="58"/>
      <c r="B468" s="58"/>
      <c r="C468" s="58"/>
      <c r="D468" s="58"/>
      <c r="E468" s="58"/>
      <c r="F468" s="58"/>
      <c r="G468" s="58"/>
      <c r="H468" s="58"/>
      <c r="I468" s="58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  <c r="AL468" s="61"/>
      <c r="AM468" s="61"/>
      <c r="AN468" s="61"/>
      <c r="AO468" s="61"/>
      <c r="AP468" s="61"/>
      <c r="AQ468" s="61"/>
      <c r="AR468" s="61"/>
      <c r="AS468" s="61"/>
      <c r="AT468" s="61"/>
      <c r="AU468" s="61"/>
      <c r="AV468" s="61"/>
      <c r="AW468" s="61"/>
      <c r="AX468" s="61"/>
      <c r="AY468" s="61"/>
    </row>
    <row r="469" spans="1:51" x14ac:dyDescent="0.15">
      <c r="A469" s="58"/>
      <c r="B469" s="58"/>
      <c r="C469" s="58"/>
      <c r="D469" s="58"/>
      <c r="E469" s="58"/>
      <c r="F469" s="58"/>
      <c r="G469" s="58"/>
      <c r="H469" s="58"/>
      <c r="I469" s="58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  <c r="AL469" s="61"/>
      <c r="AM469" s="61"/>
      <c r="AN469" s="61"/>
      <c r="AO469" s="61"/>
      <c r="AP469" s="61"/>
      <c r="AQ469" s="61"/>
      <c r="AR469" s="61"/>
      <c r="AS469" s="61"/>
      <c r="AT469" s="61"/>
      <c r="AU469" s="61"/>
      <c r="AV469" s="61"/>
      <c r="AW469" s="61"/>
      <c r="AX469" s="61"/>
      <c r="AY469" s="61"/>
    </row>
    <row r="470" spans="1:51" x14ac:dyDescent="0.15">
      <c r="A470" s="58"/>
      <c r="B470" s="58"/>
      <c r="C470" s="58"/>
      <c r="D470" s="58"/>
      <c r="E470" s="58"/>
      <c r="F470" s="58"/>
      <c r="G470" s="58"/>
      <c r="H470" s="58"/>
      <c r="I470" s="58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  <c r="AL470" s="61"/>
      <c r="AM470" s="61"/>
      <c r="AN470" s="61"/>
      <c r="AO470" s="61"/>
      <c r="AP470" s="61"/>
      <c r="AQ470" s="61"/>
      <c r="AR470" s="61"/>
      <c r="AS470" s="61"/>
      <c r="AT470" s="61"/>
      <c r="AU470" s="61"/>
      <c r="AV470" s="61"/>
      <c r="AW470" s="61"/>
      <c r="AX470" s="61"/>
      <c r="AY470" s="61"/>
    </row>
    <row r="471" spans="1:51" x14ac:dyDescent="0.15">
      <c r="A471" s="58"/>
      <c r="B471" s="58"/>
      <c r="C471" s="58"/>
      <c r="D471" s="58"/>
      <c r="E471" s="58"/>
      <c r="F471" s="58"/>
      <c r="G471" s="58"/>
      <c r="H471" s="58"/>
      <c r="I471" s="58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  <c r="AL471" s="61"/>
      <c r="AM471" s="61"/>
      <c r="AN471" s="61"/>
      <c r="AO471" s="61"/>
      <c r="AP471" s="61"/>
      <c r="AQ471" s="61"/>
      <c r="AR471" s="61"/>
      <c r="AS471" s="61"/>
      <c r="AT471" s="61"/>
      <c r="AU471" s="61"/>
      <c r="AV471" s="61"/>
      <c r="AW471" s="61"/>
      <c r="AX471" s="61"/>
      <c r="AY471" s="61"/>
    </row>
    <row r="472" spans="1:51" x14ac:dyDescent="0.15">
      <c r="A472" s="58"/>
      <c r="B472" s="58"/>
      <c r="C472" s="58"/>
      <c r="D472" s="58"/>
      <c r="E472" s="58"/>
      <c r="F472" s="58"/>
      <c r="G472" s="58"/>
      <c r="H472" s="58"/>
      <c r="I472" s="58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  <c r="AL472" s="61"/>
      <c r="AM472" s="61"/>
      <c r="AN472" s="61"/>
      <c r="AO472" s="61"/>
      <c r="AP472" s="61"/>
      <c r="AQ472" s="61"/>
      <c r="AR472" s="61"/>
      <c r="AS472" s="61"/>
      <c r="AT472" s="61"/>
      <c r="AU472" s="61"/>
      <c r="AV472" s="61"/>
      <c r="AW472" s="61"/>
      <c r="AX472" s="61"/>
      <c r="AY472" s="61"/>
    </row>
    <row r="473" spans="1:51" x14ac:dyDescent="0.15">
      <c r="A473" s="58"/>
      <c r="B473" s="58"/>
      <c r="C473" s="58"/>
      <c r="D473" s="58"/>
      <c r="E473" s="58"/>
      <c r="F473" s="58"/>
      <c r="G473" s="58"/>
      <c r="H473" s="58"/>
      <c r="I473" s="58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  <c r="AL473" s="61"/>
      <c r="AM473" s="61"/>
      <c r="AN473" s="61"/>
      <c r="AO473" s="61"/>
      <c r="AP473" s="61"/>
      <c r="AQ473" s="61"/>
      <c r="AR473" s="61"/>
      <c r="AS473" s="61"/>
      <c r="AT473" s="61"/>
      <c r="AU473" s="61"/>
      <c r="AV473" s="61"/>
      <c r="AW473" s="61"/>
      <c r="AX473" s="61"/>
      <c r="AY473" s="61"/>
    </row>
    <row r="474" spans="1:51" x14ac:dyDescent="0.15">
      <c r="A474" s="58"/>
      <c r="B474" s="58"/>
      <c r="C474" s="58"/>
      <c r="D474" s="58"/>
      <c r="E474" s="58"/>
      <c r="F474" s="58"/>
      <c r="G474" s="58"/>
      <c r="H474" s="58"/>
      <c r="I474" s="58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  <c r="AL474" s="61"/>
      <c r="AM474" s="61"/>
      <c r="AN474" s="61"/>
      <c r="AO474" s="61"/>
      <c r="AP474" s="61"/>
      <c r="AQ474" s="61"/>
      <c r="AR474" s="61"/>
      <c r="AS474" s="61"/>
      <c r="AT474" s="61"/>
      <c r="AU474" s="61"/>
      <c r="AV474" s="61"/>
      <c r="AW474" s="61"/>
      <c r="AX474" s="61"/>
      <c r="AY474" s="61"/>
    </row>
    <row r="475" spans="1:51" x14ac:dyDescent="0.15">
      <c r="A475" s="58"/>
      <c r="B475" s="58"/>
      <c r="C475" s="58"/>
      <c r="D475" s="58"/>
      <c r="E475" s="58"/>
      <c r="F475" s="58"/>
      <c r="G475" s="58"/>
      <c r="H475" s="58"/>
      <c r="I475" s="58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  <c r="AL475" s="61"/>
      <c r="AM475" s="61"/>
      <c r="AN475" s="61"/>
      <c r="AO475" s="61"/>
      <c r="AP475" s="61"/>
      <c r="AQ475" s="61"/>
      <c r="AR475" s="61"/>
      <c r="AS475" s="61"/>
      <c r="AT475" s="61"/>
      <c r="AU475" s="61"/>
      <c r="AV475" s="61"/>
      <c r="AW475" s="61"/>
      <c r="AX475" s="61"/>
      <c r="AY475" s="61"/>
    </row>
    <row r="476" spans="1:51" x14ac:dyDescent="0.15">
      <c r="A476" s="58"/>
      <c r="B476" s="58"/>
      <c r="C476" s="58"/>
      <c r="D476" s="58"/>
      <c r="E476" s="58"/>
      <c r="F476" s="58"/>
      <c r="G476" s="58"/>
      <c r="H476" s="58"/>
      <c r="I476" s="58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  <c r="AL476" s="61"/>
      <c r="AM476" s="61"/>
      <c r="AN476" s="61"/>
      <c r="AO476" s="61"/>
      <c r="AP476" s="61"/>
      <c r="AQ476" s="61"/>
      <c r="AR476" s="61"/>
      <c r="AS476" s="61"/>
      <c r="AT476" s="61"/>
      <c r="AU476" s="61"/>
      <c r="AV476" s="61"/>
      <c r="AW476" s="61"/>
      <c r="AX476" s="61"/>
      <c r="AY476" s="61"/>
    </row>
    <row r="477" spans="1:51" x14ac:dyDescent="0.15">
      <c r="A477" s="58"/>
      <c r="B477" s="58"/>
      <c r="C477" s="58"/>
      <c r="D477" s="58"/>
      <c r="E477" s="58"/>
      <c r="F477" s="58"/>
      <c r="G477" s="58"/>
      <c r="H477" s="58"/>
      <c r="I477" s="58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  <c r="AL477" s="61"/>
      <c r="AM477" s="61"/>
      <c r="AN477" s="61"/>
      <c r="AO477" s="61"/>
      <c r="AP477" s="61"/>
      <c r="AQ477" s="61"/>
      <c r="AR477" s="61"/>
      <c r="AS477" s="61"/>
      <c r="AT477" s="61"/>
      <c r="AU477" s="61"/>
      <c r="AV477" s="61"/>
      <c r="AW477" s="61"/>
      <c r="AX477" s="61"/>
      <c r="AY477" s="61"/>
    </row>
    <row r="478" spans="1:51" x14ac:dyDescent="0.15">
      <c r="A478" s="58"/>
      <c r="B478" s="58"/>
      <c r="C478" s="58"/>
      <c r="D478" s="58"/>
      <c r="E478" s="58"/>
      <c r="F478" s="58"/>
      <c r="G478" s="58"/>
      <c r="H478" s="58"/>
      <c r="I478" s="58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  <c r="AL478" s="61"/>
      <c r="AM478" s="61"/>
      <c r="AN478" s="61"/>
      <c r="AO478" s="61"/>
      <c r="AP478" s="61"/>
      <c r="AQ478" s="61"/>
      <c r="AR478" s="61"/>
      <c r="AS478" s="61"/>
      <c r="AT478" s="61"/>
      <c r="AU478" s="61"/>
      <c r="AV478" s="61"/>
      <c r="AW478" s="61"/>
      <c r="AX478" s="61"/>
      <c r="AY478" s="61"/>
    </row>
    <row r="479" spans="1:51" x14ac:dyDescent="0.15">
      <c r="A479" s="58"/>
      <c r="B479" s="58"/>
      <c r="C479" s="58"/>
      <c r="D479" s="58"/>
      <c r="E479" s="58"/>
      <c r="F479" s="58"/>
      <c r="G479" s="58"/>
      <c r="H479" s="58"/>
      <c r="I479" s="58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  <c r="AL479" s="61"/>
      <c r="AM479" s="61"/>
      <c r="AN479" s="61"/>
      <c r="AO479" s="61"/>
      <c r="AP479" s="61"/>
      <c r="AQ479" s="61"/>
      <c r="AR479" s="61"/>
      <c r="AS479" s="61"/>
      <c r="AT479" s="61"/>
      <c r="AU479" s="61"/>
      <c r="AV479" s="61"/>
      <c r="AW479" s="61"/>
      <c r="AX479" s="61"/>
      <c r="AY479" s="61"/>
    </row>
    <row r="480" spans="1:51" x14ac:dyDescent="0.15">
      <c r="A480" s="58"/>
      <c r="B480" s="58"/>
      <c r="C480" s="58"/>
      <c r="D480" s="58"/>
      <c r="E480" s="58"/>
      <c r="F480" s="58"/>
      <c r="G480" s="58"/>
      <c r="H480" s="58"/>
      <c r="I480" s="58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  <c r="AL480" s="61"/>
      <c r="AM480" s="61"/>
      <c r="AN480" s="61"/>
      <c r="AO480" s="61"/>
      <c r="AP480" s="61"/>
      <c r="AQ480" s="61"/>
      <c r="AR480" s="61"/>
      <c r="AS480" s="61"/>
      <c r="AT480" s="61"/>
      <c r="AU480" s="61"/>
      <c r="AV480" s="61"/>
      <c r="AW480" s="61"/>
      <c r="AX480" s="61"/>
      <c r="AY480" s="61"/>
    </row>
    <row r="481" spans="1:51" x14ac:dyDescent="0.15">
      <c r="A481" s="58"/>
      <c r="B481" s="58"/>
      <c r="C481" s="58"/>
      <c r="D481" s="58"/>
      <c r="E481" s="58"/>
      <c r="F481" s="58"/>
      <c r="G481" s="58"/>
      <c r="H481" s="58"/>
      <c r="I481" s="58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  <c r="AL481" s="61"/>
      <c r="AM481" s="61"/>
      <c r="AN481" s="61"/>
      <c r="AO481" s="61"/>
      <c r="AP481" s="61"/>
      <c r="AQ481" s="61"/>
      <c r="AR481" s="61"/>
      <c r="AS481" s="61"/>
      <c r="AT481" s="61"/>
      <c r="AU481" s="61"/>
      <c r="AV481" s="61"/>
      <c r="AW481" s="61"/>
      <c r="AX481" s="61"/>
      <c r="AY481" s="61"/>
    </row>
    <row r="482" spans="1:51" x14ac:dyDescent="0.15">
      <c r="A482" s="58"/>
      <c r="B482" s="58"/>
      <c r="C482" s="58"/>
      <c r="D482" s="58"/>
      <c r="E482" s="58"/>
      <c r="F482" s="58"/>
      <c r="G482" s="58"/>
      <c r="H482" s="58"/>
      <c r="I482" s="58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  <c r="AL482" s="61"/>
      <c r="AM482" s="61"/>
      <c r="AN482" s="61"/>
      <c r="AO482" s="61"/>
      <c r="AP482" s="61"/>
      <c r="AQ482" s="61"/>
      <c r="AR482" s="61"/>
      <c r="AS482" s="61"/>
      <c r="AT482" s="61"/>
      <c r="AU482" s="61"/>
      <c r="AV482" s="61"/>
      <c r="AW482" s="61"/>
      <c r="AX482" s="61"/>
      <c r="AY482" s="61"/>
    </row>
    <row r="483" spans="1:51" x14ac:dyDescent="0.15">
      <c r="A483" s="58"/>
      <c r="B483" s="58"/>
      <c r="C483" s="58"/>
      <c r="D483" s="58"/>
      <c r="E483" s="58"/>
      <c r="F483" s="58"/>
      <c r="G483" s="58"/>
      <c r="H483" s="58"/>
      <c r="I483" s="58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  <c r="AL483" s="61"/>
      <c r="AM483" s="61"/>
      <c r="AN483" s="61"/>
      <c r="AO483" s="61"/>
      <c r="AP483" s="61"/>
      <c r="AQ483" s="61"/>
      <c r="AR483" s="61"/>
      <c r="AS483" s="61"/>
      <c r="AT483" s="61"/>
      <c r="AU483" s="61"/>
      <c r="AV483" s="61"/>
      <c r="AW483" s="61"/>
      <c r="AX483" s="61"/>
      <c r="AY483" s="61"/>
    </row>
    <row r="484" spans="1:51" x14ac:dyDescent="0.15">
      <c r="A484" s="58"/>
      <c r="B484" s="58"/>
      <c r="C484" s="58"/>
      <c r="D484" s="58"/>
      <c r="E484" s="58"/>
      <c r="F484" s="58"/>
      <c r="G484" s="58"/>
      <c r="H484" s="58"/>
      <c r="I484" s="58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  <c r="AL484" s="61"/>
      <c r="AM484" s="61"/>
      <c r="AN484" s="61"/>
      <c r="AO484" s="61"/>
      <c r="AP484" s="61"/>
      <c r="AQ484" s="61"/>
      <c r="AR484" s="61"/>
      <c r="AS484" s="61"/>
      <c r="AT484" s="61"/>
      <c r="AU484" s="61"/>
      <c r="AV484" s="61"/>
      <c r="AW484" s="61"/>
      <c r="AX484" s="61"/>
      <c r="AY484" s="61"/>
    </row>
    <row r="485" spans="1:51" x14ac:dyDescent="0.15">
      <c r="A485" s="58"/>
      <c r="B485" s="58"/>
      <c r="C485" s="58"/>
      <c r="D485" s="58"/>
      <c r="E485" s="58"/>
      <c r="F485" s="58"/>
      <c r="G485" s="58"/>
      <c r="H485" s="58"/>
      <c r="I485" s="58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  <c r="AL485" s="61"/>
      <c r="AM485" s="61"/>
      <c r="AN485" s="61"/>
      <c r="AO485" s="61"/>
      <c r="AP485" s="61"/>
      <c r="AQ485" s="61"/>
      <c r="AR485" s="61"/>
      <c r="AS485" s="61"/>
      <c r="AT485" s="61"/>
      <c r="AU485" s="61"/>
      <c r="AV485" s="61"/>
      <c r="AW485" s="61"/>
      <c r="AX485" s="61"/>
      <c r="AY485" s="61"/>
    </row>
    <row r="486" spans="1:51" x14ac:dyDescent="0.15">
      <c r="A486" s="58"/>
      <c r="B486" s="58"/>
      <c r="C486" s="58"/>
      <c r="D486" s="58"/>
      <c r="E486" s="58"/>
      <c r="F486" s="58"/>
      <c r="G486" s="58"/>
      <c r="H486" s="58"/>
      <c r="I486" s="58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  <c r="AL486" s="61"/>
      <c r="AM486" s="61"/>
      <c r="AN486" s="61"/>
      <c r="AO486" s="61"/>
      <c r="AP486" s="61"/>
      <c r="AQ486" s="61"/>
      <c r="AR486" s="61"/>
      <c r="AS486" s="61"/>
      <c r="AT486" s="61"/>
      <c r="AU486" s="61"/>
      <c r="AV486" s="61"/>
      <c r="AW486" s="61"/>
      <c r="AX486" s="61"/>
      <c r="AY486" s="61"/>
    </row>
    <row r="487" spans="1:51" x14ac:dyDescent="0.15">
      <c r="A487" s="58"/>
      <c r="B487" s="58"/>
      <c r="C487" s="58"/>
      <c r="D487" s="58"/>
      <c r="E487" s="58"/>
      <c r="F487" s="58"/>
      <c r="G487" s="58"/>
      <c r="H487" s="58"/>
      <c r="I487" s="58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  <c r="AL487" s="61"/>
      <c r="AM487" s="61"/>
      <c r="AN487" s="61"/>
      <c r="AO487" s="61"/>
      <c r="AP487" s="61"/>
      <c r="AQ487" s="61"/>
      <c r="AR487" s="61"/>
      <c r="AS487" s="61"/>
      <c r="AT487" s="61"/>
      <c r="AU487" s="61"/>
      <c r="AV487" s="61"/>
      <c r="AW487" s="61"/>
      <c r="AX487" s="61"/>
      <c r="AY487" s="61"/>
    </row>
    <row r="488" spans="1:51" x14ac:dyDescent="0.15">
      <c r="A488" s="58"/>
      <c r="B488" s="58"/>
      <c r="C488" s="58"/>
      <c r="D488" s="58"/>
      <c r="E488" s="58"/>
      <c r="F488" s="58"/>
      <c r="G488" s="58"/>
      <c r="H488" s="58"/>
      <c r="I488" s="58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  <c r="AL488" s="61"/>
      <c r="AM488" s="61"/>
      <c r="AN488" s="61"/>
      <c r="AO488" s="61"/>
      <c r="AP488" s="61"/>
      <c r="AQ488" s="61"/>
      <c r="AR488" s="61"/>
      <c r="AS488" s="61"/>
      <c r="AT488" s="61"/>
      <c r="AU488" s="61"/>
      <c r="AV488" s="61"/>
      <c r="AW488" s="61"/>
      <c r="AX488" s="61"/>
      <c r="AY488" s="61"/>
    </row>
    <row r="489" spans="1:51" x14ac:dyDescent="0.15">
      <c r="A489" s="58"/>
      <c r="B489" s="58"/>
      <c r="C489" s="58"/>
      <c r="D489" s="58"/>
      <c r="E489" s="58"/>
      <c r="F489" s="58"/>
      <c r="G489" s="58"/>
      <c r="H489" s="58"/>
      <c r="I489" s="58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  <c r="AL489" s="61"/>
      <c r="AM489" s="61"/>
      <c r="AN489" s="61"/>
      <c r="AO489" s="61"/>
      <c r="AP489" s="61"/>
      <c r="AQ489" s="61"/>
      <c r="AR489" s="61"/>
      <c r="AS489" s="61"/>
      <c r="AT489" s="61"/>
      <c r="AU489" s="61"/>
      <c r="AV489" s="61"/>
      <c r="AW489" s="61"/>
      <c r="AX489" s="61"/>
      <c r="AY489" s="61"/>
    </row>
    <row r="490" spans="1:51" x14ac:dyDescent="0.15">
      <c r="A490" s="58"/>
      <c r="B490" s="58"/>
      <c r="C490" s="58"/>
      <c r="D490" s="58"/>
      <c r="E490" s="58"/>
      <c r="F490" s="58"/>
      <c r="G490" s="58"/>
      <c r="H490" s="58"/>
      <c r="I490" s="58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  <c r="AL490" s="61"/>
      <c r="AM490" s="61"/>
      <c r="AN490" s="61"/>
      <c r="AO490" s="61"/>
      <c r="AP490" s="61"/>
      <c r="AQ490" s="61"/>
      <c r="AR490" s="61"/>
      <c r="AS490" s="61"/>
      <c r="AT490" s="61"/>
      <c r="AU490" s="61"/>
      <c r="AV490" s="61"/>
      <c r="AW490" s="61"/>
      <c r="AX490" s="61"/>
      <c r="AY490" s="61"/>
    </row>
    <row r="491" spans="1:51" x14ac:dyDescent="0.15">
      <c r="A491" s="58"/>
      <c r="B491" s="58"/>
      <c r="C491" s="58"/>
      <c r="D491" s="58"/>
      <c r="E491" s="58"/>
      <c r="F491" s="58"/>
      <c r="G491" s="58"/>
      <c r="H491" s="58"/>
      <c r="I491" s="58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  <c r="AL491" s="61"/>
      <c r="AM491" s="61"/>
      <c r="AN491" s="61"/>
      <c r="AO491" s="61"/>
      <c r="AP491" s="61"/>
      <c r="AQ491" s="61"/>
      <c r="AR491" s="61"/>
      <c r="AS491" s="61"/>
      <c r="AT491" s="61"/>
      <c r="AU491" s="61"/>
      <c r="AV491" s="61"/>
      <c r="AW491" s="61"/>
      <c r="AX491" s="61"/>
      <c r="AY491" s="61"/>
    </row>
    <row r="492" spans="1:51" x14ac:dyDescent="0.15">
      <c r="A492" s="58"/>
      <c r="B492" s="58"/>
      <c r="C492" s="58"/>
      <c r="D492" s="58"/>
      <c r="E492" s="58"/>
      <c r="F492" s="58"/>
      <c r="G492" s="58"/>
      <c r="H492" s="58"/>
      <c r="I492" s="58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  <c r="AL492" s="61"/>
      <c r="AM492" s="61"/>
      <c r="AN492" s="61"/>
      <c r="AO492" s="61"/>
      <c r="AP492" s="61"/>
      <c r="AQ492" s="61"/>
      <c r="AR492" s="61"/>
      <c r="AS492" s="61"/>
      <c r="AT492" s="61"/>
      <c r="AU492" s="61"/>
      <c r="AV492" s="61"/>
      <c r="AW492" s="61"/>
      <c r="AX492" s="61"/>
      <c r="AY492" s="61"/>
    </row>
    <row r="493" spans="1:51" x14ac:dyDescent="0.15">
      <c r="A493" s="58"/>
      <c r="B493" s="58"/>
      <c r="C493" s="58"/>
      <c r="D493" s="58"/>
      <c r="E493" s="58"/>
      <c r="F493" s="58"/>
      <c r="G493" s="58"/>
      <c r="H493" s="58"/>
      <c r="I493" s="58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  <c r="AL493" s="61"/>
      <c r="AM493" s="61"/>
      <c r="AN493" s="61"/>
      <c r="AO493" s="61"/>
      <c r="AP493" s="61"/>
      <c r="AQ493" s="61"/>
      <c r="AR493" s="61"/>
      <c r="AS493" s="61"/>
      <c r="AT493" s="61"/>
      <c r="AU493" s="61"/>
      <c r="AV493" s="61"/>
      <c r="AW493" s="61"/>
      <c r="AX493" s="61"/>
      <c r="AY493" s="61"/>
    </row>
    <row r="494" spans="1:51" x14ac:dyDescent="0.15">
      <c r="A494" s="58"/>
      <c r="B494" s="58"/>
      <c r="C494" s="58"/>
      <c r="D494" s="58"/>
      <c r="E494" s="58"/>
      <c r="F494" s="58"/>
      <c r="G494" s="58"/>
      <c r="H494" s="58"/>
      <c r="I494" s="58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  <c r="AL494" s="61"/>
      <c r="AM494" s="61"/>
      <c r="AN494" s="61"/>
      <c r="AO494" s="61"/>
      <c r="AP494" s="61"/>
      <c r="AQ494" s="61"/>
      <c r="AR494" s="61"/>
      <c r="AS494" s="61"/>
      <c r="AT494" s="61"/>
      <c r="AU494" s="61"/>
      <c r="AV494" s="61"/>
      <c r="AW494" s="61"/>
      <c r="AX494" s="61"/>
      <c r="AY494" s="61"/>
    </row>
    <row r="495" spans="1:51" x14ac:dyDescent="0.15">
      <c r="A495" s="58"/>
      <c r="B495" s="58"/>
      <c r="C495" s="58"/>
      <c r="D495" s="58"/>
      <c r="E495" s="58"/>
      <c r="F495" s="58"/>
      <c r="G495" s="58"/>
      <c r="H495" s="58"/>
      <c r="I495" s="58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  <c r="AL495" s="61"/>
      <c r="AM495" s="61"/>
      <c r="AN495" s="61"/>
      <c r="AO495" s="61"/>
      <c r="AP495" s="61"/>
      <c r="AQ495" s="61"/>
      <c r="AR495" s="61"/>
      <c r="AS495" s="61"/>
      <c r="AT495" s="61"/>
      <c r="AU495" s="61"/>
      <c r="AV495" s="61"/>
      <c r="AW495" s="61"/>
      <c r="AX495" s="61"/>
      <c r="AY495" s="61"/>
    </row>
    <row r="496" spans="1:51" x14ac:dyDescent="0.15">
      <c r="A496" s="58"/>
      <c r="B496" s="58"/>
      <c r="C496" s="58"/>
      <c r="D496" s="58"/>
      <c r="E496" s="58"/>
      <c r="F496" s="58"/>
      <c r="G496" s="58"/>
      <c r="H496" s="58"/>
      <c r="I496" s="58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  <c r="AL496" s="61"/>
      <c r="AM496" s="61"/>
      <c r="AN496" s="61"/>
      <c r="AO496" s="61"/>
      <c r="AP496" s="61"/>
      <c r="AQ496" s="61"/>
      <c r="AR496" s="61"/>
      <c r="AS496" s="61"/>
      <c r="AT496" s="61"/>
      <c r="AU496" s="61"/>
      <c r="AV496" s="61"/>
      <c r="AW496" s="61"/>
      <c r="AX496" s="61"/>
      <c r="AY496" s="61"/>
    </row>
    <row r="497" spans="1:51" x14ac:dyDescent="0.15">
      <c r="A497" s="58"/>
      <c r="B497" s="58"/>
      <c r="C497" s="58"/>
      <c r="D497" s="58"/>
      <c r="E497" s="58"/>
      <c r="F497" s="58"/>
      <c r="G497" s="58"/>
      <c r="H497" s="58"/>
      <c r="I497" s="58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  <c r="AL497" s="61"/>
      <c r="AM497" s="61"/>
      <c r="AN497" s="61"/>
      <c r="AO497" s="61"/>
      <c r="AP497" s="61"/>
      <c r="AQ497" s="61"/>
      <c r="AR497" s="61"/>
      <c r="AS497" s="61"/>
      <c r="AT497" s="61"/>
      <c r="AU497" s="61"/>
      <c r="AV497" s="61"/>
      <c r="AW497" s="61"/>
      <c r="AX497" s="61"/>
      <c r="AY497" s="61"/>
    </row>
    <row r="498" spans="1:51" x14ac:dyDescent="0.15">
      <c r="A498" s="58"/>
      <c r="B498" s="58"/>
      <c r="C498" s="58"/>
      <c r="D498" s="58"/>
      <c r="E498" s="58"/>
      <c r="F498" s="58"/>
      <c r="G498" s="58"/>
      <c r="H498" s="58"/>
      <c r="I498" s="58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  <c r="AL498" s="61"/>
      <c r="AM498" s="61"/>
      <c r="AN498" s="61"/>
      <c r="AO498" s="61"/>
      <c r="AP498" s="61"/>
      <c r="AQ498" s="61"/>
      <c r="AR498" s="61"/>
      <c r="AS498" s="61"/>
      <c r="AT498" s="61"/>
      <c r="AU498" s="61"/>
      <c r="AV498" s="61"/>
      <c r="AW498" s="61"/>
      <c r="AX498" s="61"/>
      <c r="AY498" s="61"/>
    </row>
    <row r="499" spans="1:51" x14ac:dyDescent="0.15">
      <c r="A499" s="58"/>
      <c r="B499" s="58"/>
      <c r="C499" s="58"/>
      <c r="D499" s="58"/>
      <c r="E499" s="58"/>
      <c r="F499" s="58"/>
      <c r="G499" s="58"/>
      <c r="H499" s="58"/>
      <c r="I499" s="58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  <c r="AL499" s="61"/>
      <c r="AM499" s="61"/>
      <c r="AN499" s="61"/>
      <c r="AO499" s="61"/>
      <c r="AP499" s="61"/>
      <c r="AQ499" s="61"/>
      <c r="AR499" s="61"/>
      <c r="AS499" s="61"/>
      <c r="AT499" s="61"/>
      <c r="AU499" s="61"/>
      <c r="AV499" s="61"/>
      <c r="AW499" s="61"/>
      <c r="AX499" s="61"/>
      <c r="AY499" s="61"/>
    </row>
    <row r="500" spans="1:51" x14ac:dyDescent="0.15">
      <c r="A500" s="58"/>
      <c r="B500" s="58"/>
      <c r="C500" s="58"/>
      <c r="D500" s="58"/>
      <c r="E500" s="58"/>
      <c r="F500" s="58"/>
      <c r="G500" s="58"/>
      <c r="H500" s="58"/>
      <c r="I500" s="58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  <c r="AL500" s="61"/>
      <c r="AM500" s="61"/>
      <c r="AN500" s="61"/>
      <c r="AO500" s="61"/>
      <c r="AP500" s="61"/>
      <c r="AQ500" s="61"/>
      <c r="AR500" s="61"/>
      <c r="AS500" s="61"/>
      <c r="AT500" s="61"/>
      <c r="AU500" s="61"/>
      <c r="AV500" s="61"/>
      <c r="AW500" s="61"/>
      <c r="AX500" s="61"/>
      <c r="AY500" s="61"/>
    </row>
    <row r="501" spans="1:51" x14ac:dyDescent="0.15">
      <c r="A501" s="58"/>
      <c r="B501" s="58"/>
      <c r="C501" s="58"/>
      <c r="D501" s="58"/>
      <c r="E501" s="58"/>
      <c r="F501" s="58"/>
      <c r="G501" s="58"/>
      <c r="H501" s="58"/>
      <c r="I501" s="58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  <c r="AL501" s="61"/>
      <c r="AM501" s="61"/>
      <c r="AN501" s="61"/>
      <c r="AO501" s="61"/>
      <c r="AP501" s="61"/>
      <c r="AQ501" s="61"/>
      <c r="AR501" s="61"/>
      <c r="AS501" s="61"/>
      <c r="AT501" s="61"/>
      <c r="AU501" s="61"/>
      <c r="AV501" s="61"/>
      <c r="AW501" s="61"/>
      <c r="AX501" s="61"/>
      <c r="AY501" s="61"/>
    </row>
    <row r="502" spans="1:51" x14ac:dyDescent="0.15">
      <c r="A502" s="58"/>
      <c r="B502" s="58"/>
      <c r="C502" s="58"/>
      <c r="D502" s="58"/>
      <c r="E502" s="58"/>
      <c r="F502" s="58"/>
      <c r="G502" s="58"/>
      <c r="H502" s="58"/>
      <c r="I502" s="58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  <c r="AL502" s="61"/>
      <c r="AM502" s="61"/>
      <c r="AN502" s="61"/>
      <c r="AO502" s="61"/>
      <c r="AP502" s="61"/>
      <c r="AQ502" s="61"/>
      <c r="AR502" s="61"/>
      <c r="AS502" s="61"/>
      <c r="AT502" s="61"/>
      <c r="AU502" s="61"/>
      <c r="AV502" s="61"/>
      <c r="AW502" s="61"/>
      <c r="AX502" s="61"/>
      <c r="AY502" s="61"/>
    </row>
    <row r="503" spans="1:51" x14ac:dyDescent="0.15">
      <c r="A503" s="58"/>
      <c r="B503" s="58"/>
      <c r="C503" s="58"/>
      <c r="D503" s="58"/>
      <c r="E503" s="58"/>
      <c r="F503" s="58"/>
      <c r="G503" s="58"/>
      <c r="H503" s="58"/>
      <c r="I503" s="58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  <c r="AL503" s="61"/>
      <c r="AM503" s="61"/>
      <c r="AN503" s="61"/>
      <c r="AO503" s="61"/>
      <c r="AP503" s="61"/>
      <c r="AQ503" s="61"/>
      <c r="AR503" s="61"/>
      <c r="AS503" s="61"/>
      <c r="AT503" s="61"/>
      <c r="AU503" s="61"/>
      <c r="AV503" s="61"/>
      <c r="AW503" s="61"/>
      <c r="AX503" s="61"/>
      <c r="AY503" s="61"/>
    </row>
    <row r="504" spans="1:51" x14ac:dyDescent="0.15">
      <c r="A504" s="58"/>
      <c r="B504" s="58"/>
      <c r="C504" s="58"/>
      <c r="D504" s="58"/>
      <c r="E504" s="58"/>
      <c r="F504" s="58"/>
      <c r="G504" s="58"/>
      <c r="H504" s="58"/>
      <c r="I504" s="58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  <c r="AL504" s="61"/>
      <c r="AM504" s="61"/>
      <c r="AN504" s="61"/>
      <c r="AO504" s="61"/>
      <c r="AP504" s="61"/>
      <c r="AQ504" s="61"/>
      <c r="AR504" s="61"/>
      <c r="AS504" s="61"/>
      <c r="AT504" s="61"/>
      <c r="AU504" s="61"/>
      <c r="AV504" s="61"/>
      <c r="AW504" s="61"/>
      <c r="AX504" s="61"/>
      <c r="AY504" s="61"/>
    </row>
    <row r="505" spans="1:51" x14ac:dyDescent="0.15">
      <c r="A505" s="58"/>
      <c r="B505" s="58"/>
      <c r="C505" s="58"/>
      <c r="D505" s="58"/>
      <c r="E505" s="58"/>
      <c r="F505" s="58"/>
      <c r="G505" s="58"/>
      <c r="H505" s="58"/>
      <c r="I505" s="58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  <c r="AL505" s="61"/>
      <c r="AM505" s="61"/>
      <c r="AN505" s="61"/>
      <c r="AO505" s="61"/>
      <c r="AP505" s="61"/>
      <c r="AQ505" s="61"/>
      <c r="AR505" s="61"/>
      <c r="AS505" s="61"/>
      <c r="AT505" s="61"/>
      <c r="AU505" s="61"/>
      <c r="AV505" s="61"/>
      <c r="AW505" s="61"/>
      <c r="AX505" s="61"/>
      <c r="AY505" s="61"/>
    </row>
    <row r="506" spans="1:51" x14ac:dyDescent="0.15">
      <c r="A506" s="58"/>
      <c r="B506" s="58"/>
      <c r="C506" s="58"/>
      <c r="D506" s="58"/>
      <c r="E506" s="58"/>
      <c r="F506" s="58"/>
      <c r="G506" s="58"/>
      <c r="H506" s="58"/>
      <c r="I506" s="58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  <c r="AL506" s="61"/>
      <c r="AM506" s="61"/>
      <c r="AN506" s="61"/>
      <c r="AO506" s="61"/>
      <c r="AP506" s="61"/>
      <c r="AQ506" s="61"/>
      <c r="AR506" s="61"/>
      <c r="AS506" s="61"/>
      <c r="AT506" s="61"/>
      <c r="AU506" s="61"/>
      <c r="AV506" s="61"/>
      <c r="AW506" s="61"/>
      <c r="AX506" s="61"/>
      <c r="AY506" s="61"/>
    </row>
    <row r="507" spans="1:51" x14ac:dyDescent="0.15">
      <c r="A507" s="58"/>
      <c r="B507" s="58"/>
      <c r="C507" s="58"/>
      <c r="D507" s="58"/>
      <c r="E507" s="58"/>
      <c r="F507" s="58"/>
      <c r="G507" s="58"/>
      <c r="H507" s="58"/>
      <c r="I507" s="58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  <c r="AL507" s="61"/>
      <c r="AM507" s="61"/>
      <c r="AN507" s="61"/>
      <c r="AO507" s="61"/>
      <c r="AP507" s="61"/>
      <c r="AQ507" s="61"/>
      <c r="AR507" s="61"/>
      <c r="AS507" s="61"/>
      <c r="AT507" s="61"/>
      <c r="AU507" s="61"/>
      <c r="AV507" s="61"/>
      <c r="AW507" s="61"/>
      <c r="AX507" s="61"/>
      <c r="AY507" s="61"/>
    </row>
    <row r="508" spans="1:51" x14ac:dyDescent="0.15">
      <c r="A508" s="58"/>
      <c r="B508" s="58"/>
      <c r="C508" s="58"/>
      <c r="D508" s="58"/>
      <c r="E508" s="58"/>
      <c r="F508" s="58"/>
      <c r="G508" s="58"/>
      <c r="H508" s="58"/>
      <c r="I508" s="58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  <c r="AL508" s="61"/>
      <c r="AM508" s="61"/>
      <c r="AN508" s="61"/>
      <c r="AO508" s="61"/>
      <c r="AP508" s="61"/>
      <c r="AQ508" s="61"/>
      <c r="AR508" s="61"/>
      <c r="AS508" s="61"/>
      <c r="AT508" s="61"/>
      <c r="AU508" s="61"/>
      <c r="AV508" s="61"/>
      <c r="AW508" s="61"/>
      <c r="AX508" s="61"/>
      <c r="AY508" s="61"/>
    </row>
    <row r="509" spans="1:51" x14ac:dyDescent="0.15">
      <c r="A509" s="58"/>
      <c r="B509" s="58"/>
      <c r="C509" s="58"/>
      <c r="D509" s="58"/>
      <c r="E509" s="58"/>
      <c r="F509" s="58"/>
      <c r="G509" s="58"/>
      <c r="H509" s="58"/>
      <c r="I509" s="58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  <c r="AL509" s="61"/>
      <c r="AM509" s="61"/>
      <c r="AN509" s="61"/>
      <c r="AO509" s="61"/>
      <c r="AP509" s="61"/>
      <c r="AQ509" s="61"/>
      <c r="AR509" s="61"/>
      <c r="AS509" s="61"/>
      <c r="AT509" s="61"/>
      <c r="AU509" s="61"/>
      <c r="AV509" s="61"/>
      <c r="AW509" s="61"/>
      <c r="AX509" s="61"/>
      <c r="AY509" s="61"/>
    </row>
    <row r="510" spans="1:51" x14ac:dyDescent="0.15">
      <c r="A510" s="58"/>
      <c r="B510" s="58"/>
      <c r="C510" s="58"/>
      <c r="D510" s="58"/>
      <c r="E510" s="58"/>
      <c r="F510" s="58"/>
      <c r="G510" s="58"/>
      <c r="H510" s="58"/>
      <c r="I510" s="58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  <c r="AL510" s="61"/>
      <c r="AM510" s="61"/>
      <c r="AN510" s="61"/>
      <c r="AO510" s="61"/>
      <c r="AP510" s="61"/>
      <c r="AQ510" s="61"/>
      <c r="AR510" s="61"/>
      <c r="AS510" s="61"/>
      <c r="AT510" s="61"/>
      <c r="AU510" s="61"/>
      <c r="AV510" s="61"/>
      <c r="AW510" s="61"/>
      <c r="AX510" s="61"/>
      <c r="AY510" s="61"/>
    </row>
    <row r="511" spans="1:51" x14ac:dyDescent="0.15">
      <c r="A511" s="58"/>
      <c r="B511" s="58"/>
      <c r="C511" s="58"/>
      <c r="D511" s="58"/>
      <c r="E511" s="58"/>
      <c r="F511" s="58"/>
      <c r="G511" s="58"/>
      <c r="H511" s="58"/>
      <c r="I511" s="58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  <c r="AL511" s="61"/>
      <c r="AM511" s="61"/>
      <c r="AN511" s="61"/>
      <c r="AO511" s="61"/>
      <c r="AP511" s="61"/>
      <c r="AQ511" s="61"/>
      <c r="AR511" s="61"/>
      <c r="AS511" s="61"/>
      <c r="AT511" s="61"/>
      <c r="AU511" s="61"/>
      <c r="AV511" s="61"/>
      <c r="AW511" s="61"/>
      <c r="AX511" s="61"/>
      <c r="AY511" s="61"/>
    </row>
    <row r="512" spans="1:51" x14ac:dyDescent="0.15">
      <c r="A512" s="58"/>
      <c r="B512" s="58"/>
      <c r="C512" s="58"/>
      <c r="D512" s="58"/>
      <c r="E512" s="58"/>
      <c r="F512" s="58"/>
      <c r="G512" s="58"/>
      <c r="H512" s="58"/>
      <c r="I512" s="58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  <c r="AL512" s="61"/>
      <c r="AM512" s="61"/>
      <c r="AN512" s="61"/>
      <c r="AO512" s="61"/>
      <c r="AP512" s="61"/>
      <c r="AQ512" s="61"/>
      <c r="AR512" s="61"/>
      <c r="AS512" s="61"/>
      <c r="AT512" s="61"/>
      <c r="AU512" s="61"/>
      <c r="AV512" s="61"/>
      <c r="AW512" s="61"/>
      <c r="AX512" s="61"/>
      <c r="AY512" s="61"/>
    </row>
    <row r="513" spans="1:51" x14ac:dyDescent="0.15">
      <c r="A513" s="58"/>
      <c r="B513" s="58"/>
      <c r="C513" s="58"/>
      <c r="D513" s="58"/>
      <c r="E513" s="58"/>
      <c r="F513" s="58"/>
      <c r="G513" s="58"/>
      <c r="H513" s="58"/>
      <c r="I513" s="58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  <c r="AL513" s="61"/>
      <c r="AM513" s="61"/>
      <c r="AN513" s="61"/>
      <c r="AO513" s="61"/>
      <c r="AP513" s="61"/>
      <c r="AQ513" s="61"/>
      <c r="AR513" s="61"/>
      <c r="AS513" s="61"/>
      <c r="AT513" s="61"/>
      <c r="AU513" s="61"/>
      <c r="AV513" s="61"/>
      <c r="AW513" s="61"/>
      <c r="AX513" s="61"/>
      <c r="AY513" s="61"/>
    </row>
    <row r="514" spans="1:51" x14ac:dyDescent="0.15">
      <c r="A514" s="58"/>
      <c r="B514" s="58"/>
      <c r="C514" s="58"/>
      <c r="D514" s="58"/>
      <c r="E514" s="58"/>
      <c r="F514" s="58"/>
      <c r="G514" s="58"/>
      <c r="H514" s="58"/>
      <c r="I514" s="58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  <c r="AL514" s="61"/>
      <c r="AM514" s="61"/>
      <c r="AN514" s="61"/>
      <c r="AO514" s="61"/>
      <c r="AP514" s="61"/>
      <c r="AQ514" s="61"/>
      <c r="AR514" s="61"/>
      <c r="AS514" s="61"/>
      <c r="AT514" s="61"/>
      <c r="AU514" s="61"/>
      <c r="AV514" s="61"/>
      <c r="AW514" s="61"/>
      <c r="AX514" s="61"/>
      <c r="AY514" s="61"/>
    </row>
    <row r="515" spans="1:51" x14ac:dyDescent="0.15">
      <c r="A515" s="58"/>
      <c r="B515" s="58"/>
      <c r="C515" s="58"/>
      <c r="D515" s="58"/>
      <c r="E515" s="58"/>
      <c r="F515" s="58"/>
      <c r="G515" s="58"/>
      <c r="H515" s="58"/>
      <c r="I515" s="58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  <c r="AL515" s="61"/>
      <c r="AM515" s="61"/>
      <c r="AN515" s="61"/>
      <c r="AO515" s="61"/>
      <c r="AP515" s="61"/>
      <c r="AQ515" s="61"/>
      <c r="AR515" s="61"/>
      <c r="AS515" s="61"/>
      <c r="AT515" s="61"/>
      <c r="AU515" s="61"/>
      <c r="AV515" s="61"/>
      <c r="AW515" s="61"/>
      <c r="AX515" s="61"/>
      <c r="AY515" s="61"/>
    </row>
    <row r="516" spans="1:51" x14ac:dyDescent="0.15">
      <c r="A516" s="58"/>
      <c r="B516" s="58"/>
      <c r="C516" s="58"/>
      <c r="D516" s="58"/>
      <c r="E516" s="58"/>
      <c r="F516" s="58"/>
      <c r="G516" s="58"/>
      <c r="H516" s="58"/>
      <c r="I516" s="58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  <c r="AL516" s="61"/>
      <c r="AM516" s="61"/>
      <c r="AN516" s="61"/>
      <c r="AO516" s="61"/>
      <c r="AP516" s="61"/>
      <c r="AQ516" s="61"/>
      <c r="AR516" s="61"/>
      <c r="AS516" s="61"/>
      <c r="AT516" s="61"/>
      <c r="AU516" s="61"/>
      <c r="AV516" s="61"/>
      <c r="AW516" s="61"/>
      <c r="AX516" s="61"/>
      <c r="AY516" s="61"/>
    </row>
    <row r="517" spans="1:51" x14ac:dyDescent="0.15">
      <c r="A517" s="58"/>
      <c r="B517" s="58"/>
      <c r="C517" s="58"/>
      <c r="D517" s="58"/>
      <c r="E517" s="58"/>
      <c r="F517" s="58"/>
      <c r="G517" s="58"/>
      <c r="H517" s="58"/>
      <c r="I517" s="58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  <c r="AL517" s="61"/>
      <c r="AM517" s="61"/>
      <c r="AN517" s="61"/>
      <c r="AO517" s="61"/>
      <c r="AP517" s="61"/>
      <c r="AQ517" s="61"/>
      <c r="AR517" s="61"/>
      <c r="AS517" s="61"/>
      <c r="AT517" s="61"/>
      <c r="AU517" s="61"/>
      <c r="AV517" s="61"/>
      <c r="AW517" s="61"/>
      <c r="AX517" s="61"/>
      <c r="AY517" s="61"/>
    </row>
    <row r="518" spans="1:51" x14ac:dyDescent="0.15">
      <c r="A518" s="58"/>
      <c r="B518" s="58"/>
      <c r="C518" s="58"/>
      <c r="D518" s="58"/>
      <c r="E518" s="58"/>
      <c r="F518" s="58"/>
      <c r="G518" s="58"/>
      <c r="H518" s="58"/>
      <c r="I518" s="58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  <c r="AL518" s="61"/>
      <c r="AM518" s="61"/>
      <c r="AN518" s="61"/>
      <c r="AO518" s="61"/>
      <c r="AP518" s="61"/>
      <c r="AQ518" s="61"/>
      <c r="AR518" s="61"/>
      <c r="AS518" s="61"/>
      <c r="AT518" s="61"/>
      <c r="AU518" s="61"/>
      <c r="AV518" s="61"/>
      <c r="AW518" s="61"/>
      <c r="AX518" s="61"/>
      <c r="AY518" s="61"/>
    </row>
    <row r="519" spans="1:51" x14ac:dyDescent="0.15">
      <c r="A519" s="58"/>
      <c r="B519" s="58"/>
      <c r="C519" s="58"/>
      <c r="D519" s="58"/>
      <c r="E519" s="58"/>
      <c r="F519" s="58"/>
      <c r="G519" s="58"/>
      <c r="H519" s="58"/>
      <c r="I519" s="58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  <c r="AL519" s="61"/>
      <c r="AM519" s="61"/>
      <c r="AN519" s="61"/>
      <c r="AO519" s="61"/>
      <c r="AP519" s="61"/>
      <c r="AQ519" s="61"/>
      <c r="AR519" s="61"/>
      <c r="AS519" s="61"/>
      <c r="AT519" s="61"/>
      <c r="AU519" s="61"/>
      <c r="AV519" s="61"/>
      <c r="AW519" s="61"/>
      <c r="AX519" s="61"/>
      <c r="AY519" s="61"/>
    </row>
    <row r="520" spans="1:51" x14ac:dyDescent="0.15">
      <c r="A520" s="58"/>
      <c r="B520" s="58"/>
      <c r="C520" s="58"/>
      <c r="D520" s="58"/>
      <c r="E520" s="58"/>
      <c r="F520" s="58"/>
      <c r="G520" s="58"/>
      <c r="H520" s="58"/>
      <c r="I520" s="58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  <c r="AL520" s="61"/>
      <c r="AM520" s="61"/>
      <c r="AN520" s="61"/>
      <c r="AO520" s="61"/>
      <c r="AP520" s="61"/>
      <c r="AQ520" s="61"/>
      <c r="AR520" s="61"/>
      <c r="AS520" s="61"/>
      <c r="AT520" s="61"/>
      <c r="AU520" s="61"/>
      <c r="AV520" s="61"/>
      <c r="AW520" s="61"/>
      <c r="AX520" s="61"/>
      <c r="AY520" s="61"/>
    </row>
    <row r="521" spans="1:51" x14ac:dyDescent="0.15">
      <c r="A521" s="58"/>
      <c r="B521" s="58"/>
      <c r="C521" s="58"/>
      <c r="D521" s="58"/>
      <c r="E521" s="58"/>
      <c r="F521" s="58"/>
      <c r="G521" s="58"/>
      <c r="H521" s="58"/>
      <c r="I521" s="58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  <c r="AL521" s="61"/>
      <c r="AM521" s="61"/>
      <c r="AN521" s="61"/>
      <c r="AO521" s="61"/>
      <c r="AP521" s="61"/>
      <c r="AQ521" s="61"/>
      <c r="AR521" s="61"/>
      <c r="AS521" s="61"/>
      <c r="AT521" s="61"/>
      <c r="AU521" s="61"/>
      <c r="AV521" s="61"/>
      <c r="AW521" s="61"/>
      <c r="AX521" s="61"/>
      <c r="AY521" s="61"/>
    </row>
    <row r="522" spans="1:51" x14ac:dyDescent="0.15">
      <c r="A522" s="58"/>
      <c r="B522" s="58"/>
      <c r="C522" s="58"/>
      <c r="D522" s="58"/>
      <c r="E522" s="58"/>
      <c r="F522" s="58"/>
      <c r="G522" s="58"/>
      <c r="H522" s="58"/>
      <c r="I522" s="58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  <c r="AL522" s="61"/>
      <c r="AM522" s="61"/>
      <c r="AN522" s="61"/>
      <c r="AO522" s="61"/>
      <c r="AP522" s="61"/>
      <c r="AQ522" s="61"/>
      <c r="AR522" s="61"/>
      <c r="AS522" s="61"/>
      <c r="AT522" s="61"/>
      <c r="AU522" s="61"/>
      <c r="AV522" s="61"/>
      <c r="AW522" s="61"/>
      <c r="AX522" s="61"/>
      <c r="AY522" s="61"/>
    </row>
    <row r="523" spans="1:51" x14ac:dyDescent="0.15">
      <c r="A523" s="58"/>
      <c r="B523" s="58"/>
      <c r="C523" s="58"/>
      <c r="D523" s="58"/>
      <c r="E523" s="58"/>
      <c r="F523" s="58"/>
      <c r="G523" s="58"/>
      <c r="H523" s="58"/>
      <c r="I523" s="58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  <c r="AL523" s="61"/>
      <c r="AM523" s="61"/>
      <c r="AN523" s="61"/>
      <c r="AO523" s="61"/>
      <c r="AP523" s="61"/>
      <c r="AQ523" s="61"/>
      <c r="AR523" s="61"/>
      <c r="AS523" s="61"/>
      <c r="AT523" s="61"/>
      <c r="AU523" s="61"/>
      <c r="AV523" s="61"/>
      <c r="AW523" s="61"/>
      <c r="AX523" s="61"/>
      <c r="AY523" s="61"/>
    </row>
    <row r="524" spans="1:51" x14ac:dyDescent="0.15">
      <c r="A524" s="58"/>
      <c r="B524" s="58"/>
      <c r="C524" s="58"/>
      <c r="D524" s="58"/>
      <c r="E524" s="58"/>
      <c r="F524" s="58"/>
      <c r="G524" s="58"/>
      <c r="H524" s="58"/>
      <c r="I524" s="58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  <c r="AL524" s="61"/>
      <c r="AM524" s="61"/>
      <c r="AN524" s="61"/>
      <c r="AO524" s="61"/>
      <c r="AP524" s="61"/>
      <c r="AQ524" s="61"/>
      <c r="AR524" s="61"/>
      <c r="AS524" s="61"/>
      <c r="AT524" s="61"/>
      <c r="AU524" s="61"/>
      <c r="AV524" s="61"/>
      <c r="AW524" s="61"/>
      <c r="AX524" s="61"/>
      <c r="AY524" s="61"/>
    </row>
    <row r="525" spans="1:51" x14ac:dyDescent="0.15">
      <c r="A525" s="58"/>
      <c r="B525" s="58"/>
      <c r="C525" s="58"/>
      <c r="D525" s="58"/>
      <c r="E525" s="58"/>
      <c r="F525" s="58"/>
      <c r="G525" s="58"/>
      <c r="H525" s="58"/>
      <c r="I525" s="58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  <c r="AL525" s="61"/>
      <c r="AM525" s="61"/>
      <c r="AN525" s="61"/>
      <c r="AO525" s="61"/>
      <c r="AP525" s="61"/>
      <c r="AQ525" s="61"/>
      <c r="AR525" s="61"/>
      <c r="AS525" s="61"/>
      <c r="AT525" s="61"/>
      <c r="AU525" s="61"/>
      <c r="AV525" s="61"/>
      <c r="AW525" s="61"/>
      <c r="AX525" s="61"/>
      <c r="AY525" s="61"/>
    </row>
    <row r="526" spans="1:51" x14ac:dyDescent="0.15">
      <c r="A526" s="58"/>
      <c r="B526" s="58"/>
      <c r="C526" s="58"/>
      <c r="D526" s="58"/>
      <c r="E526" s="58"/>
      <c r="F526" s="58"/>
      <c r="G526" s="58"/>
      <c r="H526" s="58"/>
      <c r="I526" s="58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  <c r="AL526" s="61"/>
      <c r="AM526" s="61"/>
      <c r="AN526" s="61"/>
      <c r="AO526" s="61"/>
      <c r="AP526" s="61"/>
      <c r="AQ526" s="61"/>
      <c r="AR526" s="61"/>
      <c r="AS526" s="61"/>
      <c r="AT526" s="61"/>
      <c r="AU526" s="61"/>
      <c r="AV526" s="61"/>
      <c r="AW526" s="61"/>
      <c r="AX526" s="61"/>
      <c r="AY526" s="61"/>
    </row>
    <row r="527" spans="1:51" x14ac:dyDescent="0.15">
      <c r="A527" s="58"/>
      <c r="B527" s="58"/>
      <c r="C527" s="58"/>
      <c r="D527" s="58"/>
      <c r="E527" s="58"/>
      <c r="F527" s="58"/>
      <c r="G527" s="58"/>
      <c r="H527" s="58"/>
      <c r="I527" s="58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  <c r="AL527" s="61"/>
      <c r="AM527" s="61"/>
      <c r="AN527" s="61"/>
      <c r="AO527" s="61"/>
      <c r="AP527" s="61"/>
      <c r="AQ527" s="61"/>
      <c r="AR527" s="61"/>
      <c r="AS527" s="61"/>
      <c r="AT527" s="61"/>
      <c r="AU527" s="61"/>
      <c r="AV527" s="61"/>
      <c r="AW527" s="61"/>
      <c r="AX527" s="61"/>
      <c r="AY527" s="61"/>
    </row>
    <row r="528" spans="1:51" x14ac:dyDescent="0.15">
      <c r="A528" s="58"/>
      <c r="B528" s="58"/>
      <c r="C528" s="58"/>
      <c r="D528" s="58"/>
      <c r="E528" s="58"/>
      <c r="F528" s="58"/>
      <c r="G528" s="58"/>
      <c r="H528" s="58"/>
      <c r="I528" s="58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  <c r="AL528" s="61"/>
      <c r="AM528" s="61"/>
      <c r="AN528" s="61"/>
      <c r="AO528" s="61"/>
      <c r="AP528" s="61"/>
      <c r="AQ528" s="61"/>
      <c r="AR528" s="61"/>
      <c r="AS528" s="61"/>
      <c r="AT528" s="61"/>
      <c r="AU528" s="61"/>
      <c r="AV528" s="61"/>
      <c r="AW528" s="61"/>
      <c r="AX528" s="61"/>
      <c r="AY528" s="61"/>
    </row>
    <row r="529" spans="1:51" x14ac:dyDescent="0.15">
      <c r="A529" s="58"/>
      <c r="B529" s="58"/>
      <c r="C529" s="58"/>
      <c r="D529" s="58"/>
      <c r="E529" s="58"/>
      <c r="F529" s="58"/>
      <c r="G529" s="58"/>
      <c r="H529" s="58"/>
      <c r="I529" s="58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  <c r="AL529" s="61"/>
      <c r="AM529" s="61"/>
      <c r="AN529" s="61"/>
      <c r="AO529" s="61"/>
      <c r="AP529" s="61"/>
      <c r="AQ529" s="61"/>
      <c r="AR529" s="61"/>
      <c r="AS529" s="61"/>
      <c r="AT529" s="61"/>
      <c r="AU529" s="61"/>
      <c r="AV529" s="61"/>
      <c r="AW529" s="61"/>
      <c r="AX529" s="61"/>
      <c r="AY529" s="61"/>
    </row>
    <row r="530" spans="1:51" x14ac:dyDescent="0.15">
      <c r="A530" s="58"/>
      <c r="B530" s="58"/>
      <c r="C530" s="58"/>
      <c r="D530" s="58"/>
      <c r="E530" s="58"/>
      <c r="F530" s="58"/>
      <c r="G530" s="58"/>
      <c r="H530" s="58"/>
      <c r="I530" s="58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  <c r="AL530" s="61"/>
      <c r="AM530" s="61"/>
      <c r="AN530" s="61"/>
      <c r="AO530" s="61"/>
      <c r="AP530" s="61"/>
      <c r="AQ530" s="61"/>
      <c r="AR530" s="61"/>
      <c r="AS530" s="61"/>
      <c r="AT530" s="61"/>
      <c r="AU530" s="61"/>
      <c r="AV530" s="61"/>
      <c r="AW530" s="61"/>
      <c r="AX530" s="61"/>
      <c r="AY530" s="61"/>
    </row>
    <row r="531" spans="1:51" x14ac:dyDescent="0.15">
      <c r="A531" s="58"/>
      <c r="B531" s="58"/>
      <c r="C531" s="58"/>
      <c r="D531" s="58"/>
      <c r="E531" s="58"/>
      <c r="F531" s="58"/>
      <c r="G531" s="58"/>
      <c r="H531" s="58"/>
      <c r="I531" s="58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  <c r="AL531" s="61"/>
      <c r="AM531" s="61"/>
      <c r="AN531" s="61"/>
      <c r="AO531" s="61"/>
      <c r="AP531" s="61"/>
      <c r="AQ531" s="61"/>
      <c r="AR531" s="61"/>
      <c r="AS531" s="61"/>
      <c r="AT531" s="61"/>
      <c r="AU531" s="61"/>
      <c r="AV531" s="61"/>
      <c r="AW531" s="61"/>
      <c r="AX531" s="61"/>
      <c r="AY531" s="61"/>
    </row>
    <row r="532" spans="1:51" x14ac:dyDescent="0.15">
      <c r="A532" s="58"/>
      <c r="B532" s="58"/>
      <c r="C532" s="58"/>
      <c r="D532" s="58"/>
      <c r="E532" s="58"/>
      <c r="F532" s="58"/>
      <c r="G532" s="58"/>
      <c r="H532" s="58"/>
      <c r="I532" s="58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  <c r="AL532" s="61"/>
      <c r="AM532" s="61"/>
      <c r="AN532" s="61"/>
      <c r="AO532" s="61"/>
      <c r="AP532" s="61"/>
      <c r="AQ532" s="61"/>
      <c r="AR532" s="61"/>
      <c r="AS532" s="61"/>
      <c r="AT532" s="61"/>
      <c r="AU532" s="61"/>
      <c r="AV532" s="61"/>
      <c r="AW532" s="61"/>
      <c r="AX532" s="61"/>
      <c r="AY532" s="61"/>
    </row>
    <row r="533" spans="1:51" x14ac:dyDescent="0.15">
      <c r="A533" s="58"/>
      <c r="B533" s="58"/>
      <c r="C533" s="58"/>
      <c r="D533" s="58"/>
      <c r="E533" s="58"/>
      <c r="F533" s="58"/>
      <c r="G533" s="58"/>
      <c r="H533" s="58"/>
      <c r="I533" s="58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  <c r="AL533" s="61"/>
      <c r="AM533" s="61"/>
      <c r="AN533" s="61"/>
      <c r="AO533" s="61"/>
      <c r="AP533" s="61"/>
      <c r="AQ533" s="61"/>
      <c r="AR533" s="61"/>
      <c r="AS533" s="61"/>
      <c r="AT533" s="61"/>
      <c r="AU533" s="61"/>
      <c r="AV533" s="61"/>
      <c r="AW533" s="61"/>
      <c r="AX533" s="61"/>
      <c r="AY533" s="61"/>
    </row>
    <row r="534" spans="1:51" ht="15" x14ac:dyDescent="0.2">
      <c r="A534"/>
      <c r="B534"/>
      <c r="C534"/>
      <c r="D534" s="58"/>
      <c r="E534" s="58"/>
      <c r="F534" s="58"/>
      <c r="G534" s="58"/>
      <c r="H534" s="58"/>
      <c r="I534" s="58"/>
      <c r="J534" s="61"/>
      <c r="K534" s="61"/>
      <c r="L534" s="61"/>
      <c r="M534" s="61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</row>
    <row r="535" spans="1:51" ht="15" x14ac:dyDescent="0.2">
      <c r="A535"/>
      <c r="B535"/>
      <c r="C535"/>
      <c r="D535" s="58"/>
      <c r="E535" s="58"/>
      <c r="F535" s="58"/>
      <c r="G535" s="58"/>
      <c r="H535" s="58"/>
      <c r="I535" s="58"/>
      <c r="J535" s="61"/>
      <c r="K535" s="61"/>
      <c r="L535" s="61"/>
      <c r="M535" s="61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</row>
    <row r="536" spans="1:51" ht="15" x14ac:dyDescent="0.2">
      <c r="A536"/>
      <c r="B536"/>
      <c r="C536"/>
      <c r="D536" s="58"/>
      <c r="E536" s="58"/>
      <c r="F536" s="58"/>
      <c r="G536" s="58"/>
      <c r="H536" s="58"/>
      <c r="I536" s="58"/>
      <c r="J536" s="61"/>
      <c r="K536" s="61"/>
      <c r="L536" s="61"/>
      <c r="M536" s="61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</row>
    <row r="537" spans="1:51" ht="15" x14ac:dyDescent="0.2">
      <c r="A537"/>
      <c r="B537"/>
      <c r="C537"/>
      <c r="D537" s="58"/>
      <c r="E537" s="58"/>
      <c r="F537" s="58"/>
      <c r="G537" s="58"/>
      <c r="H537" s="58"/>
      <c r="I537" s="58"/>
      <c r="J537" s="61"/>
      <c r="K537" s="61"/>
      <c r="L537" s="61"/>
      <c r="M537" s="61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</row>
    <row r="538" spans="1:51" ht="15" x14ac:dyDescent="0.2">
      <c r="A538"/>
      <c r="B538"/>
      <c r="C538"/>
      <c r="D538" s="58"/>
      <c r="E538" s="58"/>
      <c r="F538" s="58"/>
      <c r="G538" s="58"/>
      <c r="H538" s="58"/>
      <c r="I538" s="58"/>
      <c r="J538" s="61"/>
      <c r="K538" s="61"/>
      <c r="L538" s="61"/>
      <c r="M538" s="61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</row>
    <row r="539" spans="1:51" ht="15" x14ac:dyDescent="0.2">
      <c r="A539"/>
      <c r="B539"/>
      <c r="C539"/>
      <c r="D539" s="58"/>
      <c r="E539" s="58"/>
      <c r="F539" s="58"/>
      <c r="G539" s="58"/>
      <c r="H539" s="58"/>
      <c r="I539" s="58"/>
      <c r="J539" s="61"/>
      <c r="K539" s="61"/>
      <c r="L539" s="61"/>
      <c r="M539" s="61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</row>
    <row r="540" spans="1:51" ht="15" x14ac:dyDescent="0.2">
      <c r="A540"/>
      <c r="B540"/>
      <c r="C540"/>
      <c r="D540" s="58"/>
      <c r="E540" s="58"/>
      <c r="F540" s="58"/>
      <c r="G540" s="58"/>
      <c r="H540" s="58"/>
      <c r="I540" s="58"/>
      <c r="J540" s="61"/>
      <c r="K540" s="61"/>
      <c r="L540" s="61"/>
      <c r="M540" s="61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</row>
    <row r="541" spans="1:51" ht="15" x14ac:dyDescent="0.2">
      <c r="A541"/>
      <c r="B541"/>
      <c r="C541"/>
      <c r="D541" s="58"/>
      <c r="E541" s="58"/>
      <c r="F541" s="58"/>
      <c r="G541" s="58"/>
      <c r="H541" s="58"/>
      <c r="I541" s="58"/>
      <c r="J541" s="61"/>
      <c r="K541" s="61"/>
      <c r="L541" s="61"/>
      <c r="M541" s="6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</row>
    <row r="542" spans="1:51" ht="15" x14ac:dyDescent="0.2">
      <c r="A542"/>
      <c r="B542"/>
      <c r="C542"/>
      <c r="D542" s="58"/>
      <c r="E542" s="58"/>
      <c r="F542" s="58"/>
      <c r="G542" s="58"/>
      <c r="H542" s="58"/>
      <c r="I542" s="58"/>
      <c r="J542" s="61"/>
      <c r="K542" s="61"/>
      <c r="L542" s="61"/>
      <c r="M542" s="61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</row>
    <row r="543" spans="1:51" ht="15" x14ac:dyDescent="0.2">
      <c r="A543"/>
      <c r="B543"/>
      <c r="C543"/>
      <c r="D543" s="58"/>
      <c r="E543" s="58"/>
      <c r="F543" s="58"/>
      <c r="G543" s="58"/>
      <c r="H543" s="58"/>
      <c r="I543" s="58"/>
      <c r="J543" s="61"/>
      <c r="K543" s="61"/>
      <c r="L543" s="61"/>
      <c r="M543" s="61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</row>
    <row r="544" spans="1:51" ht="15" x14ac:dyDescent="0.2">
      <c r="A544"/>
      <c r="B544"/>
      <c r="C544"/>
      <c r="D544" s="58"/>
      <c r="E544" s="58"/>
      <c r="F544" s="58"/>
      <c r="G544" s="58"/>
      <c r="H544" s="58"/>
      <c r="I544" s="58"/>
      <c r="J544" s="61"/>
      <c r="K544" s="61"/>
      <c r="L544" s="61"/>
      <c r="M544" s="61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</row>
    <row r="545" spans="4:13" x14ac:dyDescent="0.15">
      <c r="D545" s="58"/>
      <c r="E545" s="58"/>
      <c r="F545" s="58"/>
      <c r="G545" s="58"/>
      <c r="H545" s="58"/>
      <c r="I545" s="58"/>
      <c r="J545" s="61"/>
      <c r="K545" s="61"/>
      <c r="L545" s="61"/>
      <c r="M545" s="61"/>
    </row>
    <row r="546" spans="4:13" x14ac:dyDescent="0.15">
      <c r="D546" s="58"/>
      <c r="E546" s="58"/>
      <c r="F546" s="58"/>
      <c r="G546" s="58"/>
      <c r="H546" s="58"/>
      <c r="I546" s="58"/>
      <c r="J546" s="61"/>
      <c r="K546" s="61"/>
      <c r="L546" s="61"/>
      <c r="M546" s="61"/>
    </row>
    <row r="547" spans="4:13" x14ac:dyDescent="0.15">
      <c r="D547" s="58"/>
      <c r="E547" s="58"/>
      <c r="F547" s="58"/>
      <c r="G547" s="58"/>
      <c r="H547" s="58"/>
      <c r="I547" s="58"/>
      <c r="J547" s="61"/>
      <c r="K547" s="61"/>
      <c r="L547" s="61"/>
      <c r="M547" s="61"/>
    </row>
    <row r="548" spans="4:13" x14ac:dyDescent="0.15">
      <c r="D548" s="58"/>
      <c r="E548" s="58"/>
      <c r="F548" s="58"/>
      <c r="G548" s="58"/>
      <c r="H548" s="58"/>
      <c r="I548" s="58"/>
      <c r="J548" s="61"/>
      <c r="K548" s="61"/>
      <c r="L548" s="61"/>
      <c r="M548" s="61"/>
    </row>
    <row r="549" spans="4:13" x14ac:dyDescent="0.15">
      <c r="D549" s="58"/>
      <c r="E549" s="58"/>
      <c r="F549" s="58"/>
      <c r="G549" s="58"/>
      <c r="H549" s="58"/>
      <c r="I549" s="58"/>
      <c r="J549" s="61"/>
      <c r="K549" s="61"/>
      <c r="L549" s="61"/>
      <c r="M549" s="61"/>
    </row>
    <row r="550" spans="4:13" x14ac:dyDescent="0.15">
      <c r="D550" s="58"/>
      <c r="E550" s="58"/>
      <c r="F550" s="58"/>
      <c r="G550" s="58"/>
      <c r="H550" s="58"/>
      <c r="I550" s="58"/>
      <c r="J550" s="61"/>
      <c r="K550" s="61"/>
      <c r="L550" s="61"/>
      <c r="M550" s="61"/>
    </row>
    <row r="551" spans="4:13" x14ac:dyDescent="0.15">
      <c r="D551" s="58"/>
      <c r="E551" s="58"/>
      <c r="F551" s="58"/>
      <c r="G551" s="58"/>
      <c r="H551" s="58"/>
      <c r="I551" s="58"/>
      <c r="J551" s="61"/>
      <c r="K551" s="61"/>
      <c r="L551" s="61"/>
      <c r="M551" s="61"/>
    </row>
    <row r="552" spans="4:13" x14ac:dyDescent="0.15">
      <c r="D552" s="58"/>
      <c r="E552" s="58"/>
      <c r="F552" s="58"/>
      <c r="G552" s="58"/>
      <c r="H552" s="58"/>
      <c r="I552" s="58"/>
      <c r="J552" s="61"/>
      <c r="K552" s="61"/>
      <c r="L552" s="61"/>
      <c r="M552" s="61"/>
    </row>
    <row r="553" spans="4:13" x14ac:dyDescent="0.15">
      <c r="D553" s="58"/>
      <c r="E553" s="58"/>
      <c r="F553" s="58"/>
      <c r="G553" s="58"/>
      <c r="H553" s="58"/>
      <c r="I553" s="58"/>
      <c r="J553" s="61"/>
      <c r="K553" s="61"/>
      <c r="L553" s="61"/>
      <c r="M553" s="61"/>
    </row>
    <row r="554" spans="4:13" x14ac:dyDescent="0.15">
      <c r="D554" s="58"/>
      <c r="E554" s="58"/>
      <c r="F554" s="58"/>
      <c r="G554" s="58"/>
      <c r="H554" s="58"/>
      <c r="I554" s="58"/>
      <c r="J554" s="61"/>
      <c r="K554" s="61"/>
      <c r="L554" s="61"/>
      <c r="M554" s="61"/>
    </row>
    <row r="555" spans="4:13" x14ac:dyDescent="0.15">
      <c r="D555" s="58"/>
      <c r="E555" s="58"/>
      <c r="F555" s="58"/>
      <c r="G555" s="58"/>
      <c r="H555" s="58"/>
      <c r="I555" s="58"/>
      <c r="J555" s="61"/>
      <c r="K555" s="61"/>
      <c r="L555" s="61"/>
      <c r="M555" s="61"/>
    </row>
    <row r="556" spans="4:13" x14ac:dyDescent="0.15">
      <c r="D556" s="58"/>
      <c r="E556" s="58"/>
      <c r="F556" s="58"/>
      <c r="G556" s="58"/>
      <c r="H556" s="58"/>
      <c r="I556" s="58"/>
      <c r="J556" s="61"/>
      <c r="K556" s="61"/>
      <c r="L556" s="61"/>
      <c r="M556" s="61"/>
    </row>
    <row r="557" spans="4:13" x14ac:dyDescent="0.15">
      <c r="D557" s="58"/>
      <c r="E557" s="58"/>
      <c r="F557" s="58"/>
      <c r="G557" s="58"/>
      <c r="H557" s="58"/>
      <c r="I557" s="58"/>
      <c r="J557" s="61"/>
      <c r="K557" s="61"/>
      <c r="L557" s="61"/>
      <c r="M557" s="61"/>
    </row>
    <row r="558" spans="4:13" x14ac:dyDescent="0.15">
      <c r="D558" s="58"/>
      <c r="E558" s="58"/>
      <c r="F558" s="58"/>
      <c r="G558" s="58"/>
      <c r="H558" s="58"/>
      <c r="I558" s="58"/>
      <c r="J558" s="61"/>
      <c r="K558" s="61"/>
      <c r="L558" s="61"/>
      <c r="M558" s="61"/>
    </row>
    <row r="559" spans="4:13" x14ac:dyDescent="0.15">
      <c r="D559" s="58"/>
      <c r="E559" s="58"/>
      <c r="F559" s="58"/>
      <c r="G559" s="58"/>
      <c r="H559" s="58"/>
      <c r="I559" s="58"/>
      <c r="J559" s="61"/>
      <c r="K559" s="61"/>
      <c r="L559" s="61"/>
      <c r="M559" s="61"/>
    </row>
    <row r="560" spans="4:13" x14ac:dyDescent="0.15">
      <c r="D560" s="58"/>
      <c r="E560" s="58"/>
      <c r="F560" s="58"/>
      <c r="G560" s="58"/>
      <c r="H560" s="58"/>
      <c r="I560" s="58"/>
      <c r="J560" s="61"/>
      <c r="K560" s="61"/>
      <c r="L560" s="61"/>
      <c r="M560" s="61"/>
    </row>
    <row r="561" spans="4:13" x14ac:dyDescent="0.15">
      <c r="D561" s="58"/>
      <c r="E561" s="58"/>
      <c r="F561" s="58"/>
      <c r="G561" s="58"/>
      <c r="H561" s="58"/>
      <c r="I561" s="58"/>
      <c r="J561" s="61"/>
      <c r="K561" s="61"/>
      <c r="L561" s="61"/>
      <c r="M561" s="61"/>
    </row>
    <row r="562" spans="4:13" x14ac:dyDescent="0.15">
      <c r="D562" s="58"/>
      <c r="E562" s="58"/>
      <c r="F562" s="58"/>
      <c r="G562" s="58"/>
      <c r="H562" s="58"/>
      <c r="I562" s="58"/>
      <c r="J562" s="61"/>
      <c r="K562" s="61"/>
      <c r="L562" s="61"/>
      <c r="M562" s="61"/>
    </row>
    <row r="563" spans="4:13" x14ac:dyDescent="0.15">
      <c r="D563" s="58"/>
      <c r="E563" s="58"/>
      <c r="F563" s="58"/>
      <c r="G563" s="58"/>
      <c r="H563" s="58"/>
      <c r="I563" s="58"/>
      <c r="J563" s="61"/>
      <c r="K563" s="61"/>
      <c r="L563" s="61"/>
      <c r="M563" s="61"/>
    </row>
    <row r="564" spans="4:13" x14ac:dyDescent="0.15">
      <c r="D564" s="58"/>
      <c r="E564" s="58"/>
      <c r="F564" s="58"/>
      <c r="G564" s="58"/>
      <c r="H564" s="58"/>
      <c r="I564" s="58"/>
      <c r="J564" s="61"/>
      <c r="K564" s="61"/>
      <c r="L564" s="61"/>
      <c r="M564" s="61"/>
    </row>
    <row r="565" spans="4:13" x14ac:dyDescent="0.15">
      <c r="D565" s="58"/>
      <c r="E565" s="58"/>
      <c r="F565" s="58"/>
      <c r="G565" s="58"/>
      <c r="H565" s="58"/>
      <c r="I565" s="58"/>
      <c r="J565" s="61"/>
      <c r="K565" s="61"/>
      <c r="L565" s="61"/>
      <c r="M565" s="61"/>
    </row>
    <row r="566" spans="4:13" x14ac:dyDescent="0.15">
      <c r="D566" s="58"/>
      <c r="E566" s="58"/>
      <c r="F566" s="58"/>
      <c r="G566" s="58"/>
      <c r="H566" s="58"/>
      <c r="I566" s="58"/>
      <c r="J566" s="61"/>
      <c r="K566" s="61"/>
      <c r="L566" s="61"/>
      <c r="M566" s="61"/>
    </row>
    <row r="567" spans="4:13" x14ac:dyDescent="0.15">
      <c r="D567" s="58"/>
      <c r="E567" s="58"/>
      <c r="F567" s="58"/>
      <c r="G567" s="58"/>
      <c r="H567" s="58"/>
      <c r="I567" s="58"/>
      <c r="J567" s="61"/>
      <c r="K567" s="61"/>
      <c r="L567" s="61"/>
      <c r="M567" s="61"/>
    </row>
    <row r="568" spans="4:13" x14ac:dyDescent="0.15">
      <c r="D568" s="58"/>
      <c r="E568" s="58"/>
      <c r="F568" s="58"/>
      <c r="G568" s="58"/>
      <c r="H568" s="58"/>
      <c r="I568" s="58"/>
      <c r="J568" s="61"/>
      <c r="K568" s="61"/>
      <c r="L568" s="61"/>
      <c r="M568" s="61"/>
    </row>
    <row r="569" spans="4:13" x14ac:dyDescent="0.15">
      <c r="D569" s="58"/>
      <c r="E569" s="58"/>
      <c r="F569" s="58"/>
      <c r="G569" s="58"/>
      <c r="H569" s="58"/>
      <c r="I569" s="58"/>
      <c r="J569" s="61"/>
      <c r="K569" s="61"/>
      <c r="L569" s="61"/>
      <c r="M569" s="61"/>
    </row>
    <row r="570" spans="4:13" x14ac:dyDescent="0.15">
      <c r="D570" s="58"/>
      <c r="E570" s="58"/>
      <c r="F570" s="58"/>
      <c r="G570" s="58"/>
      <c r="H570" s="58"/>
      <c r="I570" s="58"/>
      <c r="J570" s="61"/>
      <c r="K570" s="61"/>
      <c r="L570" s="61"/>
      <c r="M570" s="61"/>
    </row>
    <row r="571" spans="4:13" x14ac:dyDescent="0.15">
      <c r="D571" s="58"/>
      <c r="E571" s="58"/>
      <c r="F571" s="58"/>
      <c r="G571" s="58"/>
      <c r="H571" s="58"/>
      <c r="I571" s="58"/>
      <c r="J571" s="61"/>
      <c r="K571" s="61"/>
      <c r="L571" s="61"/>
      <c r="M571" s="61"/>
    </row>
    <row r="572" spans="4:13" x14ac:dyDescent="0.15">
      <c r="D572" s="58"/>
      <c r="E572" s="58"/>
      <c r="F572" s="58"/>
      <c r="G572" s="58"/>
      <c r="H572" s="58"/>
      <c r="I572" s="58"/>
      <c r="J572" s="61"/>
      <c r="K572" s="61"/>
      <c r="L572" s="61"/>
      <c r="M572" s="61"/>
    </row>
    <row r="573" spans="4:13" x14ac:dyDescent="0.15">
      <c r="D573" s="58"/>
      <c r="E573" s="58"/>
      <c r="F573" s="58"/>
      <c r="G573" s="58"/>
      <c r="H573" s="58"/>
      <c r="I573" s="58"/>
      <c r="J573" s="61"/>
      <c r="K573" s="61"/>
      <c r="L573" s="61"/>
      <c r="M573" s="61"/>
    </row>
    <row r="574" spans="4:13" x14ac:dyDescent="0.15">
      <c r="D574" s="58"/>
      <c r="E574" s="58"/>
      <c r="F574" s="58"/>
      <c r="G574" s="58"/>
      <c r="H574" s="58"/>
      <c r="I574" s="58"/>
      <c r="J574" s="61"/>
      <c r="K574" s="61"/>
      <c r="L574" s="61"/>
      <c r="M574" s="61"/>
    </row>
    <row r="575" spans="4:13" x14ac:dyDescent="0.15">
      <c r="D575" s="58"/>
      <c r="E575" s="58"/>
      <c r="F575" s="58"/>
      <c r="G575" s="58"/>
      <c r="H575" s="58"/>
      <c r="I575" s="58"/>
      <c r="J575" s="61"/>
      <c r="K575" s="61"/>
      <c r="L575" s="61"/>
      <c r="M575" s="61"/>
    </row>
    <row r="576" spans="4:13" x14ac:dyDescent="0.15">
      <c r="D576" s="58"/>
      <c r="E576" s="58"/>
      <c r="F576" s="58"/>
      <c r="G576" s="58"/>
      <c r="H576" s="58"/>
      <c r="I576" s="58"/>
      <c r="J576" s="61"/>
      <c r="K576" s="61"/>
      <c r="L576" s="61"/>
      <c r="M576" s="61"/>
    </row>
    <row r="577" spans="4:13" x14ac:dyDescent="0.15">
      <c r="D577" s="58"/>
      <c r="E577" s="58"/>
      <c r="F577" s="58"/>
      <c r="G577" s="58"/>
      <c r="H577" s="58"/>
      <c r="I577" s="58"/>
      <c r="J577" s="61"/>
      <c r="K577" s="61"/>
      <c r="L577" s="61"/>
      <c r="M577" s="61"/>
    </row>
    <row r="578" spans="4:13" x14ac:dyDescent="0.15">
      <c r="D578" s="58"/>
      <c r="E578" s="58"/>
      <c r="F578" s="58"/>
      <c r="G578" s="58"/>
      <c r="H578" s="58"/>
      <c r="I578" s="58"/>
      <c r="J578" s="61"/>
      <c r="K578" s="61"/>
      <c r="L578" s="61"/>
      <c r="M578" s="61"/>
    </row>
    <row r="579" spans="4:13" x14ac:dyDescent="0.15">
      <c r="D579" s="58"/>
      <c r="E579" s="58"/>
      <c r="F579" s="58"/>
      <c r="G579" s="58"/>
      <c r="H579" s="58"/>
      <c r="I579" s="58"/>
      <c r="J579" s="61"/>
      <c r="K579" s="61"/>
      <c r="L579" s="61"/>
      <c r="M579" s="61"/>
    </row>
    <row r="580" spans="4:13" x14ac:dyDescent="0.15">
      <c r="D580" s="58"/>
      <c r="E580" s="58"/>
      <c r="F580" s="58"/>
      <c r="G580" s="58"/>
      <c r="H580" s="58"/>
      <c r="I580" s="58"/>
      <c r="J580" s="61"/>
      <c r="K580" s="61"/>
      <c r="L580" s="61"/>
      <c r="M580" s="61"/>
    </row>
    <row r="581" spans="4:13" x14ac:dyDescent="0.15">
      <c r="D581" s="58"/>
      <c r="E581" s="58"/>
      <c r="F581" s="58"/>
      <c r="G581" s="58"/>
      <c r="H581" s="58"/>
      <c r="I581" s="58"/>
      <c r="J581" s="61"/>
      <c r="K581" s="61"/>
      <c r="L581" s="61"/>
      <c r="M581" s="61"/>
    </row>
    <row r="582" spans="4:13" x14ac:dyDescent="0.15">
      <c r="D582" s="58"/>
      <c r="E582" s="58"/>
      <c r="F582" s="58"/>
      <c r="G582" s="58"/>
      <c r="H582" s="58"/>
      <c r="I582" s="58"/>
      <c r="J582" s="61"/>
      <c r="K582" s="61"/>
      <c r="L582" s="61"/>
      <c r="M582" s="61"/>
    </row>
    <row r="583" spans="4:13" x14ac:dyDescent="0.15">
      <c r="D583" s="58"/>
      <c r="E583" s="58"/>
      <c r="F583" s="58"/>
      <c r="G583" s="58"/>
      <c r="H583" s="58"/>
      <c r="I583" s="58"/>
      <c r="J583" s="61"/>
      <c r="K583" s="61"/>
      <c r="L583" s="61"/>
      <c r="M583" s="61"/>
    </row>
    <row r="584" spans="4:13" x14ac:dyDescent="0.15">
      <c r="D584" s="58"/>
      <c r="E584" s="58"/>
      <c r="F584" s="58"/>
      <c r="G584" s="58"/>
      <c r="H584" s="58"/>
      <c r="I584" s="58"/>
      <c r="J584" s="61"/>
      <c r="K584" s="61"/>
      <c r="L584" s="61"/>
      <c r="M584" s="61"/>
    </row>
    <row r="585" spans="4:13" x14ac:dyDescent="0.15">
      <c r="D585" s="58"/>
      <c r="E585" s="58"/>
      <c r="F585" s="58"/>
      <c r="G585" s="58"/>
      <c r="H585" s="58"/>
      <c r="I585" s="58"/>
      <c r="J585" s="61"/>
      <c r="K585" s="61"/>
      <c r="L585" s="61"/>
      <c r="M585" s="61"/>
    </row>
    <row r="586" spans="4:13" x14ac:dyDescent="0.15">
      <c r="D586" s="58"/>
      <c r="E586" s="58"/>
      <c r="F586" s="58"/>
      <c r="G586" s="58"/>
      <c r="H586" s="58"/>
      <c r="I586" s="58"/>
      <c r="J586" s="61"/>
      <c r="K586" s="61"/>
      <c r="L586" s="61"/>
      <c r="M586" s="61"/>
    </row>
    <row r="587" spans="4:13" x14ac:dyDescent="0.15">
      <c r="D587" s="58"/>
      <c r="E587" s="58"/>
      <c r="F587" s="58"/>
      <c r="G587" s="58"/>
      <c r="H587" s="58"/>
      <c r="I587" s="58"/>
      <c r="J587" s="61"/>
      <c r="K587" s="61"/>
      <c r="L587" s="61"/>
      <c r="M587" s="61"/>
    </row>
    <row r="588" spans="4:13" x14ac:dyDescent="0.15">
      <c r="D588" s="58"/>
      <c r="E588" s="58"/>
      <c r="F588" s="58"/>
      <c r="G588" s="58"/>
      <c r="H588" s="58"/>
      <c r="I588" s="58"/>
      <c r="J588" s="61"/>
      <c r="K588" s="61"/>
      <c r="L588" s="61"/>
      <c r="M588" s="61"/>
    </row>
    <row r="589" spans="4:13" x14ac:dyDescent="0.15">
      <c r="D589" s="58"/>
      <c r="E589" s="58"/>
      <c r="F589" s="58"/>
      <c r="G589" s="58"/>
      <c r="H589" s="58"/>
      <c r="I589" s="58"/>
      <c r="J589" s="61"/>
      <c r="K589" s="61"/>
      <c r="L589" s="61"/>
      <c r="M589" s="61"/>
    </row>
    <row r="590" spans="4:13" x14ac:dyDescent="0.15">
      <c r="D590" s="58"/>
      <c r="E590" s="58"/>
      <c r="F590" s="58"/>
      <c r="G590" s="58"/>
      <c r="H590" s="58"/>
      <c r="I590" s="58"/>
      <c r="J590" s="61"/>
      <c r="K590" s="61"/>
      <c r="L590" s="61"/>
      <c r="M590" s="61"/>
    </row>
    <row r="591" spans="4:13" x14ac:dyDescent="0.15">
      <c r="D591" s="58"/>
      <c r="E591" s="58"/>
      <c r="F591" s="58"/>
      <c r="G591" s="58"/>
      <c r="H591" s="58"/>
      <c r="I591" s="58"/>
      <c r="J591" s="61"/>
      <c r="K591" s="61"/>
      <c r="L591" s="61"/>
      <c r="M591" s="61"/>
    </row>
    <row r="592" spans="4:13" x14ac:dyDescent="0.15">
      <c r="D592" s="58"/>
      <c r="E592" s="58"/>
      <c r="F592" s="58"/>
      <c r="G592" s="58"/>
      <c r="H592" s="58"/>
      <c r="I592" s="58"/>
      <c r="J592" s="61"/>
      <c r="K592" s="61"/>
      <c r="L592" s="61"/>
      <c r="M592" s="61"/>
    </row>
    <row r="593" spans="4:13" x14ac:dyDescent="0.15">
      <c r="D593" s="58"/>
      <c r="E593" s="58"/>
      <c r="F593" s="58"/>
      <c r="G593" s="58"/>
      <c r="H593" s="58"/>
      <c r="I593" s="58"/>
      <c r="J593" s="61"/>
      <c r="K593" s="61"/>
      <c r="L593" s="61"/>
      <c r="M593" s="61"/>
    </row>
    <row r="594" spans="4:13" x14ac:dyDescent="0.15">
      <c r="D594" s="58"/>
      <c r="E594" s="58"/>
      <c r="F594" s="58"/>
      <c r="G594" s="58"/>
      <c r="H594" s="58"/>
      <c r="I594" s="58"/>
      <c r="J594" s="61"/>
      <c r="K594" s="61"/>
      <c r="L594" s="61"/>
      <c r="M594" s="61"/>
    </row>
    <row r="595" spans="4:13" x14ac:dyDescent="0.15">
      <c r="D595" s="58"/>
      <c r="E595" s="58"/>
      <c r="F595" s="58"/>
      <c r="G595" s="58"/>
      <c r="H595" s="58"/>
      <c r="I595" s="58"/>
      <c r="J595" s="61"/>
      <c r="K595" s="61"/>
      <c r="L595" s="61"/>
      <c r="M595" s="61"/>
    </row>
    <row r="596" spans="4:13" x14ac:dyDescent="0.15">
      <c r="D596" s="58"/>
      <c r="E596" s="58"/>
      <c r="F596" s="58"/>
      <c r="G596" s="58"/>
      <c r="H596" s="58"/>
      <c r="I596" s="58"/>
      <c r="J596" s="61"/>
      <c r="K596" s="61"/>
      <c r="L596" s="61"/>
      <c r="M596" s="61"/>
    </row>
    <row r="597" spans="4:13" x14ac:dyDescent="0.15">
      <c r="D597" s="58"/>
      <c r="E597" s="58"/>
      <c r="F597" s="58"/>
      <c r="G597" s="58"/>
      <c r="H597" s="58"/>
      <c r="I597" s="58"/>
      <c r="J597" s="61"/>
      <c r="K597" s="61"/>
      <c r="L597" s="61"/>
      <c r="M597" s="61"/>
    </row>
    <row r="598" spans="4:13" x14ac:dyDescent="0.15">
      <c r="D598" s="58"/>
      <c r="E598" s="58"/>
      <c r="F598" s="58"/>
      <c r="G598" s="58"/>
      <c r="H598" s="58"/>
      <c r="I598" s="58"/>
      <c r="J598" s="61"/>
      <c r="K598" s="61"/>
      <c r="L598" s="61"/>
      <c r="M598" s="61"/>
    </row>
    <row r="599" spans="4:13" x14ac:dyDescent="0.15">
      <c r="D599" s="58"/>
      <c r="E599" s="58"/>
      <c r="F599" s="58"/>
      <c r="G599" s="58"/>
      <c r="H599" s="58"/>
      <c r="I599" s="58"/>
      <c r="J599" s="61"/>
      <c r="K599" s="61"/>
      <c r="L599" s="61"/>
      <c r="M599" s="61"/>
    </row>
    <row r="600" spans="4:13" x14ac:dyDescent="0.15">
      <c r="D600" s="58"/>
      <c r="E600" s="58"/>
      <c r="F600" s="58"/>
      <c r="G600" s="58"/>
      <c r="H600" s="58"/>
      <c r="I600" s="58"/>
      <c r="J600" s="61"/>
      <c r="K600" s="61"/>
      <c r="L600" s="61"/>
      <c r="M600" s="61"/>
    </row>
    <row r="601" spans="4:13" x14ac:dyDescent="0.15">
      <c r="D601" s="58"/>
      <c r="E601" s="58"/>
      <c r="F601" s="58"/>
      <c r="G601" s="58"/>
      <c r="H601" s="58"/>
      <c r="I601" s="58"/>
      <c r="J601" s="61"/>
      <c r="K601" s="61"/>
      <c r="L601" s="61"/>
      <c r="M601" s="61"/>
    </row>
    <row r="602" spans="4:13" x14ac:dyDescent="0.15">
      <c r="D602" s="58"/>
      <c r="E602" s="58"/>
      <c r="F602" s="58"/>
      <c r="G602" s="58"/>
      <c r="H602" s="58"/>
      <c r="I602" s="58"/>
      <c r="J602" s="61"/>
      <c r="K602" s="61"/>
      <c r="L602" s="61"/>
      <c r="M602" s="61"/>
    </row>
    <row r="603" spans="4:13" x14ac:dyDescent="0.15">
      <c r="D603" s="58"/>
      <c r="E603" s="58"/>
      <c r="F603" s="58"/>
      <c r="G603" s="58"/>
      <c r="H603" s="58"/>
      <c r="I603" s="58"/>
      <c r="J603" s="61"/>
      <c r="K603" s="61"/>
      <c r="L603" s="61"/>
      <c r="M603" s="61"/>
    </row>
    <row r="604" spans="4:13" x14ac:dyDescent="0.15">
      <c r="D604" s="58"/>
      <c r="E604" s="58"/>
      <c r="F604" s="58"/>
      <c r="G604" s="58"/>
      <c r="H604" s="58"/>
      <c r="I604" s="58"/>
      <c r="J604" s="61"/>
      <c r="K604" s="61"/>
      <c r="L604" s="61"/>
      <c r="M604" s="61"/>
    </row>
    <row r="605" spans="4:13" x14ac:dyDescent="0.15">
      <c r="D605" s="58"/>
      <c r="E605" s="58"/>
      <c r="F605" s="58"/>
      <c r="G605" s="58"/>
      <c r="H605" s="58"/>
      <c r="I605" s="58"/>
      <c r="J605" s="61"/>
      <c r="K605" s="61"/>
      <c r="L605" s="61"/>
      <c r="M605" s="61"/>
    </row>
    <row r="606" spans="4:13" x14ac:dyDescent="0.15">
      <c r="D606" s="58"/>
      <c r="E606" s="58"/>
      <c r="F606" s="58"/>
      <c r="G606" s="58"/>
      <c r="H606" s="58"/>
      <c r="I606" s="58"/>
      <c r="J606" s="61"/>
      <c r="K606" s="61"/>
      <c r="L606" s="61"/>
      <c r="M606" s="61"/>
    </row>
    <row r="607" spans="4:13" x14ac:dyDescent="0.15">
      <c r="D607" s="58"/>
      <c r="E607" s="58"/>
      <c r="F607" s="58"/>
      <c r="G607" s="58"/>
      <c r="H607" s="58"/>
      <c r="I607" s="58"/>
      <c r="J607" s="61"/>
      <c r="K607" s="61"/>
      <c r="L607" s="61"/>
      <c r="M607" s="61"/>
    </row>
    <row r="608" spans="4:13" x14ac:dyDescent="0.15">
      <c r="D608" s="58"/>
      <c r="E608" s="58"/>
      <c r="F608" s="58"/>
      <c r="G608" s="58"/>
      <c r="H608" s="58"/>
      <c r="I608" s="58"/>
      <c r="J608" s="61"/>
      <c r="K608" s="61"/>
      <c r="L608" s="61"/>
      <c r="M608" s="61"/>
    </row>
    <row r="609" spans="4:13" x14ac:dyDescent="0.15">
      <c r="D609" s="58"/>
      <c r="E609" s="58"/>
      <c r="F609" s="58"/>
      <c r="G609" s="58"/>
      <c r="H609" s="58"/>
      <c r="I609" s="58"/>
      <c r="J609" s="61"/>
      <c r="K609" s="61"/>
      <c r="L609" s="61"/>
      <c r="M609" s="61"/>
    </row>
    <row r="610" spans="4:13" x14ac:dyDescent="0.15">
      <c r="D610" s="58"/>
      <c r="E610" s="58"/>
      <c r="F610" s="58"/>
      <c r="G610" s="58"/>
      <c r="H610" s="58"/>
      <c r="I610" s="58"/>
      <c r="J610" s="61"/>
      <c r="K610" s="61"/>
      <c r="L610" s="61"/>
      <c r="M610" s="61"/>
    </row>
    <row r="611" spans="4:13" x14ac:dyDescent="0.15">
      <c r="D611" s="58"/>
      <c r="E611" s="58"/>
      <c r="F611" s="58"/>
      <c r="G611" s="58"/>
      <c r="H611" s="58"/>
      <c r="I611" s="58"/>
      <c r="J611" s="61"/>
      <c r="K611" s="61"/>
      <c r="L611" s="61"/>
      <c r="M611" s="61"/>
    </row>
    <row r="612" spans="4:13" x14ac:dyDescent="0.15">
      <c r="D612" s="58"/>
      <c r="E612" s="58"/>
      <c r="F612" s="58"/>
      <c r="G612" s="58"/>
      <c r="H612" s="58"/>
      <c r="I612" s="58"/>
      <c r="J612" s="61"/>
      <c r="K612" s="61"/>
      <c r="L612" s="61"/>
      <c r="M612" s="61"/>
    </row>
    <row r="613" spans="4:13" x14ac:dyDescent="0.15">
      <c r="D613" s="58"/>
      <c r="E613" s="58"/>
      <c r="F613" s="58"/>
      <c r="G613" s="58"/>
      <c r="H613" s="58"/>
      <c r="I613" s="58"/>
      <c r="J613" s="61"/>
      <c r="K613" s="61"/>
      <c r="L613" s="61"/>
      <c r="M613" s="61"/>
    </row>
    <row r="614" spans="4:13" x14ac:dyDescent="0.15">
      <c r="D614" s="58"/>
      <c r="E614" s="58"/>
      <c r="F614" s="58"/>
      <c r="G614" s="58"/>
      <c r="H614" s="58"/>
      <c r="I614" s="58"/>
      <c r="J614" s="61"/>
      <c r="K614" s="61"/>
      <c r="L614" s="61"/>
      <c r="M614" s="61"/>
    </row>
    <row r="615" spans="4:13" x14ac:dyDescent="0.15">
      <c r="D615" s="58"/>
      <c r="E615" s="58"/>
      <c r="F615" s="58"/>
      <c r="G615" s="58"/>
      <c r="H615" s="58"/>
      <c r="I615" s="58"/>
      <c r="J615" s="61"/>
      <c r="K615" s="61"/>
      <c r="L615" s="61"/>
      <c r="M615" s="61"/>
    </row>
    <row r="616" spans="4:13" x14ac:dyDescent="0.15">
      <c r="D616" s="58"/>
      <c r="E616" s="58"/>
      <c r="F616" s="58"/>
      <c r="G616" s="58"/>
      <c r="H616" s="58"/>
      <c r="I616" s="58"/>
      <c r="J616" s="61"/>
      <c r="K616" s="61"/>
      <c r="L616" s="61"/>
      <c r="M616" s="61"/>
    </row>
    <row r="617" spans="4:13" x14ac:dyDescent="0.15">
      <c r="D617" s="58"/>
      <c r="E617" s="58"/>
      <c r="F617" s="58"/>
      <c r="G617" s="58"/>
      <c r="H617" s="58"/>
      <c r="I617" s="58"/>
      <c r="J617" s="61"/>
      <c r="K617" s="61"/>
      <c r="L617" s="61"/>
      <c r="M617" s="61"/>
    </row>
    <row r="618" spans="4:13" x14ac:dyDescent="0.15">
      <c r="D618" s="58"/>
      <c r="E618" s="58"/>
      <c r="F618" s="58"/>
      <c r="G618" s="58"/>
      <c r="H618" s="58"/>
      <c r="I618" s="58"/>
      <c r="J618" s="61"/>
      <c r="K618" s="61"/>
      <c r="L618" s="61"/>
      <c r="M618" s="61"/>
    </row>
    <row r="619" spans="4:13" x14ac:dyDescent="0.15">
      <c r="D619" s="58"/>
      <c r="E619" s="58"/>
      <c r="F619" s="58"/>
      <c r="G619" s="58"/>
      <c r="H619" s="58"/>
      <c r="I619" s="58"/>
      <c r="J619" s="61"/>
      <c r="K619" s="61"/>
      <c r="L619" s="61"/>
      <c r="M619" s="61"/>
    </row>
    <row r="620" spans="4:13" x14ac:dyDescent="0.15">
      <c r="D620" s="58"/>
      <c r="E620" s="58"/>
      <c r="F620" s="58"/>
      <c r="G620" s="58"/>
      <c r="H620" s="58"/>
      <c r="I620" s="58"/>
      <c r="J620" s="61"/>
      <c r="K620" s="61"/>
      <c r="L620" s="61"/>
      <c r="M620" s="61"/>
    </row>
    <row r="621" spans="4:13" x14ac:dyDescent="0.15">
      <c r="D621" s="58"/>
      <c r="E621" s="58"/>
      <c r="F621" s="58"/>
      <c r="G621" s="58"/>
      <c r="H621" s="58"/>
      <c r="I621" s="58"/>
      <c r="J621" s="61"/>
      <c r="K621" s="61"/>
      <c r="L621" s="61"/>
      <c r="M621" s="61"/>
    </row>
    <row r="622" spans="4:13" x14ac:dyDescent="0.15">
      <c r="D622" s="58"/>
      <c r="E622" s="58"/>
      <c r="F622" s="58"/>
      <c r="G622" s="58"/>
      <c r="H622" s="58"/>
      <c r="I622" s="58"/>
      <c r="J622" s="61"/>
      <c r="K622" s="61"/>
      <c r="L622" s="61"/>
      <c r="M622" s="61"/>
    </row>
    <row r="623" spans="4:13" x14ac:dyDescent="0.15">
      <c r="D623" s="58"/>
      <c r="E623" s="58"/>
      <c r="F623" s="58"/>
      <c r="G623" s="58"/>
      <c r="H623" s="58"/>
      <c r="I623" s="58"/>
      <c r="J623" s="61"/>
      <c r="K623" s="61"/>
      <c r="L623" s="61"/>
      <c r="M623" s="61"/>
    </row>
    <row r="624" spans="4:13" x14ac:dyDescent="0.15">
      <c r="D624" s="58"/>
      <c r="E624" s="58"/>
      <c r="F624" s="58"/>
      <c r="G624" s="58"/>
      <c r="H624" s="58"/>
      <c r="I624" s="58"/>
      <c r="J624" s="61"/>
      <c r="K624" s="61"/>
      <c r="L624" s="61"/>
      <c r="M624" s="61"/>
    </row>
    <row r="625" spans="4:13" x14ac:dyDescent="0.15">
      <c r="D625" s="58"/>
      <c r="E625" s="58"/>
      <c r="F625" s="58"/>
      <c r="G625" s="58"/>
      <c r="H625" s="58"/>
      <c r="I625" s="58"/>
      <c r="J625" s="61"/>
      <c r="K625" s="61"/>
      <c r="L625" s="61"/>
      <c r="M625" s="61"/>
    </row>
    <row r="626" spans="4:13" x14ac:dyDescent="0.15">
      <c r="D626" s="58"/>
      <c r="E626" s="58"/>
      <c r="F626" s="58"/>
      <c r="G626" s="58"/>
      <c r="H626" s="58"/>
      <c r="I626" s="58"/>
      <c r="J626" s="61"/>
      <c r="K626" s="61"/>
      <c r="L626" s="61"/>
      <c r="M626" s="61"/>
    </row>
    <row r="627" spans="4:13" x14ac:dyDescent="0.15">
      <c r="D627" s="58"/>
      <c r="E627" s="58"/>
      <c r="F627" s="58"/>
      <c r="G627" s="58"/>
      <c r="H627" s="58"/>
      <c r="I627" s="58"/>
      <c r="J627" s="61"/>
      <c r="K627" s="61"/>
      <c r="L627" s="61"/>
      <c r="M627" s="61"/>
    </row>
    <row r="628" spans="4:13" x14ac:dyDescent="0.15">
      <c r="D628" s="58"/>
      <c r="E628" s="58"/>
      <c r="F628" s="58"/>
      <c r="G628" s="58"/>
      <c r="H628" s="58"/>
      <c r="I628" s="58"/>
      <c r="J628" s="61"/>
      <c r="K628" s="61"/>
      <c r="L628" s="61"/>
      <c r="M628" s="61"/>
    </row>
    <row r="629" spans="4:13" x14ac:dyDescent="0.15">
      <c r="D629" s="58"/>
      <c r="E629" s="58"/>
      <c r="F629" s="58"/>
      <c r="G629" s="58"/>
      <c r="H629" s="58"/>
      <c r="I629" s="58"/>
      <c r="J629" s="61"/>
      <c r="K629" s="61"/>
      <c r="L629" s="61"/>
      <c r="M629" s="61"/>
    </row>
    <row r="630" spans="4:13" x14ac:dyDescent="0.15">
      <c r="D630" s="58"/>
      <c r="E630" s="58"/>
      <c r="F630" s="58"/>
      <c r="G630" s="58"/>
      <c r="H630" s="58"/>
      <c r="I630" s="58"/>
      <c r="J630" s="61"/>
      <c r="K630" s="61"/>
      <c r="L630" s="61"/>
      <c r="M630" s="61"/>
    </row>
    <row r="631" spans="4:13" x14ac:dyDescent="0.15">
      <c r="D631" s="58"/>
      <c r="E631" s="58"/>
      <c r="F631" s="58"/>
      <c r="G631" s="58"/>
      <c r="H631" s="58"/>
      <c r="I631" s="58"/>
      <c r="J631" s="61"/>
      <c r="K631" s="61"/>
      <c r="L631" s="61"/>
      <c r="M631" s="61"/>
    </row>
    <row r="632" spans="4:13" x14ac:dyDescent="0.15">
      <c r="D632" s="58"/>
      <c r="E632" s="58"/>
      <c r="F632" s="58"/>
      <c r="G632" s="58"/>
      <c r="H632" s="58"/>
      <c r="I632" s="58"/>
      <c r="J632" s="61"/>
      <c r="K632" s="61"/>
      <c r="L632" s="61"/>
      <c r="M632" s="61"/>
    </row>
    <row r="633" spans="4:13" x14ac:dyDescent="0.15">
      <c r="D633" s="58"/>
      <c r="E633" s="58"/>
      <c r="F633" s="58"/>
      <c r="G633" s="58"/>
      <c r="H633" s="58"/>
      <c r="I633" s="58"/>
      <c r="J633" s="61"/>
      <c r="K633" s="61"/>
      <c r="L633" s="61"/>
      <c r="M633" s="61"/>
    </row>
    <row r="634" spans="4:13" x14ac:dyDescent="0.15">
      <c r="D634" s="58"/>
      <c r="E634" s="58"/>
      <c r="F634" s="58"/>
      <c r="G634" s="58"/>
      <c r="H634" s="58"/>
      <c r="I634" s="58"/>
      <c r="J634" s="61"/>
      <c r="K634" s="61"/>
      <c r="L634" s="61"/>
      <c r="M634" s="61"/>
    </row>
    <row r="635" spans="4:13" x14ac:dyDescent="0.15">
      <c r="D635" s="58"/>
      <c r="E635" s="58"/>
      <c r="F635" s="58"/>
      <c r="G635" s="58"/>
      <c r="H635" s="58"/>
      <c r="I635" s="58"/>
      <c r="J635" s="61"/>
      <c r="K635" s="61"/>
      <c r="L635" s="61"/>
      <c r="M635" s="61"/>
    </row>
    <row r="636" spans="4:13" x14ac:dyDescent="0.15">
      <c r="D636" s="58"/>
      <c r="E636" s="58"/>
      <c r="F636" s="58"/>
      <c r="G636" s="58"/>
      <c r="H636" s="58"/>
      <c r="I636" s="58"/>
      <c r="J636" s="61"/>
      <c r="K636" s="61"/>
      <c r="L636" s="61"/>
      <c r="M636" s="61"/>
    </row>
    <row r="637" spans="4:13" x14ac:dyDescent="0.15">
      <c r="D637" s="58"/>
      <c r="E637" s="58"/>
      <c r="F637" s="58"/>
      <c r="G637" s="58"/>
      <c r="H637" s="58"/>
      <c r="I637" s="58"/>
      <c r="J637" s="61"/>
      <c r="K637" s="61"/>
      <c r="L637" s="61"/>
      <c r="M637" s="61"/>
    </row>
    <row r="638" spans="4:13" x14ac:dyDescent="0.15">
      <c r="D638" s="58"/>
      <c r="E638" s="58"/>
      <c r="F638" s="58"/>
      <c r="G638" s="58"/>
      <c r="H638" s="58"/>
      <c r="I638" s="58"/>
      <c r="J638" s="61"/>
      <c r="K638" s="61"/>
      <c r="L638" s="61"/>
      <c r="M638" s="61"/>
    </row>
    <row r="639" spans="4:13" x14ac:dyDescent="0.15">
      <c r="D639" s="58"/>
      <c r="E639" s="58"/>
      <c r="F639" s="58"/>
      <c r="G639" s="58"/>
      <c r="H639" s="58"/>
      <c r="I639" s="58"/>
      <c r="J639" s="61"/>
      <c r="K639" s="61"/>
      <c r="L639" s="61"/>
      <c r="M639" s="61"/>
    </row>
    <row r="640" spans="4:13" x14ac:dyDescent="0.15">
      <c r="D640" s="58"/>
      <c r="E640" s="58"/>
      <c r="F640" s="58"/>
      <c r="G640" s="58"/>
      <c r="H640" s="58"/>
      <c r="I640" s="58"/>
      <c r="J640" s="61"/>
      <c r="K640" s="61"/>
      <c r="L640" s="61"/>
      <c r="M640" s="61"/>
    </row>
    <row r="641" spans="4:13" x14ac:dyDescent="0.15">
      <c r="D641" s="58"/>
      <c r="E641" s="58"/>
      <c r="F641" s="58"/>
      <c r="G641" s="58"/>
      <c r="H641" s="58"/>
      <c r="I641" s="58"/>
      <c r="J641" s="61"/>
      <c r="K641" s="61"/>
      <c r="L641" s="61"/>
      <c r="M641" s="61"/>
    </row>
    <row r="642" spans="4:13" x14ac:dyDescent="0.15">
      <c r="D642" s="58"/>
      <c r="E642" s="58"/>
      <c r="F642" s="58"/>
      <c r="G642" s="58"/>
      <c r="H642" s="58"/>
      <c r="I642" s="58"/>
      <c r="J642" s="61"/>
      <c r="K642" s="61"/>
      <c r="L642" s="61"/>
      <c r="M642" s="61"/>
    </row>
    <row r="643" spans="4:13" x14ac:dyDescent="0.15">
      <c r="D643" s="58"/>
      <c r="E643" s="58"/>
      <c r="F643" s="58"/>
      <c r="G643" s="58"/>
      <c r="H643" s="58"/>
      <c r="I643" s="58"/>
      <c r="J643" s="61"/>
      <c r="K643" s="61"/>
      <c r="L643" s="61"/>
      <c r="M643" s="61"/>
    </row>
    <row r="644" spans="4:13" x14ac:dyDescent="0.15">
      <c r="D644" s="58"/>
      <c r="E644" s="58"/>
      <c r="F644" s="58"/>
      <c r="G644" s="58"/>
      <c r="H644" s="58"/>
      <c r="I644" s="58"/>
      <c r="J644" s="61"/>
      <c r="K644" s="61"/>
      <c r="L644" s="61"/>
      <c r="M644" s="61"/>
    </row>
    <row r="645" spans="4:13" x14ac:dyDescent="0.15">
      <c r="D645" s="58"/>
      <c r="E645" s="58"/>
      <c r="F645" s="58"/>
      <c r="G645" s="58"/>
      <c r="H645" s="58"/>
      <c r="I645" s="58"/>
      <c r="J645" s="61"/>
      <c r="K645" s="61"/>
      <c r="L645" s="61"/>
      <c r="M645" s="61"/>
    </row>
    <row r="646" spans="4:13" x14ac:dyDescent="0.15">
      <c r="D646" s="58"/>
      <c r="E646" s="58"/>
      <c r="F646" s="58"/>
      <c r="G646" s="58"/>
      <c r="H646" s="58"/>
      <c r="I646" s="58"/>
      <c r="J646" s="61"/>
      <c r="K646" s="61"/>
      <c r="L646" s="61"/>
      <c r="M646" s="61"/>
    </row>
    <row r="647" spans="4:13" x14ac:dyDescent="0.15">
      <c r="D647" s="58"/>
      <c r="E647" s="58"/>
      <c r="F647" s="58"/>
      <c r="G647" s="58"/>
      <c r="H647" s="58"/>
      <c r="I647" s="58"/>
      <c r="J647" s="61"/>
      <c r="K647" s="61"/>
      <c r="L647" s="61"/>
      <c r="M647" s="61"/>
    </row>
    <row r="648" spans="4:13" x14ac:dyDescent="0.15">
      <c r="D648" s="58"/>
      <c r="E648" s="58"/>
      <c r="F648" s="58"/>
      <c r="G648" s="58"/>
      <c r="H648" s="58"/>
      <c r="I648" s="58"/>
      <c r="J648" s="61"/>
      <c r="K648" s="61"/>
      <c r="L648" s="61"/>
      <c r="M648" s="61"/>
    </row>
    <row r="649" spans="4:13" x14ac:dyDescent="0.15">
      <c r="D649" s="58"/>
      <c r="E649" s="58"/>
      <c r="F649" s="58"/>
      <c r="G649" s="58"/>
      <c r="H649" s="58"/>
      <c r="I649" s="58"/>
      <c r="J649" s="61"/>
      <c r="K649" s="61"/>
      <c r="L649" s="61"/>
      <c r="M649" s="61"/>
    </row>
    <row r="650" spans="4:13" x14ac:dyDescent="0.15">
      <c r="D650" s="58"/>
      <c r="E650" s="58"/>
      <c r="F650" s="58"/>
      <c r="G650" s="58"/>
      <c r="H650" s="58"/>
      <c r="I650" s="58"/>
      <c r="J650" s="61"/>
      <c r="K650" s="61"/>
      <c r="L650" s="61"/>
      <c r="M650" s="61"/>
    </row>
    <row r="651" spans="4:13" x14ac:dyDescent="0.15">
      <c r="D651" s="58"/>
      <c r="E651" s="58"/>
      <c r="F651" s="58"/>
      <c r="G651" s="58"/>
      <c r="H651" s="58"/>
      <c r="I651" s="58"/>
      <c r="J651" s="61"/>
      <c r="K651" s="61"/>
      <c r="L651" s="61"/>
      <c r="M651" s="61"/>
    </row>
    <row r="652" spans="4:13" x14ac:dyDescent="0.15">
      <c r="D652" s="58"/>
      <c r="E652" s="58"/>
      <c r="F652" s="58"/>
      <c r="G652" s="58"/>
      <c r="H652" s="58"/>
      <c r="I652" s="58"/>
      <c r="J652" s="61"/>
      <c r="K652" s="61"/>
      <c r="L652" s="61"/>
      <c r="M652" s="61"/>
    </row>
    <row r="653" spans="4:13" x14ac:dyDescent="0.15">
      <c r="D653" s="58"/>
      <c r="E653" s="58"/>
      <c r="F653" s="58"/>
      <c r="G653" s="58"/>
      <c r="H653" s="58"/>
      <c r="I653" s="58"/>
      <c r="J653" s="61"/>
      <c r="K653" s="61"/>
      <c r="L653" s="61"/>
      <c r="M653" s="61"/>
    </row>
    <row r="654" spans="4:13" x14ac:dyDescent="0.15">
      <c r="D654" s="58"/>
      <c r="E654" s="58"/>
      <c r="F654" s="58"/>
      <c r="G654" s="58"/>
      <c r="H654" s="58"/>
      <c r="I654" s="58"/>
      <c r="J654" s="61"/>
      <c r="K654" s="61"/>
      <c r="L654" s="61"/>
      <c r="M654" s="61"/>
    </row>
    <row r="655" spans="4:13" x14ac:dyDescent="0.15">
      <c r="D655" s="58"/>
      <c r="E655" s="58"/>
      <c r="F655" s="58"/>
      <c r="G655" s="58"/>
      <c r="H655" s="58"/>
      <c r="I655" s="58"/>
      <c r="J655" s="61"/>
      <c r="K655" s="61"/>
      <c r="L655" s="61"/>
      <c r="M655" s="61"/>
    </row>
    <row r="656" spans="4:13" x14ac:dyDescent="0.15">
      <c r="D656" s="58"/>
      <c r="E656" s="58"/>
      <c r="F656" s="58"/>
      <c r="G656" s="58"/>
      <c r="H656" s="58"/>
      <c r="I656" s="58"/>
      <c r="J656" s="61"/>
      <c r="K656" s="61"/>
      <c r="L656" s="61"/>
      <c r="M656" s="61"/>
    </row>
    <row r="657" spans="4:13" x14ac:dyDescent="0.15">
      <c r="D657" s="58"/>
      <c r="E657" s="58"/>
      <c r="F657" s="58"/>
      <c r="G657" s="58"/>
      <c r="H657" s="58"/>
      <c r="I657" s="58"/>
      <c r="J657" s="61"/>
      <c r="K657" s="61"/>
      <c r="L657" s="61"/>
      <c r="M657" s="61"/>
    </row>
    <row r="658" spans="4:13" x14ac:dyDescent="0.15">
      <c r="D658" s="58"/>
      <c r="E658" s="58"/>
      <c r="F658" s="58"/>
      <c r="G658" s="58"/>
      <c r="H658" s="58"/>
      <c r="I658" s="58"/>
      <c r="J658" s="61"/>
      <c r="K658" s="61"/>
      <c r="L658" s="61"/>
      <c r="M658" s="61"/>
    </row>
    <row r="659" spans="4:13" x14ac:dyDescent="0.15">
      <c r="D659" s="58"/>
      <c r="E659" s="58"/>
      <c r="F659" s="58"/>
      <c r="G659" s="58"/>
      <c r="H659" s="58"/>
      <c r="I659" s="58"/>
      <c r="J659" s="61"/>
      <c r="K659" s="61"/>
      <c r="L659" s="61"/>
      <c r="M659" s="61"/>
    </row>
    <row r="660" spans="4:13" x14ac:dyDescent="0.15">
      <c r="D660" s="58"/>
      <c r="E660" s="58"/>
      <c r="F660" s="58"/>
      <c r="G660" s="58"/>
      <c r="H660" s="58"/>
      <c r="I660" s="58"/>
      <c r="J660" s="61"/>
      <c r="K660" s="61"/>
      <c r="L660" s="61"/>
      <c r="M660" s="61"/>
    </row>
    <row r="661" spans="4:13" x14ac:dyDescent="0.15">
      <c r="D661" s="58"/>
      <c r="E661" s="58"/>
      <c r="F661" s="58"/>
      <c r="G661" s="58"/>
      <c r="H661" s="58"/>
      <c r="I661" s="58"/>
      <c r="J661" s="61"/>
      <c r="K661" s="61"/>
      <c r="L661" s="61"/>
      <c r="M661" s="61"/>
    </row>
    <row r="662" spans="4:13" x14ac:dyDescent="0.15">
      <c r="D662" s="58"/>
      <c r="E662" s="58"/>
      <c r="F662" s="58"/>
      <c r="G662" s="58"/>
      <c r="H662" s="58"/>
      <c r="I662" s="58"/>
      <c r="J662" s="61"/>
      <c r="K662" s="61"/>
      <c r="L662" s="61"/>
      <c r="M662" s="61"/>
    </row>
    <row r="663" spans="4:13" x14ac:dyDescent="0.15">
      <c r="D663" s="58"/>
      <c r="E663" s="58"/>
      <c r="F663" s="58"/>
      <c r="G663" s="58"/>
      <c r="H663" s="58"/>
      <c r="I663" s="58"/>
      <c r="J663" s="61"/>
      <c r="K663" s="61"/>
      <c r="L663" s="61"/>
      <c r="M663" s="61"/>
    </row>
    <row r="664" spans="4:13" x14ac:dyDescent="0.15">
      <c r="D664" s="58"/>
      <c r="E664" s="58"/>
      <c r="F664" s="58"/>
      <c r="G664" s="58"/>
      <c r="H664" s="58"/>
      <c r="I664" s="58"/>
      <c r="J664" s="61"/>
      <c r="K664" s="61"/>
      <c r="L664" s="61"/>
      <c r="M664" s="61"/>
    </row>
    <row r="665" spans="4:13" x14ac:dyDescent="0.15">
      <c r="D665" s="58"/>
      <c r="E665" s="58"/>
      <c r="F665" s="58"/>
      <c r="G665" s="58"/>
      <c r="H665" s="58"/>
      <c r="I665" s="58"/>
      <c r="J665" s="61"/>
      <c r="K665" s="61"/>
      <c r="L665" s="61"/>
      <c r="M665" s="61"/>
    </row>
    <row r="666" spans="4:13" x14ac:dyDescent="0.15">
      <c r="D666" s="58"/>
      <c r="E666" s="58"/>
      <c r="F666" s="58"/>
      <c r="G666" s="58"/>
      <c r="H666" s="58"/>
      <c r="I666" s="58"/>
      <c r="J666" s="61"/>
      <c r="K666" s="61"/>
      <c r="L666" s="61"/>
      <c r="M666" s="61"/>
    </row>
    <row r="667" spans="4:13" x14ac:dyDescent="0.15">
      <c r="D667" s="58"/>
      <c r="E667" s="58"/>
      <c r="F667" s="58"/>
      <c r="G667" s="58"/>
      <c r="H667" s="58"/>
      <c r="I667" s="58"/>
      <c r="J667" s="61"/>
      <c r="K667" s="61"/>
      <c r="L667" s="61"/>
      <c r="M667" s="61"/>
    </row>
    <row r="668" spans="4:13" x14ac:dyDescent="0.15">
      <c r="D668" s="58"/>
      <c r="E668" s="58"/>
      <c r="F668" s="58"/>
      <c r="G668" s="58"/>
      <c r="H668" s="58"/>
      <c r="I668" s="58"/>
      <c r="J668" s="61"/>
      <c r="K668" s="61"/>
      <c r="L668" s="61"/>
      <c r="M668" s="61"/>
    </row>
    <row r="669" spans="4:13" x14ac:dyDescent="0.15">
      <c r="D669" s="58"/>
      <c r="E669" s="58"/>
      <c r="F669" s="58"/>
      <c r="G669" s="58"/>
      <c r="H669" s="58"/>
      <c r="I669" s="58"/>
      <c r="J669" s="61"/>
      <c r="K669" s="61"/>
      <c r="L669" s="61"/>
      <c r="M669" s="61"/>
    </row>
    <row r="670" spans="4:13" x14ac:dyDescent="0.15">
      <c r="D670" s="58"/>
      <c r="E670" s="58"/>
      <c r="F670" s="58"/>
      <c r="G670" s="58"/>
      <c r="H670" s="58"/>
      <c r="I670" s="58"/>
      <c r="J670" s="61"/>
      <c r="K670" s="61"/>
      <c r="L670" s="61"/>
      <c r="M670" s="61"/>
    </row>
    <row r="671" spans="4:13" x14ac:dyDescent="0.15">
      <c r="D671" s="58"/>
      <c r="E671" s="58"/>
      <c r="F671" s="58"/>
      <c r="G671" s="58"/>
      <c r="H671" s="58"/>
      <c r="I671" s="58"/>
      <c r="J671" s="61"/>
      <c r="K671" s="61"/>
      <c r="L671" s="61"/>
      <c r="M671" s="61"/>
    </row>
    <row r="672" spans="4:13" x14ac:dyDescent="0.15">
      <c r="D672" s="58"/>
      <c r="E672" s="58"/>
      <c r="F672" s="58"/>
      <c r="G672" s="58"/>
      <c r="H672" s="58"/>
      <c r="I672" s="58"/>
      <c r="J672" s="61"/>
      <c r="K672" s="61"/>
      <c r="L672" s="61"/>
      <c r="M672" s="61"/>
    </row>
    <row r="673" spans="4:13" x14ac:dyDescent="0.15">
      <c r="D673" s="58"/>
      <c r="E673" s="58"/>
      <c r="F673" s="58"/>
      <c r="G673" s="58"/>
      <c r="H673" s="58"/>
      <c r="I673" s="58"/>
      <c r="J673" s="61"/>
      <c r="K673" s="61"/>
      <c r="L673" s="61"/>
      <c r="M673" s="61"/>
    </row>
    <row r="674" spans="4:13" x14ac:dyDescent="0.15">
      <c r="D674" s="58"/>
      <c r="E674" s="58"/>
      <c r="F674" s="58"/>
      <c r="G674" s="58"/>
      <c r="H674" s="58"/>
      <c r="I674" s="58"/>
      <c r="J674" s="61"/>
      <c r="K674" s="61"/>
      <c r="L674" s="61"/>
      <c r="M674" s="61"/>
    </row>
    <row r="675" spans="4:13" x14ac:dyDescent="0.15">
      <c r="D675" s="58"/>
      <c r="E675" s="58"/>
      <c r="F675" s="58"/>
      <c r="G675" s="58"/>
      <c r="H675" s="58"/>
      <c r="I675" s="58"/>
      <c r="J675" s="61"/>
      <c r="K675" s="61"/>
      <c r="L675" s="61"/>
      <c r="M675" s="61"/>
    </row>
    <row r="676" spans="4:13" x14ac:dyDescent="0.15">
      <c r="D676" s="58"/>
      <c r="E676" s="58"/>
      <c r="F676" s="58"/>
      <c r="G676" s="58"/>
      <c r="H676" s="58"/>
      <c r="I676" s="58"/>
      <c r="J676" s="61"/>
      <c r="K676" s="61"/>
      <c r="L676" s="61"/>
      <c r="M676" s="61"/>
    </row>
    <row r="677" spans="4:13" x14ac:dyDescent="0.15">
      <c r="D677" s="58"/>
      <c r="E677" s="58"/>
      <c r="F677" s="58"/>
      <c r="G677" s="58"/>
      <c r="H677" s="58"/>
      <c r="I677" s="58"/>
      <c r="J677" s="61"/>
      <c r="K677" s="61"/>
      <c r="L677" s="61"/>
      <c r="M677" s="61"/>
    </row>
    <row r="678" spans="4:13" x14ac:dyDescent="0.15">
      <c r="D678" s="58"/>
      <c r="E678" s="58"/>
      <c r="F678" s="58"/>
      <c r="G678" s="58"/>
      <c r="H678" s="58"/>
      <c r="I678" s="58"/>
      <c r="J678" s="61"/>
      <c r="K678" s="61"/>
      <c r="L678" s="61"/>
      <c r="M678" s="61"/>
    </row>
    <row r="679" spans="4:13" x14ac:dyDescent="0.15">
      <c r="D679" s="58"/>
      <c r="E679" s="58"/>
      <c r="F679" s="58"/>
      <c r="G679" s="58"/>
      <c r="H679" s="58"/>
      <c r="I679" s="58"/>
      <c r="J679" s="61"/>
      <c r="K679" s="61"/>
      <c r="L679" s="61"/>
      <c r="M679" s="61"/>
    </row>
    <row r="680" spans="4:13" x14ac:dyDescent="0.15">
      <c r="D680" s="58"/>
      <c r="E680" s="58"/>
      <c r="F680" s="58"/>
      <c r="G680" s="58"/>
      <c r="H680" s="58"/>
      <c r="I680" s="58"/>
      <c r="J680" s="61"/>
      <c r="K680" s="61"/>
      <c r="L680" s="61"/>
      <c r="M680" s="61"/>
    </row>
    <row r="681" spans="4:13" x14ac:dyDescent="0.15">
      <c r="D681" s="58"/>
      <c r="E681" s="58"/>
      <c r="F681" s="58"/>
      <c r="G681" s="58"/>
      <c r="H681" s="58"/>
      <c r="I681" s="58"/>
      <c r="J681" s="61"/>
      <c r="K681" s="61"/>
      <c r="L681" s="61"/>
      <c r="M681" s="61"/>
    </row>
    <row r="682" spans="4:13" x14ac:dyDescent="0.15">
      <c r="D682" s="58"/>
      <c r="E682" s="58"/>
      <c r="F682" s="58"/>
      <c r="G682" s="58"/>
      <c r="H682" s="58"/>
      <c r="I682" s="58"/>
      <c r="J682" s="61"/>
      <c r="K682" s="61"/>
      <c r="L682" s="61"/>
      <c r="M682" s="61"/>
    </row>
    <row r="683" spans="4:13" x14ac:dyDescent="0.15">
      <c r="D683" s="58"/>
      <c r="E683" s="58"/>
      <c r="F683" s="58"/>
      <c r="G683" s="58"/>
      <c r="H683" s="58"/>
      <c r="I683" s="58"/>
      <c r="J683" s="61"/>
      <c r="K683" s="61"/>
      <c r="L683" s="61"/>
      <c r="M683" s="61"/>
    </row>
    <row r="684" spans="4:13" x14ac:dyDescent="0.15">
      <c r="D684" s="58"/>
      <c r="E684" s="58"/>
      <c r="F684" s="58"/>
      <c r="G684" s="58"/>
      <c r="H684" s="58"/>
      <c r="I684" s="58"/>
      <c r="J684" s="61"/>
      <c r="K684" s="61"/>
      <c r="L684" s="61"/>
      <c r="M684" s="61"/>
    </row>
    <row r="685" spans="4:13" x14ac:dyDescent="0.15">
      <c r="D685" s="58"/>
      <c r="E685" s="58"/>
      <c r="F685" s="58"/>
      <c r="G685" s="58"/>
      <c r="H685" s="58"/>
      <c r="I685" s="58"/>
      <c r="J685" s="61"/>
      <c r="K685" s="61"/>
      <c r="L685" s="61"/>
      <c r="M685" s="61"/>
    </row>
    <row r="686" spans="4:13" x14ac:dyDescent="0.15">
      <c r="D686" s="58"/>
      <c r="E686" s="58"/>
      <c r="F686" s="58"/>
      <c r="G686" s="58"/>
      <c r="H686" s="58"/>
      <c r="I686" s="58"/>
      <c r="J686" s="61"/>
      <c r="K686" s="61"/>
      <c r="L686" s="61"/>
      <c r="M686" s="61"/>
    </row>
    <row r="687" spans="4:13" x14ac:dyDescent="0.15">
      <c r="D687" s="58"/>
      <c r="E687" s="58"/>
      <c r="F687" s="58"/>
      <c r="G687" s="58"/>
      <c r="H687" s="58"/>
      <c r="I687" s="58"/>
      <c r="J687" s="61"/>
      <c r="K687" s="61"/>
      <c r="L687" s="61"/>
      <c r="M687" s="61"/>
    </row>
    <row r="688" spans="4:13" x14ac:dyDescent="0.15">
      <c r="D688" s="58"/>
      <c r="E688" s="58"/>
      <c r="F688" s="58"/>
      <c r="G688" s="58"/>
      <c r="H688" s="58"/>
      <c r="I688" s="58"/>
      <c r="J688" s="61"/>
      <c r="K688" s="61"/>
      <c r="L688" s="61"/>
      <c r="M688" s="61"/>
    </row>
    <row r="689" spans="4:13" x14ac:dyDescent="0.15">
      <c r="D689" s="58"/>
      <c r="E689" s="58"/>
      <c r="F689" s="58"/>
      <c r="G689" s="58"/>
      <c r="H689" s="58"/>
      <c r="I689" s="58"/>
      <c r="J689" s="61"/>
      <c r="K689" s="61"/>
      <c r="L689" s="61"/>
      <c r="M689" s="61"/>
    </row>
    <row r="690" spans="4:13" x14ac:dyDescent="0.15">
      <c r="D690" s="58"/>
      <c r="E690" s="58"/>
      <c r="F690" s="58"/>
      <c r="G690" s="58"/>
      <c r="H690" s="58"/>
      <c r="I690" s="58"/>
      <c r="J690" s="61"/>
      <c r="K690" s="61"/>
      <c r="L690" s="61"/>
      <c r="M690" s="61"/>
    </row>
    <row r="691" spans="4:13" x14ac:dyDescent="0.15">
      <c r="D691" s="58"/>
      <c r="E691" s="58"/>
      <c r="F691" s="58"/>
      <c r="G691" s="58"/>
      <c r="H691" s="58"/>
      <c r="I691" s="58"/>
      <c r="J691" s="61"/>
      <c r="K691" s="61"/>
      <c r="L691" s="61"/>
      <c r="M691" s="61"/>
    </row>
    <row r="692" spans="4:13" x14ac:dyDescent="0.15">
      <c r="D692" s="58"/>
      <c r="E692" s="58"/>
      <c r="F692" s="58"/>
      <c r="G692" s="58"/>
      <c r="H692" s="58"/>
      <c r="I692" s="58"/>
      <c r="J692" s="61"/>
      <c r="K692" s="61"/>
      <c r="L692" s="61"/>
      <c r="M692" s="61"/>
    </row>
    <row r="693" spans="4:13" x14ac:dyDescent="0.15">
      <c r="D693" s="58"/>
      <c r="E693" s="58"/>
      <c r="F693" s="58"/>
      <c r="G693" s="58"/>
      <c r="H693" s="58"/>
      <c r="I693" s="58"/>
      <c r="J693" s="61"/>
      <c r="K693" s="61"/>
      <c r="L693" s="61"/>
      <c r="M693" s="61"/>
    </row>
    <row r="694" spans="4:13" x14ac:dyDescent="0.15">
      <c r="D694" s="58"/>
      <c r="E694" s="58"/>
      <c r="F694" s="58"/>
      <c r="G694" s="58"/>
      <c r="H694" s="58"/>
      <c r="I694" s="58"/>
      <c r="J694" s="61"/>
      <c r="K694" s="61"/>
      <c r="L694" s="61"/>
      <c r="M694" s="61"/>
    </row>
    <row r="695" spans="4:13" x14ac:dyDescent="0.15">
      <c r="D695" s="58"/>
      <c r="E695" s="58"/>
      <c r="F695" s="58"/>
      <c r="G695" s="58"/>
      <c r="H695" s="58"/>
      <c r="I695" s="58"/>
      <c r="J695" s="61"/>
      <c r="K695" s="61"/>
      <c r="L695" s="61"/>
      <c r="M695" s="61"/>
    </row>
    <row r="696" spans="4:13" x14ac:dyDescent="0.15">
      <c r="D696" s="58"/>
      <c r="E696" s="58"/>
      <c r="F696" s="58"/>
      <c r="G696" s="58"/>
      <c r="H696" s="58"/>
      <c r="I696" s="58"/>
      <c r="J696" s="61"/>
      <c r="K696" s="61"/>
      <c r="L696" s="61"/>
      <c r="M696" s="61"/>
    </row>
    <row r="697" spans="4:13" x14ac:dyDescent="0.15">
      <c r="D697" s="58"/>
      <c r="E697" s="58"/>
      <c r="F697" s="58"/>
      <c r="G697" s="58"/>
      <c r="H697" s="58"/>
      <c r="I697" s="58"/>
      <c r="J697" s="61"/>
      <c r="K697" s="61"/>
      <c r="L697" s="61"/>
      <c r="M697" s="61"/>
    </row>
    <row r="698" spans="4:13" x14ac:dyDescent="0.15">
      <c r="D698" s="58"/>
      <c r="E698" s="58"/>
      <c r="F698" s="58"/>
      <c r="G698" s="58"/>
      <c r="H698" s="58"/>
      <c r="I698" s="58"/>
      <c r="J698" s="61"/>
      <c r="K698" s="61"/>
      <c r="L698" s="61"/>
      <c r="M698" s="61"/>
    </row>
    <row r="699" spans="4:13" x14ac:dyDescent="0.15">
      <c r="D699" s="58"/>
      <c r="E699" s="58"/>
      <c r="F699" s="58"/>
      <c r="G699" s="58"/>
      <c r="H699" s="58"/>
      <c r="I699" s="58"/>
      <c r="J699" s="61"/>
      <c r="K699" s="61"/>
      <c r="L699" s="61"/>
      <c r="M699" s="61"/>
    </row>
    <row r="700" spans="4:13" x14ac:dyDescent="0.15">
      <c r="D700" s="58"/>
      <c r="E700" s="58"/>
      <c r="F700" s="58"/>
      <c r="G700" s="58"/>
      <c r="H700" s="58"/>
      <c r="I700" s="58"/>
      <c r="J700" s="61"/>
      <c r="K700" s="61"/>
      <c r="L700" s="61"/>
      <c r="M700" s="61"/>
    </row>
    <row r="701" spans="4:13" x14ac:dyDescent="0.15">
      <c r="D701" s="58"/>
      <c r="E701" s="58"/>
      <c r="F701" s="58"/>
      <c r="G701" s="58"/>
      <c r="H701" s="58"/>
      <c r="I701" s="58"/>
      <c r="J701" s="61"/>
      <c r="K701" s="61"/>
      <c r="L701" s="61"/>
      <c r="M701" s="61"/>
    </row>
    <row r="702" spans="4:13" x14ac:dyDescent="0.15">
      <c r="D702" s="58"/>
      <c r="E702" s="58"/>
      <c r="F702" s="58"/>
      <c r="G702" s="58"/>
      <c r="H702" s="58"/>
      <c r="I702" s="58"/>
      <c r="J702" s="61"/>
      <c r="K702" s="61"/>
      <c r="L702" s="61"/>
      <c r="M702" s="61"/>
    </row>
    <row r="703" spans="4:13" x14ac:dyDescent="0.15">
      <c r="D703" s="58"/>
      <c r="E703" s="58"/>
      <c r="F703" s="58"/>
      <c r="G703" s="58"/>
      <c r="H703" s="58"/>
      <c r="I703" s="58"/>
      <c r="J703" s="61"/>
      <c r="K703" s="61"/>
      <c r="L703" s="61"/>
      <c r="M703" s="61"/>
    </row>
    <row r="704" spans="4:13" x14ac:dyDescent="0.15">
      <c r="D704" s="58"/>
      <c r="E704" s="58"/>
      <c r="F704" s="58"/>
      <c r="G704" s="58"/>
      <c r="H704" s="58"/>
      <c r="I704" s="58"/>
      <c r="J704" s="61"/>
      <c r="K704" s="61"/>
      <c r="L704" s="61"/>
      <c r="M704" s="61"/>
    </row>
    <row r="705" spans="4:13" x14ac:dyDescent="0.15">
      <c r="D705" s="58"/>
      <c r="E705" s="58"/>
      <c r="F705" s="58"/>
      <c r="G705" s="58"/>
      <c r="H705" s="58"/>
      <c r="I705" s="58"/>
      <c r="J705" s="61"/>
      <c r="K705" s="61"/>
      <c r="L705" s="61"/>
      <c r="M705" s="61"/>
    </row>
    <row r="706" spans="4:13" x14ac:dyDescent="0.15">
      <c r="D706" s="58"/>
      <c r="E706" s="58"/>
      <c r="F706" s="58"/>
      <c r="G706" s="58"/>
      <c r="H706" s="58"/>
      <c r="I706" s="58"/>
      <c r="J706" s="61"/>
      <c r="K706" s="61"/>
      <c r="L706" s="61"/>
      <c r="M706" s="61"/>
    </row>
    <row r="707" spans="4:13" x14ac:dyDescent="0.15">
      <c r="D707" s="58"/>
      <c r="E707" s="58"/>
      <c r="F707" s="58"/>
      <c r="G707" s="58"/>
      <c r="H707" s="58"/>
      <c r="I707" s="58"/>
      <c r="J707" s="61"/>
      <c r="K707" s="61"/>
      <c r="L707" s="61"/>
      <c r="M707" s="61"/>
    </row>
    <row r="708" spans="4:13" x14ac:dyDescent="0.15">
      <c r="D708" s="58"/>
      <c r="E708" s="58"/>
      <c r="F708" s="58"/>
      <c r="G708" s="58"/>
      <c r="H708" s="58"/>
      <c r="I708" s="58"/>
      <c r="J708" s="61"/>
      <c r="K708" s="61"/>
      <c r="L708" s="61"/>
      <c r="M708" s="61"/>
    </row>
    <row r="709" spans="4:13" x14ac:dyDescent="0.15">
      <c r="D709" s="58"/>
      <c r="E709" s="58"/>
      <c r="F709" s="58"/>
      <c r="G709" s="58"/>
      <c r="H709" s="58"/>
      <c r="I709" s="58"/>
      <c r="J709" s="61"/>
      <c r="K709" s="61"/>
      <c r="L709" s="61"/>
      <c r="M709" s="61"/>
    </row>
    <row r="710" spans="4:13" x14ac:dyDescent="0.15">
      <c r="D710" s="58"/>
      <c r="E710" s="58"/>
      <c r="F710" s="58"/>
      <c r="G710" s="58"/>
      <c r="H710" s="58"/>
      <c r="I710" s="58"/>
      <c r="J710" s="61"/>
      <c r="K710" s="61"/>
      <c r="L710" s="61"/>
      <c r="M710" s="61"/>
    </row>
    <row r="711" spans="4:13" x14ac:dyDescent="0.15">
      <c r="D711" s="58"/>
      <c r="E711" s="58"/>
      <c r="F711" s="58"/>
      <c r="G711" s="58"/>
      <c r="H711" s="58"/>
      <c r="I711" s="58"/>
      <c r="J711" s="61"/>
      <c r="K711" s="61"/>
      <c r="L711" s="61"/>
      <c r="M711" s="61"/>
    </row>
    <row r="712" spans="4:13" x14ac:dyDescent="0.15">
      <c r="D712" s="58"/>
      <c r="E712" s="58"/>
      <c r="F712" s="58"/>
      <c r="G712" s="58"/>
      <c r="H712" s="58"/>
      <c r="I712" s="58"/>
      <c r="J712" s="61"/>
      <c r="K712" s="61"/>
      <c r="L712" s="61"/>
      <c r="M712" s="61"/>
    </row>
    <row r="713" spans="4:13" x14ac:dyDescent="0.15">
      <c r="D713" s="58"/>
      <c r="E713" s="58"/>
      <c r="F713" s="58"/>
      <c r="G713" s="58"/>
      <c r="H713" s="58"/>
      <c r="I713" s="58"/>
      <c r="J713" s="61"/>
      <c r="K713" s="61"/>
      <c r="L713" s="61"/>
      <c r="M713" s="61"/>
    </row>
    <row r="714" spans="4:13" x14ac:dyDescent="0.15">
      <c r="D714" s="58"/>
      <c r="E714" s="58"/>
      <c r="F714" s="58"/>
      <c r="G714" s="58"/>
      <c r="H714" s="58"/>
      <c r="I714" s="58"/>
      <c r="J714" s="61"/>
      <c r="K714" s="61"/>
      <c r="L714" s="61"/>
      <c r="M714" s="61"/>
    </row>
    <row r="715" spans="4:13" x14ac:dyDescent="0.15">
      <c r="D715" s="58"/>
      <c r="E715" s="58"/>
      <c r="F715" s="58"/>
      <c r="G715" s="58"/>
      <c r="H715" s="58"/>
      <c r="I715" s="58"/>
      <c r="J715" s="61"/>
      <c r="K715" s="61"/>
      <c r="L715" s="61"/>
      <c r="M715" s="61"/>
    </row>
    <row r="716" spans="4:13" x14ac:dyDescent="0.15">
      <c r="D716" s="58"/>
      <c r="E716" s="58"/>
      <c r="F716" s="58"/>
      <c r="G716" s="58"/>
      <c r="H716" s="58"/>
      <c r="I716" s="58"/>
      <c r="J716" s="61"/>
      <c r="K716" s="61"/>
      <c r="L716" s="61"/>
      <c r="M716" s="61"/>
    </row>
    <row r="717" spans="4:13" x14ac:dyDescent="0.15">
      <c r="D717" s="58"/>
      <c r="E717" s="58"/>
      <c r="F717" s="58"/>
      <c r="G717" s="58"/>
      <c r="H717" s="58"/>
      <c r="I717" s="58"/>
      <c r="J717" s="61"/>
      <c r="K717" s="61"/>
      <c r="L717" s="61"/>
      <c r="M717" s="61"/>
    </row>
    <row r="718" spans="4:13" x14ac:dyDescent="0.15">
      <c r="D718" s="58"/>
      <c r="E718" s="58"/>
      <c r="F718" s="58"/>
      <c r="G718" s="58"/>
      <c r="H718" s="58"/>
      <c r="I718" s="58"/>
      <c r="J718" s="61"/>
      <c r="K718" s="61"/>
      <c r="L718" s="61"/>
      <c r="M718" s="61"/>
    </row>
    <row r="719" spans="4:13" x14ac:dyDescent="0.15">
      <c r="D719" s="58"/>
      <c r="E719" s="58"/>
      <c r="F719" s="58"/>
      <c r="G719" s="58"/>
      <c r="H719" s="58"/>
      <c r="I719" s="58"/>
      <c r="J719" s="61"/>
      <c r="K719" s="61"/>
      <c r="L719" s="61"/>
      <c r="M719" s="61"/>
    </row>
    <row r="720" spans="4:13" x14ac:dyDescent="0.15">
      <c r="D720" s="58"/>
      <c r="E720" s="58"/>
      <c r="F720" s="58"/>
      <c r="G720" s="58"/>
      <c r="H720" s="58"/>
      <c r="I720" s="58"/>
      <c r="J720" s="61"/>
      <c r="K720" s="61"/>
      <c r="L720" s="61"/>
      <c r="M720" s="61"/>
    </row>
    <row r="721" spans="4:13" x14ac:dyDescent="0.15">
      <c r="D721" s="58"/>
      <c r="E721" s="58"/>
      <c r="F721" s="58"/>
      <c r="G721" s="58"/>
      <c r="H721" s="58"/>
      <c r="I721" s="58"/>
      <c r="J721" s="61"/>
      <c r="K721" s="61"/>
      <c r="L721" s="61"/>
      <c r="M721" s="61"/>
    </row>
    <row r="722" spans="4:13" x14ac:dyDescent="0.15">
      <c r="D722" s="58"/>
      <c r="E722" s="58"/>
      <c r="F722" s="58"/>
      <c r="G722" s="58"/>
      <c r="H722" s="58"/>
      <c r="I722" s="58"/>
      <c r="J722" s="61"/>
      <c r="K722" s="61"/>
      <c r="L722" s="61"/>
      <c r="M722" s="61"/>
    </row>
    <row r="723" spans="4:13" x14ac:dyDescent="0.15">
      <c r="D723" s="58"/>
      <c r="E723" s="58"/>
      <c r="F723" s="58"/>
      <c r="G723" s="58"/>
      <c r="H723" s="58"/>
      <c r="I723" s="58"/>
      <c r="J723" s="61"/>
      <c r="K723" s="61"/>
      <c r="L723" s="61"/>
      <c r="M723" s="61"/>
    </row>
    <row r="724" spans="4:13" x14ac:dyDescent="0.15">
      <c r="D724" s="58"/>
      <c r="E724" s="58"/>
      <c r="F724" s="58"/>
      <c r="G724" s="58"/>
      <c r="H724" s="58"/>
      <c r="I724" s="58"/>
      <c r="J724" s="61"/>
      <c r="K724" s="61"/>
      <c r="L724" s="61"/>
      <c r="M724" s="61"/>
    </row>
    <row r="725" spans="4:13" x14ac:dyDescent="0.15">
      <c r="D725" s="58"/>
      <c r="E725" s="58"/>
      <c r="F725" s="58"/>
      <c r="G725" s="58"/>
      <c r="H725" s="58"/>
      <c r="I725" s="58"/>
      <c r="J725" s="61"/>
      <c r="K725" s="61"/>
      <c r="L725" s="61"/>
      <c r="M725" s="61"/>
    </row>
    <row r="726" spans="4:13" x14ac:dyDescent="0.15">
      <c r="D726" s="58"/>
      <c r="E726" s="58"/>
      <c r="F726" s="58"/>
      <c r="G726" s="58"/>
      <c r="H726" s="58"/>
      <c r="I726" s="58"/>
      <c r="J726" s="61"/>
      <c r="K726" s="61"/>
      <c r="L726" s="61"/>
      <c r="M726" s="61"/>
    </row>
    <row r="727" spans="4:13" x14ac:dyDescent="0.15">
      <c r="D727" s="58"/>
      <c r="E727" s="58"/>
      <c r="F727" s="58"/>
      <c r="G727" s="58"/>
      <c r="H727" s="58"/>
      <c r="I727" s="58"/>
      <c r="J727" s="61"/>
      <c r="K727" s="61"/>
      <c r="L727" s="61"/>
      <c r="M727" s="61"/>
    </row>
    <row r="728" spans="4:13" x14ac:dyDescent="0.15">
      <c r="D728" s="58"/>
      <c r="E728" s="58"/>
      <c r="F728" s="58"/>
      <c r="G728" s="58"/>
      <c r="H728" s="58"/>
      <c r="I728" s="58"/>
      <c r="J728" s="61"/>
      <c r="K728" s="61"/>
      <c r="L728" s="61"/>
      <c r="M728" s="61"/>
    </row>
    <row r="729" spans="4:13" x14ac:dyDescent="0.15">
      <c r="D729" s="58"/>
      <c r="E729" s="58"/>
      <c r="F729" s="58"/>
      <c r="G729" s="58"/>
      <c r="H729" s="58"/>
      <c r="I729" s="58"/>
      <c r="J729" s="61"/>
      <c r="K729" s="61"/>
      <c r="L729" s="61"/>
      <c r="M729" s="61"/>
    </row>
    <row r="730" spans="4:13" x14ac:dyDescent="0.15">
      <c r="D730" s="58"/>
      <c r="E730" s="58"/>
      <c r="F730" s="58"/>
      <c r="G730" s="58"/>
      <c r="H730" s="58"/>
      <c r="I730" s="58"/>
      <c r="J730" s="61"/>
      <c r="K730" s="61"/>
      <c r="L730" s="61"/>
      <c r="M730" s="61"/>
    </row>
    <row r="731" spans="4:13" x14ac:dyDescent="0.15">
      <c r="D731" s="58"/>
      <c r="E731" s="58"/>
      <c r="F731" s="58"/>
      <c r="G731" s="58"/>
      <c r="H731" s="58"/>
      <c r="I731" s="58"/>
      <c r="J731" s="61"/>
      <c r="K731" s="61"/>
      <c r="L731" s="61"/>
      <c r="M731" s="61"/>
    </row>
    <row r="732" spans="4:13" x14ac:dyDescent="0.15">
      <c r="D732" s="58"/>
      <c r="E732" s="58"/>
      <c r="F732" s="58"/>
      <c r="G732" s="58"/>
      <c r="H732" s="58"/>
      <c r="I732" s="58"/>
      <c r="J732" s="61"/>
      <c r="K732" s="61"/>
      <c r="L732" s="61"/>
      <c r="M732" s="61"/>
    </row>
    <row r="733" spans="4:13" x14ac:dyDescent="0.15">
      <c r="D733" s="58"/>
      <c r="E733" s="58"/>
      <c r="F733" s="58"/>
      <c r="G733" s="58"/>
      <c r="H733" s="58"/>
      <c r="I733" s="58"/>
      <c r="J733" s="61"/>
      <c r="K733" s="61"/>
      <c r="L733" s="61"/>
      <c r="M733" s="61"/>
    </row>
    <row r="734" spans="4:13" x14ac:dyDescent="0.15">
      <c r="D734" s="58"/>
      <c r="E734" s="58"/>
      <c r="F734" s="58"/>
      <c r="G734" s="58"/>
      <c r="H734" s="58"/>
      <c r="I734" s="58"/>
      <c r="J734" s="61"/>
      <c r="K734" s="61"/>
      <c r="L734" s="61"/>
      <c r="M734" s="61"/>
    </row>
    <row r="735" spans="4:13" x14ac:dyDescent="0.15">
      <c r="D735" s="58"/>
      <c r="E735" s="58"/>
      <c r="F735" s="58"/>
      <c r="G735" s="58"/>
      <c r="H735" s="58"/>
      <c r="I735" s="58"/>
      <c r="J735" s="61"/>
      <c r="K735" s="61"/>
      <c r="L735" s="61"/>
      <c r="M735" s="61"/>
    </row>
    <row r="736" spans="4:13" x14ac:dyDescent="0.15">
      <c r="D736" s="58"/>
      <c r="E736" s="58"/>
      <c r="F736" s="58"/>
      <c r="G736" s="58"/>
      <c r="H736" s="58"/>
      <c r="I736" s="58"/>
      <c r="J736" s="61"/>
      <c r="K736" s="61"/>
      <c r="L736" s="61"/>
      <c r="M736" s="61"/>
    </row>
    <row r="737" spans="4:13" x14ac:dyDescent="0.15">
      <c r="D737" s="58"/>
      <c r="E737" s="58"/>
      <c r="F737" s="58"/>
      <c r="G737" s="58"/>
      <c r="H737" s="58"/>
      <c r="I737" s="58"/>
      <c r="J737" s="61"/>
      <c r="K737" s="61"/>
      <c r="L737" s="61"/>
      <c r="M737" s="61"/>
    </row>
    <row r="738" spans="4:13" x14ac:dyDescent="0.15">
      <c r="D738" s="58"/>
      <c r="E738" s="58"/>
      <c r="F738" s="58"/>
      <c r="G738" s="58"/>
      <c r="H738" s="58"/>
      <c r="I738" s="58"/>
      <c r="J738" s="61"/>
      <c r="K738" s="61"/>
      <c r="L738" s="61"/>
      <c r="M738" s="61"/>
    </row>
    <row r="739" spans="4:13" x14ac:dyDescent="0.15">
      <c r="D739" s="58"/>
      <c r="E739" s="58"/>
      <c r="F739" s="58"/>
      <c r="G739" s="58"/>
      <c r="H739" s="58"/>
      <c r="I739" s="58"/>
      <c r="J739" s="61"/>
      <c r="K739" s="61"/>
      <c r="L739" s="61"/>
      <c r="M739" s="61"/>
    </row>
    <row r="740" spans="4:13" x14ac:dyDescent="0.15">
      <c r="D740" s="58"/>
      <c r="E740" s="58"/>
      <c r="F740" s="58"/>
      <c r="G740" s="58"/>
      <c r="H740" s="58"/>
      <c r="I740" s="58"/>
      <c r="J740" s="61"/>
      <c r="K740" s="61"/>
      <c r="L740" s="61"/>
      <c r="M740" s="61"/>
    </row>
    <row r="741" spans="4:13" x14ac:dyDescent="0.15">
      <c r="D741" s="58"/>
      <c r="E741" s="58"/>
      <c r="F741" s="58"/>
      <c r="G741" s="58"/>
      <c r="H741" s="58"/>
      <c r="I741" s="58"/>
      <c r="J741" s="61"/>
      <c r="K741" s="61"/>
      <c r="L741" s="61"/>
      <c r="M741" s="61"/>
    </row>
    <row r="742" spans="4:13" x14ac:dyDescent="0.15">
      <c r="D742" s="58"/>
      <c r="E742" s="58"/>
      <c r="F742" s="58"/>
      <c r="G742" s="58"/>
      <c r="H742" s="58"/>
      <c r="I742" s="58"/>
      <c r="J742" s="61"/>
      <c r="K742" s="61"/>
      <c r="L742" s="61"/>
      <c r="M742" s="61"/>
    </row>
    <row r="743" spans="4:13" x14ac:dyDescent="0.15">
      <c r="D743" s="58"/>
      <c r="E743" s="58"/>
      <c r="F743" s="58"/>
      <c r="G743" s="58"/>
      <c r="H743" s="58"/>
      <c r="I743" s="58"/>
      <c r="J743" s="61"/>
      <c r="K743" s="61"/>
      <c r="L743" s="61"/>
      <c r="M743" s="61"/>
    </row>
    <row r="744" spans="4:13" x14ac:dyDescent="0.15">
      <c r="D744" s="58"/>
      <c r="E744" s="58"/>
      <c r="F744" s="58"/>
      <c r="G744" s="58"/>
      <c r="H744" s="58"/>
      <c r="I744" s="58"/>
      <c r="J744" s="61"/>
      <c r="K744" s="61"/>
      <c r="L744" s="61"/>
      <c r="M744" s="61"/>
    </row>
    <row r="745" spans="4:13" x14ac:dyDescent="0.15">
      <c r="D745" s="58"/>
      <c r="E745" s="58"/>
      <c r="F745" s="58"/>
      <c r="G745" s="58"/>
      <c r="H745" s="58"/>
      <c r="I745" s="58"/>
      <c r="J745" s="61"/>
      <c r="K745" s="61"/>
      <c r="L745" s="61"/>
      <c r="M745" s="61"/>
    </row>
    <row r="746" spans="4:13" x14ac:dyDescent="0.15">
      <c r="D746" s="58"/>
      <c r="E746" s="58"/>
      <c r="F746" s="58"/>
      <c r="G746" s="58"/>
      <c r="H746" s="58"/>
      <c r="I746" s="58"/>
      <c r="J746" s="61"/>
      <c r="K746" s="61"/>
      <c r="L746" s="61"/>
      <c r="M746" s="61"/>
    </row>
    <row r="747" spans="4:13" x14ac:dyDescent="0.15">
      <c r="D747" s="58"/>
      <c r="E747" s="58"/>
      <c r="F747" s="58"/>
      <c r="G747" s="58"/>
      <c r="H747" s="58"/>
      <c r="I747" s="58"/>
      <c r="J747" s="61"/>
      <c r="K747" s="61"/>
      <c r="L747" s="61"/>
      <c r="M747" s="61"/>
    </row>
    <row r="748" spans="4:13" x14ac:dyDescent="0.15">
      <c r="D748" s="58"/>
      <c r="E748" s="58"/>
      <c r="F748" s="58"/>
      <c r="G748" s="58"/>
      <c r="H748" s="58"/>
      <c r="I748" s="58"/>
      <c r="J748" s="61"/>
      <c r="K748" s="61"/>
      <c r="L748" s="61"/>
      <c r="M748" s="61"/>
    </row>
    <row r="749" spans="4:13" x14ac:dyDescent="0.15">
      <c r="D749" s="58"/>
      <c r="E749" s="58"/>
      <c r="F749" s="58"/>
      <c r="G749" s="58"/>
      <c r="H749" s="58"/>
      <c r="I749" s="58"/>
      <c r="J749" s="61"/>
      <c r="K749" s="61"/>
      <c r="L749" s="61"/>
      <c r="M749" s="61"/>
    </row>
    <row r="750" spans="4:13" x14ac:dyDescent="0.15">
      <c r="D750" s="58"/>
      <c r="E750" s="58"/>
      <c r="F750" s="58"/>
      <c r="G750" s="58"/>
      <c r="H750" s="58"/>
      <c r="I750" s="58"/>
      <c r="J750" s="61"/>
      <c r="K750" s="61"/>
      <c r="L750" s="61"/>
      <c r="M750" s="61"/>
    </row>
    <row r="751" spans="4:13" x14ac:dyDescent="0.15">
      <c r="D751" s="58"/>
      <c r="E751" s="58"/>
      <c r="F751" s="58"/>
      <c r="G751" s="58"/>
      <c r="H751" s="58"/>
      <c r="I751" s="58"/>
      <c r="J751" s="61"/>
      <c r="K751" s="61"/>
      <c r="L751" s="61"/>
      <c r="M751" s="61"/>
    </row>
    <row r="752" spans="4:13" x14ac:dyDescent="0.15">
      <c r="D752" s="58"/>
      <c r="E752" s="58"/>
      <c r="F752" s="58"/>
      <c r="G752" s="58"/>
      <c r="H752" s="58"/>
      <c r="I752" s="58"/>
      <c r="J752" s="61"/>
      <c r="K752" s="61"/>
      <c r="L752" s="61"/>
      <c r="M752" s="61"/>
    </row>
    <row r="753" spans="4:13" x14ac:dyDescent="0.15">
      <c r="D753" s="58"/>
      <c r="E753" s="58"/>
      <c r="F753" s="58"/>
      <c r="G753" s="58"/>
      <c r="H753" s="58"/>
      <c r="I753" s="58"/>
      <c r="J753" s="61"/>
      <c r="K753" s="61"/>
      <c r="L753" s="61"/>
      <c r="M753" s="61"/>
    </row>
    <row r="754" spans="4:13" x14ac:dyDescent="0.15">
      <c r="D754" s="58"/>
      <c r="E754" s="58"/>
      <c r="F754" s="58"/>
      <c r="G754" s="58"/>
      <c r="H754" s="58"/>
      <c r="I754" s="58"/>
      <c r="J754" s="61"/>
      <c r="K754" s="61"/>
      <c r="L754" s="61"/>
      <c r="M754" s="61"/>
    </row>
    <row r="755" spans="4:13" x14ac:dyDescent="0.15">
      <c r="D755" s="58"/>
      <c r="E755" s="58"/>
      <c r="F755" s="58"/>
      <c r="G755" s="58"/>
      <c r="H755" s="58"/>
      <c r="I755" s="58"/>
      <c r="J755" s="61"/>
      <c r="K755" s="61"/>
      <c r="L755" s="61"/>
      <c r="M755" s="61"/>
    </row>
    <row r="756" spans="4:13" x14ac:dyDescent="0.15">
      <c r="D756" s="58"/>
      <c r="E756" s="58"/>
      <c r="F756" s="58"/>
      <c r="G756" s="58"/>
      <c r="H756" s="58"/>
      <c r="I756" s="58"/>
      <c r="J756" s="61"/>
      <c r="K756" s="61"/>
      <c r="L756" s="61"/>
      <c r="M756" s="61"/>
    </row>
    <row r="757" spans="4:13" x14ac:dyDescent="0.15">
      <c r="D757" s="58"/>
      <c r="E757" s="58"/>
      <c r="F757" s="58"/>
      <c r="G757" s="58"/>
      <c r="H757" s="58"/>
      <c r="I757" s="58"/>
      <c r="J757" s="61"/>
      <c r="K757" s="61"/>
      <c r="L757" s="61"/>
      <c r="M757" s="61"/>
    </row>
    <row r="758" spans="4:13" x14ac:dyDescent="0.15">
      <c r="D758" s="58"/>
      <c r="E758" s="58"/>
      <c r="F758" s="58"/>
      <c r="G758" s="58"/>
      <c r="H758" s="58"/>
      <c r="I758" s="58"/>
      <c r="J758" s="61"/>
      <c r="K758" s="61"/>
      <c r="L758" s="61"/>
      <c r="M758" s="61"/>
    </row>
    <row r="759" spans="4:13" x14ac:dyDescent="0.15">
      <c r="D759" s="58"/>
      <c r="E759" s="58"/>
      <c r="F759" s="58"/>
      <c r="G759" s="58"/>
      <c r="H759" s="58"/>
      <c r="I759" s="58"/>
      <c r="J759" s="61"/>
      <c r="K759" s="61"/>
      <c r="L759" s="61"/>
      <c r="M759" s="61"/>
    </row>
    <row r="760" spans="4:13" x14ac:dyDescent="0.15">
      <c r="D760" s="58"/>
      <c r="E760" s="58"/>
      <c r="F760" s="58"/>
      <c r="G760" s="58"/>
      <c r="H760" s="58"/>
      <c r="I760" s="58"/>
      <c r="J760" s="61"/>
      <c r="K760" s="61"/>
      <c r="L760" s="61"/>
      <c r="M760" s="61"/>
    </row>
    <row r="761" spans="4:13" x14ac:dyDescent="0.15">
      <c r="D761" s="58"/>
      <c r="E761" s="58"/>
      <c r="F761" s="58"/>
      <c r="G761" s="58"/>
      <c r="H761" s="58"/>
      <c r="I761" s="58"/>
      <c r="J761" s="61"/>
      <c r="K761" s="61"/>
      <c r="L761" s="61"/>
      <c r="M761" s="61"/>
    </row>
    <row r="762" spans="4:13" x14ac:dyDescent="0.15">
      <c r="D762" s="58"/>
      <c r="E762" s="58"/>
      <c r="F762" s="58"/>
      <c r="G762" s="58"/>
      <c r="H762" s="58"/>
      <c r="I762" s="58"/>
      <c r="J762" s="61"/>
      <c r="K762" s="61"/>
      <c r="L762" s="61"/>
      <c r="M762" s="61"/>
    </row>
    <row r="763" spans="4:13" x14ac:dyDescent="0.15">
      <c r="D763" s="58"/>
      <c r="E763" s="58"/>
      <c r="F763" s="58"/>
      <c r="G763" s="58"/>
      <c r="H763" s="58"/>
      <c r="I763" s="58"/>
      <c r="J763" s="61"/>
      <c r="K763" s="61"/>
      <c r="L763" s="61"/>
      <c r="M763" s="61"/>
    </row>
    <row r="764" spans="4:13" x14ac:dyDescent="0.15">
      <c r="D764" s="58"/>
      <c r="E764" s="58"/>
      <c r="F764" s="58"/>
      <c r="G764" s="58"/>
      <c r="H764" s="58"/>
      <c r="I764" s="58"/>
      <c r="J764" s="61"/>
      <c r="K764" s="61"/>
      <c r="L764" s="61"/>
      <c r="M764" s="61"/>
    </row>
    <row r="765" spans="4:13" x14ac:dyDescent="0.15">
      <c r="D765" s="58"/>
      <c r="E765" s="58"/>
      <c r="F765" s="58"/>
      <c r="G765" s="58"/>
      <c r="H765" s="58"/>
      <c r="I765" s="58"/>
      <c r="J765" s="61"/>
      <c r="K765" s="61"/>
      <c r="L765" s="61"/>
      <c r="M765" s="61"/>
    </row>
    <row r="766" spans="4:13" x14ac:dyDescent="0.15">
      <c r="D766" s="58"/>
      <c r="E766" s="58"/>
      <c r="F766" s="58"/>
      <c r="G766" s="58"/>
      <c r="H766" s="58"/>
      <c r="I766" s="58"/>
      <c r="J766" s="61"/>
      <c r="K766" s="61"/>
      <c r="L766" s="61"/>
      <c r="M766" s="61"/>
    </row>
  </sheetData>
  <mergeCells count="2">
    <mergeCell ref="E16:E17"/>
    <mergeCell ref="E10:E13"/>
  </mergeCells>
  <printOptions horizontalCentered="1" verticalCentered="1"/>
  <pageMargins left="0" right="0" top="0" bottom="0" header="0" footer="0"/>
  <pageSetup paperSize="9" scale="130" orientation="landscape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A1:AX792"/>
  <sheetViews>
    <sheetView zoomScale="85" zoomScaleNormal="85" workbookViewId="0">
      <pane ySplit="1" topLeftCell="A5" activePane="bottomLeft" state="frozen"/>
      <selection pane="bottomLeft" activeCell="F22" sqref="F22"/>
    </sheetView>
  </sheetViews>
  <sheetFormatPr baseColWidth="10" defaultColWidth="9.1640625" defaultRowHeight="14" x14ac:dyDescent="0.15"/>
  <cols>
    <col min="1" max="1" width="7" style="1" customWidth="1"/>
    <col min="2" max="4" width="17.1640625" style="1" customWidth="1"/>
    <col min="5" max="5" width="19.33203125" style="1" customWidth="1"/>
    <col min="6" max="6" width="21.5" style="1" customWidth="1"/>
    <col min="7" max="7" width="17.1640625" style="1" customWidth="1"/>
    <col min="8" max="8" width="13.33203125" style="1" customWidth="1"/>
    <col min="9" max="16384" width="9.1640625" style="2"/>
  </cols>
  <sheetData>
    <row r="1" spans="1:8" s="1" customFormat="1" ht="30" x14ac:dyDescent="0.15">
      <c r="A1" s="226" t="s">
        <v>2012</v>
      </c>
      <c r="B1" s="116" t="s">
        <v>1383</v>
      </c>
      <c r="C1" s="116" t="s">
        <v>1384</v>
      </c>
      <c r="D1" s="116" t="s">
        <v>1385</v>
      </c>
      <c r="E1" s="178" t="s">
        <v>1989</v>
      </c>
      <c r="F1" s="116" t="s">
        <v>1382</v>
      </c>
      <c r="G1" s="97"/>
      <c r="H1" s="4"/>
    </row>
    <row r="2" spans="1:8" x14ac:dyDescent="0.15">
      <c r="A2" s="47">
        <v>0.375</v>
      </c>
      <c r="B2" s="102"/>
      <c r="C2" s="102"/>
      <c r="D2" s="102"/>
      <c r="E2" s="102"/>
      <c r="F2" s="102"/>
      <c r="G2" s="51"/>
      <c r="H2" s="51"/>
    </row>
    <row r="3" spans="1:8" ht="15" customHeight="1" x14ac:dyDescent="0.15">
      <c r="A3" s="47">
        <v>0.39583333333333331</v>
      </c>
      <c r="B3" s="102"/>
      <c r="C3" s="102"/>
      <c r="D3" s="102"/>
      <c r="E3" s="102"/>
      <c r="F3" s="102"/>
      <c r="G3" s="51"/>
      <c r="H3" s="51"/>
    </row>
    <row r="4" spans="1:8" ht="15" customHeight="1" x14ac:dyDescent="0.15">
      <c r="A4" s="47">
        <v>0.41666666666666669</v>
      </c>
      <c r="B4" s="102"/>
      <c r="C4" s="102"/>
      <c r="D4" s="102"/>
      <c r="E4" s="102"/>
      <c r="F4" s="102"/>
      <c r="G4" s="98"/>
      <c r="H4" s="51"/>
    </row>
    <row r="5" spans="1:8" x14ac:dyDescent="0.15">
      <c r="A5" s="47">
        <v>0.4375</v>
      </c>
      <c r="B5" s="102"/>
      <c r="C5" s="102"/>
      <c r="D5" s="102"/>
      <c r="E5" s="179"/>
      <c r="F5" s="102"/>
      <c r="G5" s="98"/>
      <c r="H5" s="51"/>
    </row>
    <row r="6" spans="1:8" x14ac:dyDescent="0.15">
      <c r="A6" s="47">
        <v>0.45833333333333331</v>
      </c>
      <c r="B6" s="102"/>
      <c r="C6" s="102"/>
      <c r="D6" s="102"/>
      <c r="E6" s="180"/>
      <c r="F6" s="102"/>
      <c r="G6" s="98"/>
      <c r="H6" s="51"/>
    </row>
    <row r="7" spans="1:8" x14ac:dyDescent="0.15">
      <c r="A7" s="47">
        <v>0.47916666666666669</v>
      </c>
      <c r="B7" s="102"/>
      <c r="C7" s="102"/>
      <c r="D7" s="102"/>
      <c r="E7" s="179"/>
      <c r="F7" s="102"/>
      <c r="G7" s="98"/>
      <c r="H7" s="51"/>
    </row>
    <row r="8" spans="1:8" ht="15" x14ac:dyDescent="0.2">
      <c r="A8" s="47">
        <v>0.5</v>
      </c>
      <c r="B8" s="102"/>
      <c r="C8" s="102"/>
      <c r="D8" s="102"/>
      <c r="E8" s="102"/>
      <c r="F8" s="109"/>
      <c r="G8" s="98"/>
      <c r="H8"/>
    </row>
    <row r="9" spans="1:8" x14ac:dyDescent="0.15">
      <c r="A9" s="47">
        <v>0.52083333333333337</v>
      </c>
      <c r="B9" s="102"/>
      <c r="C9" s="102"/>
      <c r="D9" s="102"/>
      <c r="E9" s="102"/>
      <c r="F9" s="102"/>
      <c r="G9" s="99"/>
      <c r="H9" s="51"/>
    </row>
    <row r="10" spans="1:8" x14ac:dyDescent="0.15">
      <c r="A10" s="47">
        <v>0.54166666666666663</v>
      </c>
      <c r="B10" s="102"/>
      <c r="C10" s="102"/>
      <c r="D10" s="102"/>
      <c r="E10" s="102"/>
      <c r="F10" s="220"/>
      <c r="G10" s="99"/>
      <c r="H10" s="51"/>
    </row>
    <row r="11" spans="1:8" ht="15" customHeight="1" x14ac:dyDescent="0.15">
      <c r="A11" s="47">
        <v>0.5625</v>
      </c>
      <c r="B11" s="102"/>
      <c r="C11" s="102"/>
      <c r="D11" s="102"/>
      <c r="E11" s="102"/>
      <c r="F11" s="102"/>
      <c r="G11" s="51"/>
      <c r="H11" s="51"/>
    </row>
    <row r="12" spans="1:8" x14ac:dyDescent="0.15">
      <c r="A12" s="47">
        <v>0.58333333333333337</v>
      </c>
      <c r="B12" s="102"/>
      <c r="C12" s="102"/>
      <c r="D12" s="102"/>
      <c r="E12" s="102"/>
      <c r="F12" s="102"/>
      <c r="G12" s="51"/>
      <c r="H12" s="51"/>
    </row>
    <row r="13" spans="1:8" x14ac:dyDescent="0.15">
      <c r="A13" s="47">
        <v>0.60416666666666663</v>
      </c>
      <c r="B13" s="102"/>
      <c r="C13" s="102"/>
      <c r="D13" s="102"/>
      <c r="E13" s="102"/>
      <c r="F13" s="102"/>
      <c r="G13" s="51"/>
      <c r="H13" s="51"/>
    </row>
    <row r="14" spans="1:8" x14ac:dyDescent="0.15">
      <c r="A14" s="47">
        <v>0.625</v>
      </c>
      <c r="B14" s="102"/>
      <c r="C14" s="102"/>
      <c r="D14" s="102"/>
      <c r="E14" s="102"/>
      <c r="F14" s="102"/>
      <c r="G14" s="51"/>
      <c r="H14" s="56"/>
    </row>
    <row r="15" spans="1:8" x14ac:dyDescent="0.15">
      <c r="A15" s="47">
        <v>0.64583333333333337</v>
      </c>
      <c r="B15" s="102"/>
      <c r="C15" s="102"/>
      <c r="D15" s="102"/>
      <c r="E15" s="102"/>
      <c r="F15" s="102"/>
      <c r="G15" s="51"/>
      <c r="H15" s="51"/>
    </row>
    <row r="16" spans="1:8" x14ac:dyDescent="0.15">
      <c r="A16" s="47">
        <v>0.66666666666666663</v>
      </c>
      <c r="B16" s="102"/>
      <c r="C16" s="102"/>
      <c r="D16" s="102"/>
      <c r="E16" s="102"/>
      <c r="F16" s="150"/>
      <c r="G16" s="56"/>
      <c r="H16" s="51"/>
    </row>
    <row r="17" spans="1:8" x14ac:dyDescent="0.15">
      <c r="A17" s="47">
        <v>0.6875</v>
      </c>
      <c r="B17" s="102"/>
      <c r="C17" s="102"/>
      <c r="D17" s="102"/>
      <c r="E17" s="102"/>
      <c r="F17" s="293"/>
      <c r="G17" s="99"/>
      <c r="H17" s="56"/>
    </row>
    <row r="18" spans="1:8" x14ac:dyDescent="0.15">
      <c r="A18" s="47">
        <v>0.70833333333333337</v>
      </c>
      <c r="B18" s="102"/>
      <c r="C18" s="102"/>
      <c r="D18" s="102"/>
      <c r="E18" s="102"/>
      <c r="F18" s="145">
        <v>148</v>
      </c>
      <c r="G18" s="99"/>
      <c r="H18" s="56"/>
    </row>
    <row r="19" spans="1:8" x14ac:dyDescent="0.15">
      <c r="A19" s="47">
        <v>0.72916666666666663</v>
      </c>
      <c r="B19" s="102"/>
      <c r="C19" s="102"/>
      <c r="D19" s="102"/>
      <c r="E19" s="102"/>
      <c r="F19" s="145">
        <v>54</v>
      </c>
      <c r="G19" s="99"/>
      <c r="H19" s="51"/>
    </row>
    <row r="20" spans="1:8" x14ac:dyDescent="0.15">
      <c r="A20" s="47">
        <v>0.75</v>
      </c>
      <c r="B20" s="102"/>
      <c r="C20" s="102"/>
      <c r="D20" s="102"/>
      <c r="E20" s="102"/>
      <c r="F20" s="145" t="s">
        <v>2164</v>
      </c>
      <c r="G20" s="99"/>
      <c r="H20" s="56"/>
    </row>
    <row r="21" spans="1:8" x14ac:dyDescent="0.15">
      <c r="A21" s="47">
        <v>0.77083333333333337</v>
      </c>
      <c r="B21" s="102"/>
      <c r="C21" s="102"/>
      <c r="D21" s="102"/>
      <c r="E21" s="102"/>
      <c r="F21" s="106"/>
      <c r="G21" s="99"/>
      <c r="H21" s="51"/>
    </row>
    <row r="22" spans="1:8" x14ac:dyDescent="0.15">
      <c r="A22" s="47">
        <v>0.79166666666666663</v>
      </c>
      <c r="B22" s="145"/>
      <c r="C22" s="102"/>
      <c r="D22" s="102"/>
      <c r="E22" s="102"/>
      <c r="F22" s="145" t="s">
        <v>2106</v>
      </c>
      <c r="G22" s="99"/>
      <c r="H22" s="56"/>
    </row>
    <row r="23" spans="1:8" ht="16.5" customHeight="1" x14ac:dyDescent="0.15">
      <c r="A23" s="47">
        <v>0.8125</v>
      </c>
      <c r="B23" s="102"/>
      <c r="C23" s="102"/>
      <c r="D23" s="102"/>
      <c r="E23" s="102"/>
      <c r="F23" s="145"/>
      <c r="G23" s="99"/>
      <c r="H23" s="56"/>
    </row>
    <row r="24" spans="1:8" ht="15.75" customHeight="1" x14ac:dyDescent="0.15">
      <c r="A24" s="47">
        <v>0.83333333333333337</v>
      </c>
      <c r="B24" s="102"/>
      <c r="C24" s="181"/>
      <c r="D24" s="102"/>
      <c r="E24" s="102"/>
      <c r="F24" s="102"/>
      <c r="G24" s="99"/>
      <c r="H24" s="56"/>
    </row>
    <row r="25" spans="1:8" ht="15" customHeight="1" x14ac:dyDescent="0.15">
      <c r="A25" s="47">
        <v>0.85416666666666663</v>
      </c>
      <c r="B25" s="102"/>
      <c r="C25" s="164"/>
      <c r="D25" s="102"/>
      <c r="E25" s="102"/>
      <c r="F25" s="102"/>
      <c r="G25" s="99"/>
      <c r="H25" s="56"/>
    </row>
    <row r="26" spans="1:8" x14ac:dyDescent="0.15">
      <c r="A26" s="47">
        <v>0.875</v>
      </c>
      <c r="B26" s="102"/>
      <c r="C26" s="102"/>
      <c r="D26" s="102"/>
      <c r="E26" s="102"/>
      <c r="F26" s="102"/>
      <c r="G26" s="99"/>
      <c r="H26" s="51"/>
    </row>
    <row r="27" spans="1:8" x14ac:dyDescent="0.15">
      <c r="A27" s="47">
        <v>0.89583333333333337</v>
      </c>
      <c r="B27" s="102"/>
      <c r="C27" s="102"/>
      <c r="D27" s="102"/>
      <c r="E27" s="102"/>
      <c r="F27" s="102"/>
      <c r="G27" s="51"/>
      <c r="H27" s="51"/>
    </row>
    <row r="28" spans="1:8" x14ac:dyDescent="0.15">
      <c r="A28" s="47">
        <v>0.91666666666666663</v>
      </c>
      <c r="B28" s="102"/>
      <c r="C28" s="102"/>
      <c r="D28" s="102"/>
      <c r="E28" s="102"/>
      <c r="F28" s="102"/>
      <c r="G28" s="51"/>
      <c r="H28" s="51"/>
    </row>
    <row r="29" spans="1:8" x14ac:dyDescent="0.15">
      <c r="A29" s="48"/>
      <c r="B29" s="48"/>
      <c r="C29" s="51"/>
      <c r="D29" s="51"/>
      <c r="E29" s="51"/>
      <c r="F29" s="51"/>
      <c r="G29" s="51"/>
      <c r="H29" s="55"/>
    </row>
    <row r="30" spans="1:8" x14ac:dyDescent="0.15">
      <c r="A30" s="48"/>
      <c r="B30" s="48"/>
      <c r="C30" s="51"/>
      <c r="D30" s="51"/>
      <c r="E30" s="51"/>
      <c r="F30" s="51"/>
      <c r="G30" s="51"/>
      <c r="H30" s="55"/>
    </row>
    <row r="31" spans="1:8" x14ac:dyDescent="0.15">
      <c r="A31" s="48"/>
      <c r="B31" s="48"/>
      <c r="C31" s="51"/>
      <c r="D31" s="51"/>
      <c r="E31" s="51"/>
      <c r="F31" s="51"/>
      <c r="G31" s="51"/>
      <c r="H31" s="55"/>
    </row>
    <row r="32" spans="1:8" ht="15" x14ac:dyDescent="0.2">
      <c r="A32" s="48"/>
      <c r="B32" s="48"/>
      <c r="C32"/>
      <c r="D32"/>
      <c r="E32"/>
      <c r="F32"/>
      <c r="G32"/>
      <c r="H32"/>
    </row>
    <row r="33" spans="1:50" ht="16" x14ac:dyDescent="0.2">
      <c r="A33" s="50"/>
      <c r="B33" s="50"/>
      <c r="C33" s="52"/>
      <c r="D33" s="52"/>
      <c r="E33" s="53"/>
      <c r="F33" s="54"/>
      <c r="G33" s="54"/>
      <c r="H33" s="50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</row>
    <row r="34" spans="1:50" ht="16" x14ac:dyDescent="0.2">
      <c r="A34" s="50"/>
      <c r="B34" s="50"/>
      <c r="C34" s="52"/>
      <c r="D34" s="52"/>
      <c r="E34" s="50"/>
      <c r="F34" s="50"/>
      <c r="G34" s="50"/>
      <c r="H34" s="5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</row>
    <row r="35" spans="1:50" ht="16" x14ac:dyDescent="0.2">
      <c r="A35" s="50"/>
      <c r="B35" s="50"/>
      <c r="C35" s="52"/>
      <c r="D35" s="52"/>
      <c r="E35" s="50"/>
      <c r="F35" s="50"/>
      <c r="G35" s="50"/>
      <c r="H35" s="50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</row>
    <row r="36" spans="1:50" ht="16" x14ac:dyDescent="0.2">
      <c r="A36" s="50"/>
      <c r="B36" s="50"/>
      <c r="C36" s="52"/>
      <c r="D36" s="52"/>
      <c r="E36" s="50"/>
      <c r="F36" s="50"/>
      <c r="G36" s="50"/>
      <c r="H36" s="50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</row>
    <row r="37" spans="1:50" ht="16" x14ac:dyDescent="0.2">
      <c r="A37" s="50"/>
      <c r="B37" s="50"/>
      <c r="C37" s="52"/>
      <c r="D37" s="52"/>
      <c r="E37" s="50"/>
      <c r="F37" s="50"/>
      <c r="G37" s="50"/>
      <c r="H37" s="50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</row>
    <row r="38" spans="1:50" ht="16" x14ac:dyDescent="0.2">
      <c r="A38" s="50"/>
      <c r="B38" s="50"/>
      <c r="C38" s="50"/>
      <c r="D38" s="50"/>
      <c r="E38" s="50"/>
      <c r="F38" s="50"/>
      <c r="G38" s="50"/>
      <c r="H38" s="50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</row>
    <row r="39" spans="1:50" ht="16" x14ac:dyDescent="0.2">
      <c r="A39" s="58"/>
      <c r="B39" s="58"/>
      <c r="C39" s="49"/>
      <c r="D39" s="68"/>
      <c r="E39" s="68"/>
      <c r="F39" s="68"/>
      <c r="G39" s="68"/>
      <c r="H39" s="68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</row>
    <row r="40" spans="1:50" ht="16" x14ac:dyDescent="0.2">
      <c r="A40" s="58"/>
      <c r="B40" s="58"/>
      <c r="C40" s="49"/>
      <c r="D40" s="50"/>
      <c r="E40" s="50"/>
      <c r="F40" s="50"/>
      <c r="G40" s="50"/>
      <c r="H40" s="50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</row>
    <row r="41" spans="1:50" ht="16" x14ac:dyDescent="0.2">
      <c r="A41" s="58"/>
      <c r="B41" s="58"/>
      <c r="C41" s="69"/>
      <c r="D41" s="50"/>
      <c r="E41" s="50"/>
      <c r="F41" s="50"/>
      <c r="G41" s="50"/>
      <c r="H41" s="50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</row>
    <row r="42" spans="1:50" ht="16" x14ac:dyDescent="0.2">
      <c r="A42" s="58"/>
      <c r="B42" s="58"/>
      <c r="C42" s="69"/>
      <c r="D42" s="50"/>
      <c r="E42" s="50"/>
      <c r="F42" s="50"/>
      <c r="G42" s="50"/>
      <c r="H42" s="50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</row>
    <row r="43" spans="1:50" ht="16" x14ac:dyDescent="0.2">
      <c r="A43" s="58"/>
      <c r="B43" s="58"/>
      <c r="C43" s="57"/>
      <c r="D43" s="58"/>
      <c r="E43" s="58"/>
      <c r="F43" s="58"/>
      <c r="G43" s="58"/>
      <c r="H43" s="58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</row>
    <row r="44" spans="1:50" ht="16" x14ac:dyDescent="0.2">
      <c r="A44" s="58"/>
      <c r="B44" s="58"/>
      <c r="C44" s="57"/>
      <c r="D44" s="58"/>
      <c r="E44" s="58"/>
      <c r="F44" s="58"/>
      <c r="G44" s="58"/>
      <c r="H44" s="58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</row>
    <row r="45" spans="1:50" ht="16" x14ac:dyDescent="0.2">
      <c r="A45" s="58"/>
      <c r="B45" s="58"/>
      <c r="C45" s="57"/>
      <c r="D45" s="58"/>
      <c r="E45" s="58"/>
      <c r="F45" s="58"/>
      <c r="G45" s="58"/>
      <c r="H45" s="58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</row>
    <row r="46" spans="1:50" x14ac:dyDescent="0.15">
      <c r="A46" s="58"/>
      <c r="B46" s="58"/>
      <c r="C46" s="61"/>
      <c r="D46" s="58"/>
      <c r="E46" s="58"/>
      <c r="F46" s="58"/>
      <c r="G46" s="58"/>
      <c r="H46" s="58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</row>
    <row r="47" spans="1:50" ht="16" x14ac:dyDescent="0.2">
      <c r="A47" s="58"/>
      <c r="B47" s="58"/>
      <c r="C47" s="57"/>
      <c r="D47" s="58"/>
      <c r="E47" s="58"/>
      <c r="F47" s="58"/>
      <c r="G47" s="58"/>
      <c r="H47" s="58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</row>
    <row r="48" spans="1:50" ht="16" x14ac:dyDescent="0.2">
      <c r="A48" s="58"/>
      <c r="B48" s="58"/>
      <c r="C48" s="57"/>
      <c r="D48" s="58"/>
      <c r="E48" s="58"/>
      <c r="F48" s="58"/>
      <c r="G48" s="58"/>
      <c r="H48" s="58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</row>
    <row r="49" spans="1:50" ht="16" x14ac:dyDescent="0.2">
      <c r="A49" s="58"/>
      <c r="B49" s="58"/>
      <c r="C49" s="57"/>
      <c r="D49" s="58"/>
      <c r="E49" s="58"/>
      <c r="F49" s="58"/>
      <c r="G49" s="58"/>
      <c r="H49" s="58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</row>
    <row r="50" spans="1:50" ht="16" x14ac:dyDescent="0.2">
      <c r="A50" s="58"/>
      <c r="B50" s="58"/>
      <c r="C50" s="57"/>
      <c r="D50" s="58"/>
      <c r="E50" s="58"/>
      <c r="F50" s="58"/>
      <c r="G50" s="58"/>
      <c r="H50" s="58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</row>
    <row r="51" spans="1:50" x14ac:dyDescent="0.15">
      <c r="A51" s="58"/>
      <c r="B51" s="58"/>
      <c r="C51" s="61"/>
      <c r="D51" s="58"/>
      <c r="E51" s="58"/>
      <c r="F51" s="58"/>
      <c r="G51" s="58"/>
      <c r="H51" s="58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</row>
    <row r="52" spans="1:50" ht="16" x14ac:dyDescent="0.2">
      <c r="A52" s="58"/>
      <c r="B52" s="58"/>
      <c r="C52" s="57"/>
      <c r="D52" s="58"/>
      <c r="E52" s="58"/>
      <c r="F52" s="58"/>
      <c r="G52" s="58"/>
      <c r="H52" s="58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</row>
    <row r="53" spans="1:50" ht="16" x14ac:dyDescent="0.2">
      <c r="A53" s="58"/>
      <c r="B53" s="58"/>
      <c r="C53" s="57"/>
      <c r="D53" s="58"/>
      <c r="E53" s="58"/>
      <c r="F53" s="58"/>
      <c r="G53" s="58"/>
      <c r="H53" s="58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</row>
    <row r="54" spans="1:50" ht="16" x14ac:dyDescent="0.2">
      <c r="A54" s="58"/>
      <c r="B54" s="58"/>
      <c r="C54" s="57"/>
      <c r="D54" s="58"/>
      <c r="E54" s="58"/>
      <c r="F54" s="58"/>
      <c r="G54" s="58"/>
      <c r="H54" s="58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</row>
    <row r="55" spans="1:50" ht="16" x14ac:dyDescent="0.2">
      <c r="A55" s="58"/>
      <c r="B55" s="58"/>
      <c r="C55" s="57"/>
      <c r="D55" s="58"/>
      <c r="E55" s="58"/>
      <c r="F55" s="58"/>
      <c r="G55" s="58"/>
      <c r="H55" s="58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</row>
    <row r="56" spans="1:50" x14ac:dyDescent="0.15">
      <c r="A56" s="58"/>
      <c r="B56" s="58"/>
      <c r="C56" s="61"/>
      <c r="D56" s="58"/>
      <c r="E56" s="58"/>
      <c r="F56" s="58"/>
      <c r="G56" s="58"/>
      <c r="H56" s="58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</row>
    <row r="57" spans="1:50" ht="16" x14ac:dyDescent="0.2">
      <c r="A57" s="58"/>
      <c r="B57" s="58"/>
      <c r="C57" s="57"/>
      <c r="D57" s="58"/>
      <c r="E57" s="58"/>
      <c r="F57" s="58"/>
      <c r="G57" s="58"/>
      <c r="H57" s="58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</row>
    <row r="58" spans="1:50" ht="16" x14ac:dyDescent="0.2">
      <c r="A58" s="58"/>
      <c r="B58" s="58"/>
      <c r="C58" s="57"/>
      <c r="D58" s="58"/>
      <c r="E58" s="58"/>
      <c r="F58" s="58"/>
      <c r="G58" s="58"/>
      <c r="H58" s="58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</row>
    <row r="59" spans="1:50" ht="16" x14ac:dyDescent="0.2">
      <c r="A59" s="58"/>
      <c r="B59" s="58"/>
      <c r="C59" s="57"/>
      <c r="G59" s="58"/>
      <c r="H59" s="58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</row>
    <row r="60" spans="1:50" ht="16" x14ac:dyDescent="0.2">
      <c r="A60" s="58"/>
      <c r="B60" s="58"/>
      <c r="C60" s="49"/>
      <c r="G60" s="58"/>
      <c r="H60" s="58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</row>
    <row r="61" spans="1:50" ht="16" x14ac:dyDescent="0.2">
      <c r="A61" s="58"/>
      <c r="B61" s="58"/>
      <c r="C61" s="69"/>
      <c r="G61" s="58"/>
      <c r="H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</row>
    <row r="62" spans="1:50" ht="16" x14ac:dyDescent="0.2">
      <c r="A62" s="58"/>
      <c r="B62" s="58"/>
      <c r="C62" s="69"/>
      <c r="G62" s="58"/>
      <c r="H62" s="58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</row>
    <row r="63" spans="1:50" ht="16" x14ac:dyDescent="0.2">
      <c r="A63" s="58"/>
      <c r="B63" s="58"/>
      <c r="C63" s="57"/>
      <c r="D63" s="58"/>
      <c r="E63" s="58"/>
      <c r="F63" s="58"/>
      <c r="G63" s="58"/>
      <c r="H63" s="58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</row>
    <row r="64" spans="1:50" ht="16" x14ac:dyDescent="0.2">
      <c r="A64" s="58"/>
      <c r="B64" s="58"/>
      <c r="C64" s="57"/>
      <c r="F64" s="58"/>
      <c r="G64" s="58"/>
      <c r="H64" s="58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</row>
    <row r="65" spans="1:50" ht="16" x14ac:dyDescent="0.2">
      <c r="A65" s="58"/>
      <c r="B65" s="58"/>
      <c r="C65" s="49"/>
      <c r="F65" s="58"/>
      <c r="G65" s="58"/>
      <c r="H65" s="58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</row>
    <row r="66" spans="1:50" ht="16" x14ac:dyDescent="0.2">
      <c r="A66" s="58"/>
      <c r="B66" s="58"/>
      <c r="C66" s="69"/>
      <c r="F66" s="58"/>
      <c r="G66" s="58"/>
      <c r="H66" s="58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</row>
    <row r="67" spans="1:50" ht="16" x14ac:dyDescent="0.2">
      <c r="A67" s="58"/>
      <c r="B67" s="58"/>
      <c r="C67" s="69"/>
      <c r="F67" s="58"/>
      <c r="G67" s="58"/>
      <c r="H67" s="58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</row>
    <row r="68" spans="1:50" ht="16" x14ac:dyDescent="0.2">
      <c r="A68" s="58"/>
      <c r="B68" s="58"/>
      <c r="C68" s="59"/>
      <c r="D68" s="58"/>
      <c r="E68" s="58"/>
      <c r="F68" s="58"/>
      <c r="G68" s="58"/>
      <c r="H68" s="58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</row>
    <row r="69" spans="1:50" ht="16" x14ac:dyDescent="0.2">
      <c r="A69" s="58"/>
      <c r="B69" s="58"/>
      <c r="C69" s="57"/>
      <c r="D69" s="58"/>
      <c r="E69" s="58"/>
      <c r="F69" s="58"/>
      <c r="G69" s="58"/>
      <c r="H69" s="58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</row>
    <row r="70" spans="1:50" ht="16" x14ac:dyDescent="0.2">
      <c r="A70" s="58"/>
      <c r="B70" s="58"/>
      <c r="C70" s="57"/>
      <c r="D70" s="58"/>
      <c r="E70" s="58"/>
      <c r="F70" s="58"/>
      <c r="G70" s="58"/>
      <c r="H70" s="58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</row>
    <row r="71" spans="1:50" x14ac:dyDescent="0.15">
      <c r="A71" s="58"/>
      <c r="B71" s="58"/>
      <c r="C71" s="61"/>
      <c r="D71" s="58"/>
      <c r="E71" s="58"/>
      <c r="F71" s="58"/>
      <c r="G71" s="58"/>
      <c r="H71" s="58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</row>
    <row r="72" spans="1:50" ht="16" x14ac:dyDescent="0.2">
      <c r="A72" s="58"/>
      <c r="B72" s="58"/>
      <c r="C72" s="57"/>
      <c r="D72" s="58"/>
      <c r="E72" s="58"/>
      <c r="F72" s="58"/>
      <c r="G72" s="58"/>
      <c r="H72" s="58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</row>
    <row r="73" spans="1:50" ht="16" x14ac:dyDescent="0.2">
      <c r="A73" s="58"/>
      <c r="B73" s="58"/>
      <c r="C73" s="57"/>
      <c r="D73" s="58"/>
      <c r="E73" s="58"/>
      <c r="F73" s="58"/>
      <c r="G73" s="58"/>
      <c r="H73" s="58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</row>
    <row r="74" spans="1:50" ht="16" x14ac:dyDescent="0.2">
      <c r="A74" s="58"/>
      <c r="B74" s="58"/>
      <c r="C74" s="57"/>
      <c r="D74" s="58"/>
      <c r="E74" s="58"/>
      <c r="F74" s="58"/>
      <c r="G74" s="58"/>
      <c r="H74" s="58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</row>
    <row r="75" spans="1:50" ht="16" x14ac:dyDescent="0.2">
      <c r="A75" s="58"/>
      <c r="B75" s="58"/>
      <c r="C75" s="57"/>
      <c r="D75" s="58"/>
      <c r="E75" s="58"/>
      <c r="F75" s="58"/>
      <c r="G75" s="58"/>
      <c r="H75" s="58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X75" s="61"/>
    </row>
    <row r="76" spans="1:50" x14ac:dyDescent="0.15">
      <c r="A76" s="58"/>
      <c r="B76" s="58"/>
      <c r="C76" s="61"/>
      <c r="D76" s="58"/>
      <c r="E76" s="58"/>
      <c r="F76" s="58"/>
      <c r="G76" s="58"/>
      <c r="H76" s="58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</row>
    <row r="77" spans="1:50" ht="16" x14ac:dyDescent="0.2">
      <c r="A77" s="58"/>
      <c r="B77" s="58"/>
      <c r="C77" s="57"/>
      <c r="D77" s="58"/>
      <c r="E77" s="58"/>
      <c r="F77" s="58"/>
      <c r="G77" s="58"/>
      <c r="H77" s="58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61"/>
    </row>
    <row r="78" spans="1:50" ht="16" x14ac:dyDescent="0.2">
      <c r="A78" s="58"/>
      <c r="B78" s="58"/>
      <c r="C78" s="57"/>
      <c r="D78" s="58"/>
      <c r="E78" s="58"/>
      <c r="F78" s="58"/>
      <c r="G78" s="58"/>
      <c r="H78" s="58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  <c r="AN78" s="61"/>
      <c r="AO78" s="61"/>
      <c r="AP78" s="61"/>
      <c r="AQ78" s="61"/>
      <c r="AR78" s="61"/>
      <c r="AS78" s="61"/>
      <c r="AT78" s="61"/>
      <c r="AU78" s="61"/>
      <c r="AV78" s="61"/>
      <c r="AW78" s="61"/>
      <c r="AX78" s="61"/>
    </row>
    <row r="79" spans="1:50" ht="16" x14ac:dyDescent="0.2">
      <c r="A79" s="58"/>
      <c r="B79" s="58"/>
      <c r="C79" s="52"/>
      <c r="D79" s="52"/>
      <c r="E79" s="53"/>
      <c r="F79" s="54"/>
      <c r="G79" s="54"/>
      <c r="H79" s="50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1"/>
      <c r="AU79" s="61"/>
      <c r="AV79" s="61"/>
      <c r="AW79" s="61"/>
      <c r="AX79" s="61"/>
    </row>
    <row r="80" spans="1:50" ht="16" x14ac:dyDescent="0.2">
      <c r="A80" s="58"/>
      <c r="B80" s="58"/>
      <c r="C80" s="52"/>
      <c r="D80" s="52"/>
      <c r="E80" s="50"/>
      <c r="F80" s="50"/>
      <c r="G80" s="50"/>
      <c r="H80" s="50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</row>
    <row r="81" spans="1:50" ht="16" x14ac:dyDescent="0.2">
      <c r="A81" s="58"/>
      <c r="B81" s="58"/>
      <c r="C81" s="52"/>
      <c r="D81" s="52"/>
      <c r="E81" s="50"/>
      <c r="F81" s="50"/>
      <c r="G81" s="50"/>
      <c r="H81" s="50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61"/>
      <c r="AU81" s="61"/>
      <c r="AV81" s="61"/>
      <c r="AW81" s="61"/>
      <c r="AX81" s="61"/>
    </row>
    <row r="82" spans="1:50" ht="16" x14ac:dyDescent="0.2">
      <c r="A82" s="58"/>
      <c r="B82" s="58"/>
      <c r="C82" s="52"/>
      <c r="D82" s="52"/>
      <c r="E82" s="50"/>
      <c r="F82" s="50"/>
      <c r="G82" s="50"/>
      <c r="H82" s="50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</row>
    <row r="83" spans="1:50" ht="16" x14ac:dyDescent="0.2">
      <c r="A83" s="58"/>
      <c r="B83" s="58"/>
      <c r="C83" s="57"/>
      <c r="D83" s="58"/>
      <c r="E83" s="58"/>
      <c r="F83" s="58"/>
      <c r="G83" s="58"/>
      <c r="H83" s="58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61"/>
    </row>
    <row r="84" spans="1:50" ht="16" x14ac:dyDescent="0.2">
      <c r="A84" s="58"/>
      <c r="B84" s="58"/>
      <c r="C84" s="57"/>
      <c r="D84" s="5"/>
      <c r="E84" s="5"/>
      <c r="F84" s="5"/>
      <c r="G84" s="5"/>
      <c r="H84" s="5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61"/>
      <c r="AR84" s="61"/>
      <c r="AS84" s="61"/>
      <c r="AT84" s="61"/>
      <c r="AU84" s="61"/>
      <c r="AV84" s="61"/>
      <c r="AW84" s="61"/>
      <c r="AX84" s="61"/>
    </row>
    <row r="85" spans="1:50" ht="16" x14ac:dyDescent="0.2">
      <c r="A85" s="58"/>
      <c r="B85" s="58"/>
      <c r="C85" s="49"/>
      <c r="D85" s="5"/>
      <c r="E85" s="5"/>
      <c r="F85" s="5"/>
      <c r="G85" s="5"/>
      <c r="H85" s="5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/>
      <c r="AQ85" s="61"/>
      <c r="AR85" s="61"/>
      <c r="AS85" s="61"/>
      <c r="AT85" s="61"/>
      <c r="AU85" s="61"/>
      <c r="AV85" s="61"/>
      <c r="AW85" s="61"/>
      <c r="AX85" s="61"/>
    </row>
    <row r="86" spans="1:50" ht="16" x14ac:dyDescent="0.2">
      <c r="A86" s="58"/>
      <c r="B86" s="58"/>
      <c r="C86" s="49"/>
      <c r="D86" s="5"/>
      <c r="E86" s="5"/>
      <c r="F86" s="5"/>
      <c r="G86" s="5"/>
      <c r="H86" s="5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1"/>
      <c r="AV86" s="61"/>
      <c r="AW86" s="61"/>
      <c r="AX86" s="61"/>
    </row>
    <row r="87" spans="1:50" ht="16" x14ac:dyDescent="0.2">
      <c r="A87" s="58"/>
      <c r="B87" s="58"/>
      <c r="C87" s="69"/>
      <c r="D87" s="5"/>
      <c r="E87" s="5"/>
      <c r="F87" s="5"/>
      <c r="G87" s="5"/>
      <c r="H87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</row>
    <row r="88" spans="1:50" ht="16" x14ac:dyDescent="0.2">
      <c r="A88" s="58"/>
      <c r="B88" s="58"/>
      <c r="C88" s="69"/>
      <c r="D88" s="5"/>
      <c r="E88" s="5"/>
      <c r="F88" s="5"/>
      <c r="G88" s="5"/>
      <c r="H88" s="5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  <c r="AV88" s="61"/>
      <c r="AW88" s="61"/>
      <c r="AX88" s="61"/>
    </row>
    <row r="89" spans="1:50" x14ac:dyDescent="0.15">
      <c r="A89" s="58"/>
      <c r="B89" s="58"/>
      <c r="C89" s="5"/>
      <c r="D89" s="5"/>
      <c r="E89" s="5"/>
      <c r="F89" s="5"/>
      <c r="G89" s="5"/>
      <c r="H89" s="5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X89" s="61"/>
    </row>
    <row r="90" spans="1:50" ht="16" x14ac:dyDescent="0.2">
      <c r="A90" s="58"/>
      <c r="B90" s="58"/>
      <c r="C90" s="57"/>
      <c r="D90" s="58"/>
      <c r="E90" s="58"/>
      <c r="F90" s="58"/>
      <c r="G90" s="58"/>
      <c r="H90" s="58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</row>
    <row r="91" spans="1:50" ht="16" x14ac:dyDescent="0.2">
      <c r="A91" s="58"/>
      <c r="B91" s="58"/>
      <c r="C91" s="69"/>
      <c r="D91" s="5"/>
      <c r="E91" s="5"/>
      <c r="F91" s="58"/>
      <c r="G91" s="58"/>
      <c r="H91" s="58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  <c r="AV91" s="61"/>
      <c r="AW91" s="61"/>
      <c r="AX91" s="61"/>
    </row>
    <row r="92" spans="1:50" ht="16" x14ac:dyDescent="0.2">
      <c r="A92" s="58"/>
      <c r="B92" s="58"/>
      <c r="C92" s="49"/>
      <c r="D92" s="5"/>
      <c r="E92" s="5"/>
      <c r="F92" s="58"/>
      <c r="G92" s="58"/>
      <c r="H92" s="58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61"/>
      <c r="AU92" s="61"/>
      <c r="AV92" s="61"/>
      <c r="AW92" s="61"/>
      <c r="AX92" s="61"/>
    </row>
    <row r="93" spans="1:50" ht="16" x14ac:dyDescent="0.2">
      <c r="A93" s="58"/>
      <c r="B93" s="58"/>
      <c r="C93" s="69"/>
      <c r="D93" s="5"/>
      <c r="E93" s="5"/>
      <c r="F93" s="58"/>
      <c r="G93" s="58"/>
      <c r="H93" s="58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61"/>
      <c r="AS93" s="61"/>
      <c r="AT93" s="61"/>
      <c r="AU93" s="61"/>
      <c r="AV93" s="61"/>
      <c r="AW93" s="61"/>
      <c r="AX93" s="61"/>
    </row>
    <row r="94" spans="1:50" x14ac:dyDescent="0.15">
      <c r="A94" s="58"/>
      <c r="B94" s="58"/>
      <c r="C94" s="61"/>
      <c r="D94" s="58"/>
      <c r="E94" s="58"/>
      <c r="F94" s="58"/>
      <c r="G94" s="58"/>
      <c r="H94" s="58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  <c r="AU94" s="61"/>
      <c r="AV94" s="61"/>
      <c r="AW94" s="61"/>
      <c r="AX94" s="61"/>
    </row>
    <row r="95" spans="1:50" ht="16" x14ac:dyDescent="0.2">
      <c r="A95" s="58"/>
      <c r="B95" s="58"/>
      <c r="C95" s="52"/>
      <c r="D95" s="52"/>
      <c r="E95" s="53"/>
      <c r="F95" s="54"/>
      <c r="G95" s="54"/>
      <c r="H95" s="50"/>
      <c r="I95" s="62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</row>
    <row r="96" spans="1:50" ht="16" x14ac:dyDescent="0.2">
      <c r="A96" s="58"/>
      <c r="B96" s="58"/>
      <c r="C96" s="52"/>
      <c r="D96" s="52"/>
      <c r="E96" s="50"/>
      <c r="F96" s="50"/>
      <c r="G96" s="50"/>
      <c r="H96" s="50"/>
      <c r="I96" s="62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</row>
    <row r="97" spans="1:50" ht="16" x14ac:dyDescent="0.2">
      <c r="A97" s="58"/>
      <c r="B97" s="58"/>
      <c r="C97" s="52"/>
      <c r="D97" s="52"/>
      <c r="E97" s="50"/>
      <c r="F97" s="50"/>
      <c r="G97" s="50"/>
      <c r="H97" s="50"/>
      <c r="I97" s="62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</row>
    <row r="98" spans="1:50" ht="16" x14ac:dyDescent="0.2">
      <c r="A98" s="58"/>
      <c r="B98" s="58"/>
      <c r="C98" s="52"/>
      <c r="D98" s="52"/>
      <c r="E98" s="50"/>
      <c r="F98" s="50"/>
      <c r="G98" s="50"/>
      <c r="H98" s="50"/>
      <c r="I98" s="62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  <c r="AV98" s="61"/>
      <c r="AW98" s="61"/>
      <c r="AX98" s="61"/>
    </row>
    <row r="99" spans="1:50" x14ac:dyDescent="0.15">
      <c r="A99" s="58"/>
      <c r="B99" s="58"/>
      <c r="C99" s="61"/>
      <c r="D99" s="58"/>
      <c r="E99" s="58"/>
      <c r="F99" s="58"/>
      <c r="G99" s="58"/>
      <c r="H99" s="58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  <c r="AV99" s="61"/>
      <c r="AW99" s="61"/>
      <c r="AX99" s="61"/>
    </row>
    <row r="100" spans="1:50" ht="16" x14ac:dyDescent="0.2">
      <c r="A100" s="58"/>
      <c r="B100" s="58"/>
      <c r="C100" s="49"/>
      <c r="D100" s="68"/>
      <c r="E100" s="68"/>
      <c r="F100" s="68"/>
      <c r="G100" s="68"/>
      <c r="H100" s="68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</row>
    <row r="101" spans="1:50" ht="16" x14ac:dyDescent="0.2">
      <c r="A101" s="58"/>
      <c r="B101" s="58"/>
      <c r="C101" s="49"/>
      <c r="D101" s="50"/>
      <c r="E101" s="50"/>
      <c r="F101" s="50"/>
      <c r="G101" s="50"/>
      <c r="H101" s="50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  <c r="AV101" s="61"/>
      <c r="AW101" s="61"/>
      <c r="AX101" s="61"/>
    </row>
    <row r="102" spans="1:50" ht="16" x14ac:dyDescent="0.2">
      <c r="A102" s="58"/>
      <c r="B102" s="58"/>
      <c r="C102" s="69"/>
      <c r="D102" s="50"/>
      <c r="E102" s="50"/>
      <c r="F102" s="50"/>
      <c r="G102" s="50"/>
      <c r="H102" s="50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</row>
    <row r="103" spans="1:50" ht="16" x14ac:dyDescent="0.2">
      <c r="A103" s="58"/>
      <c r="B103" s="58"/>
      <c r="C103" s="69"/>
      <c r="D103" s="50"/>
      <c r="E103" s="50"/>
      <c r="F103" s="50"/>
      <c r="G103" s="50"/>
      <c r="H103" s="50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</row>
    <row r="104" spans="1:50" x14ac:dyDescent="0.15">
      <c r="A104" s="58"/>
      <c r="B104" s="58"/>
      <c r="C104" s="61"/>
      <c r="D104" s="58"/>
      <c r="E104" s="58"/>
      <c r="F104" s="58"/>
      <c r="G104" s="58"/>
      <c r="H104" s="58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</row>
    <row r="105" spans="1:50" ht="16" x14ac:dyDescent="0.2">
      <c r="A105" s="58"/>
      <c r="B105" s="58"/>
      <c r="C105" s="57"/>
      <c r="D105" s="5"/>
      <c r="E105" s="5"/>
      <c r="F105" s="5"/>
      <c r="G105" s="5"/>
      <c r="H105" s="5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61"/>
      <c r="AW105" s="61"/>
      <c r="AX105" s="61"/>
    </row>
    <row r="106" spans="1:50" ht="16" x14ac:dyDescent="0.2">
      <c r="A106" s="58"/>
      <c r="B106" s="58"/>
      <c r="C106" s="49"/>
      <c r="D106" s="5"/>
      <c r="E106" s="5"/>
      <c r="F106" s="5"/>
      <c r="G106" s="5"/>
      <c r="H106" s="5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</row>
    <row r="107" spans="1:50" ht="16" x14ac:dyDescent="0.2">
      <c r="A107" s="58"/>
      <c r="B107" s="58"/>
      <c r="C107" s="69"/>
      <c r="D107" s="5"/>
      <c r="E107" s="5"/>
      <c r="F107" s="5"/>
      <c r="G107" s="5"/>
      <c r="H107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1"/>
      <c r="AN107" s="61"/>
      <c r="AO107" s="61"/>
      <c r="AP107" s="61"/>
      <c r="AQ107" s="61"/>
      <c r="AR107" s="61"/>
      <c r="AS107" s="61"/>
      <c r="AT107" s="61"/>
      <c r="AU107" s="61"/>
      <c r="AV107" s="61"/>
      <c r="AW107" s="61"/>
      <c r="AX107" s="61"/>
    </row>
    <row r="108" spans="1:50" ht="16" x14ac:dyDescent="0.2">
      <c r="A108" s="58"/>
      <c r="B108" s="58"/>
      <c r="C108" s="69"/>
      <c r="D108" s="5"/>
      <c r="E108" s="5"/>
      <c r="F108" s="5"/>
      <c r="G108" s="5"/>
      <c r="H108" s="5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61"/>
      <c r="AU108" s="61"/>
      <c r="AV108" s="61"/>
      <c r="AW108" s="61"/>
      <c r="AX108" s="61"/>
    </row>
    <row r="109" spans="1:50" x14ac:dyDescent="0.15">
      <c r="A109" s="58"/>
      <c r="B109" s="58"/>
      <c r="C109" s="61"/>
      <c r="D109" s="58"/>
      <c r="E109" s="58"/>
      <c r="F109" s="58"/>
      <c r="G109" s="58"/>
      <c r="H109" s="58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</row>
    <row r="110" spans="1:50" ht="16" x14ac:dyDescent="0.2">
      <c r="A110" s="58"/>
      <c r="B110" s="58"/>
      <c r="C110" s="49"/>
      <c r="D110" s="50"/>
      <c r="E110" s="50"/>
      <c r="F110" s="50"/>
      <c r="G110" s="50"/>
      <c r="H110" s="50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</row>
    <row r="111" spans="1:50" ht="16" x14ac:dyDescent="0.2">
      <c r="A111" s="58"/>
      <c r="B111" s="58"/>
      <c r="C111" s="49"/>
      <c r="D111" s="50"/>
      <c r="E111" s="50"/>
      <c r="F111" s="50"/>
      <c r="G111" s="50"/>
      <c r="H111" s="50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</row>
    <row r="112" spans="1:50" ht="16" x14ac:dyDescent="0.2">
      <c r="A112" s="58"/>
      <c r="B112" s="58"/>
      <c r="C112" s="69"/>
      <c r="D112" s="50"/>
      <c r="E112" s="50"/>
      <c r="F112" s="50"/>
      <c r="G112" s="50"/>
      <c r="H112" s="50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</row>
    <row r="113" spans="1:50" ht="16" x14ac:dyDescent="0.2">
      <c r="A113" s="58"/>
      <c r="B113" s="58"/>
      <c r="C113" s="69"/>
      <c r="D113" s="50"/>
      <c r="E113" s="50"/>
      <c r="F113" s="50"/>
      <c r="G113" s="50"/>
      <c r="H113" s="50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</row>
    <row r="114" spans="1:50" x14ac:dyDescent="0.15">
      <c r="A114" s="58"/>
      <c r="B114" s="58"/>
      <c r="C114" s="61"/>
      <c r="D114" s="58"/>
      <c r="E114" s="58"/>
      <c r="F114" s="58"/>
      <c r="G114" s="58"/>
      <c r="H114" s="58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</row>
    <row r="115" spans="1:50" ht="16" x14ac:dyDescent="0.2">
      <c r="A115" s="58"/>
      <c r="B115" s="58"/>
      <c r="C115" s="71"/>
      <c r="D115" s="85"/>
      <c r="E115" s="85"/>
      <c r="F115" s="85"/>
      <c r="G115" s="85"/>
      <c r="H115" s="85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</row>
    <row r="116" spans="1:50" ht="16" x14ac:dyDescent="0.2">
      <c r="A116" s="58"/>
      <c r="B116" s="58"/>
      <c r="C116" s="71"/>
      <c r="D116" s="86"/>
      <c r="E116" s="86"/>
      <c r="F116" s="86"/>
      <c r="G116" s="86"/>
      <c r="H116" s="8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</row>
    <row r="117" spans="1:50" ht="16" x14ac:dyDescent="0.2">
      <c r="A117" s="58"/>
      <c r="B117" s="58"/>
      <c r="C117" s="73"/>
      <c r="D117" s="86"/>
      <c r="E117" s="86"/>
      <c r="F117" s="86"/>
      <c r="G117" s="86"/>
      <c r="H117" s="8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</row>
    <row r="118" spans="1:50" ht="16" x14ac:dyDescent="0.2">
      <c r="A118" s="58"/>
      <c r="B118" s="58"/>
      <c r="C118" s="73"/>
      <c r="D118" s="86"/>
      <c r="E118" s="86"/>
      <c r="F118" s="86"/>
      <c r="G118" s="86"/>
      <c r="H118" s="8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</row>
    <row r="119" spans="1:50" x14ac:dyDescent="0.15">
      <c r="A119" s="58"/>
      <c r="B119" s="58"/>
      <c r="C119" s="61"/>
      <c r="D119" s="58"/>
      <c r="E119" s="58"/>
      <c r="F119" s="58"/>
      <c r="G119" s="58"/>
      <c r="H119" s="58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</row>
    <row r="120" spans="1:50" ht="16" x14ac:dyDescent="0.2">
      <c r="A120" s="58"/>
      <c r="B120"/>
      <c r="C120" s="71"/>
      <c r="D120" s="85"/>
      <c r="E120" s="85"/>
      <c r="F120" s="85"/>
      <c r="G120" s="85"/>
      <c r="H120" s="85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  <c r="AP120" s="61"/>
      <c r="AQ120" s="61"/>
      <c r="AR120" s="61"/>
      <c r="AS120" s="61"/>
      <c r="AT120" s="61"/>
      <c r="AU120" s="61"/>
      <c r="AV120" s="61"/>
      <c r="AW120" s="61"/>
      <c r="AX120" s="61"/>
    </row>
    <row r="121" spans="1:50" ht="16" x14ac:dyDescent="0.2">
      <c r="A121" s="58"/>
      <c r="B121"/>
      <c r="C121" s="71"/>
      <c r="D121" s="86"/>
      <c r="E121" s="86"/>
      <c r="F121" s="86"/>
      <c r="G121" s="86"/>
      <c r="H121" s="8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1"/>
      <c r="AN121" s="61"/>
      <c r="AO121" s="61"/>
      <c r="AP121" s="61"/>
      <c r="AQ121" s="61"/>
      <c r="AR121" s="61"/>
      <c r="AS121" s="61"/>
      <c r="AT121" s="61"/>
      <c r="AU121" s="61"/>
      <c r="AV121" s="61"/>
      <c r="AW121" s="61"/>
      <c r="AX121" s="61"/>
    </row>
    <row r="122" spans="1:50" ht="16" x14ac:dyDescent="0.2">
      <c r="A122" s="58"/>
      <c r="B122"/>
      <c r="C122" s="73"/>
      <c r="D122" s="86"/>
      <c r="E122" s="86"/>
      <c r="F122" s="86"/>
      <c r="G122" s="86"/>
      <c r="H122" s="8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</row>
    <row r="123" spans="1:50" ht="16" x14ac:dyDescent="0.2">
      <c r="A123" s="58"/>
      <c r="B123"/>
      <c r="C123" s="73"/>
      <c r="D123" s="86"/>
      <c r="E123" s="86"/>
      <c r="F123" s="86"/>
      <c r="G123" s="86"/>
      <c r="H123" s="8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1"/>
      <c r="AN123" s="61"/>
      <c r="AO123" s="61"/>
      <c r="AP123" s="61"/>
      <c r="AQ123" s="61"/>
      <c r="AR123" s="61"/>
      <c r="AS123" s="61"/>
      <c r="AT123" s="61"/>
      <c r="AU123" s="61"/>
      <c r="AV123" s="61"/>
      <c r="AW123" s="61"/>
      <c r="AX123" s="61"/>
    </row>
    <row r="124" spans="1:50" x14ac:dyDescent="0.15">
      <c r="A124" s="58"/>
      <c r="B124" s="58"/>
      <c r="C124" s="61"/>
      <c r="D124" s="58"/>
      <c r="E124" s="58"/>
      <c r="F124" s="58"/>
      <c r="G124" s="58"/>
      <c r="H124" s="58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1"/>
      <c r="AN124" s="61"/>
      <c r="AO124" s="61"/>
      <c r="AP124" s="61"/>
      <c r="AQ124" s="61"/>
      <c r="AR124" s="61"/>
      <c r="AS124" s="61"/>
      <c r="AT124" s="61"/>
      <c r="AU124" s="61"/>
      <c r="AV124" s="61"/>
      <c r="AW124" s="61"/>
      <c r="AX124" s="61"/>
    </row>
    <row r="125" spans="1:50" ht="16" x14ac:dyDescent="0.2">
      <c r="A125" s="58"/>
      <c r="B125" s="58"/>
      <c r="C125" s="49"/>
      <c r="D125" s="68"/>
      <c r="E125" s="68"/>
      <c r="F125" s="68"/>
      <c r="G125" s="68"/>
      <c r="H125" s="68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1"/>
      <c r="AN125" s="61"/>
      <c r="AO125" s="61"/>
      <c r="AP125" s="61"/>
      <c r="AQ125" s="61"/>
      <c r="AR125" s="61"/>
      <c r="AS125" s="61"/>
      <c r="AT125" s="61"/>
      <c r="AU125" s="61"/>
      <c r="AV125" s="61"/>
      <c r="AW125" s="61"/>
      <c r="AX125" s="61"/>
    </row>
    <row r="126" spans="1:50" ht="16" x14ac:dyDescent="0.2">
      <c r="A126" s="58"/>
      <c r="B126" s="58"/>
      <c r="C126" s="49"/>
      <c r="D126" s="50"/>
      <c r="E126" s="50"/>
      <c r="F126" s="50"/>
      <c r="G126" s="50"/>
      <c r="H126" s="50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61"/>
      <c r="AW126" s="61"/>
      <c r="AX126" s="61"/>
    </row>
    <row r="127" spans="1:50" ht="16" x14ac:dyDescent="0.2">
      <c r="A127" s="58"/>
      <c r="B127" s="58"/>
      <c r="C127" s="69"/>
      <c r="D127" s="50"/>
      <c r="E127" s="50"/>
      <c r="F127" s="50"/>
      <c r="G127" s="50"/>
      <c r="H127" s="50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1"/>
      <c r="AN127" s="61"/>
      <c r="AO127" s="61"/>
      <c r="AP127" s="61"/>
      <c r="AQ127" s="61"/>
      <c r="AR127" s="61"/>
      <c r="AS127" s="61"/>
      <c r="AT127" s="61"/>
      <c r="AU127" s="61"/>
      <c r="AV127" s="61"/>
      <c r="AW127" s="61"/>
      <c r="AX127" s="61"/>
    </row>
    <row r="128" spans="1:50" ht="16" x14ac:dyDescent="0.2">
      <c r="A128" s="58"/>
      <c r="B128" s="58"/>
      <c r="C128" s="69"/>
      <c r="D128" s="50"/>
      <c r="E128" s="50"/>
      <c r="F128" s="50"/>
      <c r="G128" s="50"/>
      <c r="H128" s="50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61"/>
      <c r="AX128" s="61"/>
    </row>
    <row r="129" spans="1:50" x14ac:dyDescent="0.15">
      <c r="A129" s="58"/>
      <c r="B129" s="58"/>
      <c r="C129" s="61"/>
      <c r="D129" s="58"/>
      <c r="E129" s="58"/>
      <c r="F129" s="58"/>
      <c r="G129" s="58"/>
      <c r="H129" s="58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1"/>
      <c r="AN129" s="61"/>
      <c r="AO129" s="61"/>
      <c r="AP129" s="61"/>
      <c r="AQ129" s="61"/>
      <c r="AR129" s="61"/>
      <c r="AS129" s="61"/>
      <c r="AT129" s="61"/>
      <c r="AU129" s="61"/>
      <c r="AV129" s="61"/>
      <c r="AW129" s="61"/>
      <c r="AX129" s="61"/>
    </row>
    <row r="130" spans="1:50" ht="16" x14ac:dyDescent="0.2">
      <c r="A130" s="58"/>
      <c r="B130" s="58"/>
      <c r="C130" s="49"/>
      <c r="D130" s="68"/>
      <c r="E130" s="68"/>
      <c r="F130" s="68"/>
      <c r="G130" s="68"/>
      <c r="H130" s="68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1"/>
      <c r="AN130" s="61"/>
      <c r="AO130" s="61"/>
      <c r="AP130" s="61"/>
      <c r="AQ130" s="61"/>
      <c r="AR130" s="61"/>
      <c r="AS130" s="61"/>
      <c r="AT130" s="61"/>
      <c r="AU130" s="61"/>
      <c r="AV130" s="61"/>
      <c r="AW130" s="61"/>
      <c r="AX130" s="61"/>
    </row>
    <row r="131" spans="1:50" ht="16" x14ac:dyDescent="0.2">
      <c r="A131" s="58"/>
      <c r="B131" s="58"/>
      <c r="C131" s="49"/>
      <c r="D131" s="50"/>
      <c r="E131" s="50"/>
      <c r="F131" s="50"/>
      <c r="G131" s="50"/>
      <c r="H131" s="50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1"/>
      <c r="AN131" s="61"/>
      <c r="AO131" s="61"/>
      <c r="AP131" s="61"/>
      <c r="AQ131" s="61"/>
      <c r="AR131" s="61"/>
      <c r="AS131" s="61"/>
      <c r="AT131" s="61"/>
      <c r="AU131" s="61"/>
      <c r="AV131" s="61"/>
      <c r="AW131" s="61"/>
      <c r="AX131" s="61"/>
    </row>
    <row r="132" spans="1:50" ht="16" x14ac:dyDescent="0.2">
      <c r="A132" s="58"/>
      <c r="B132" s="58"/>
      <c r="C132" s="69"/>
      <c r="D132" s="50"/>
      <c r="E132" s="50"/>
      <c r="F132" s="50"/>
      <c r="G132" s="50"/>
      <c r="H132" s="50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1"/>
      <c r="AN132" s="61"/>
      <c r="AO132" s="61"/>
      <c r="AP132" s="61"/>
      <c r="AQ132" s="61"/>
      <c r="AR132" s="61"/>
      <c r="AS132" s="61"/>
      <c r="AT132" s="61"/>
      <c r="AU132" s="61"/>
      <c r="AV132" s="61"/>
      <c r="AW132" s="61"/>
      <c r="AX132" s="61"/>
    </row>
    <row r="133" spans="1:50" ht="16" x14ac:dyDescent="0.2">
      <c r="A133" s="58"/>
      <c r="B133" s="58"/>
      <c r="C133" s="49"/>
      <c r="D133" s="50"/>
      <c r="E133" s="50"/>
      <c r="F133" s="50"/>
      <c r="G133" s="50"/>
      <c r="H133" s="50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61"/>
      <c r="AX133" s="61"/>
    </row>
    <row r="134" spans="1:50" ht="16" x14ac:dyDescent="0.2">
      <c r="A134" s="58"/>
      <c r="B134" s="58"/>
      <c r="C134" s="69"/>
      <c r="D134" s="50"/>
      <c r="E134" s="50"/>
      <c r="F134" s="50"/>
      <c r="G134" s="50"/>
      <c r="H134" s="50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61"/>
      <c r="AW134" s="61"/>
      <c r="AX134" s="61"/>
    </row>
    <row r="135" spans="1:50" x14ac:dyDescent="0.15">
      <c r="A135" s="58"/>
      <c r="B135" s="58"/>
      <c r="C135" s="61"/>
      <c r="D135" s="58"/>
      <c r="E135" s="58"/>
      <c r="F135" s="58"/>
      <c r="G135" s="58"/>
      <c r="H135" s="58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1"/>
      <c r="AN135" s="61"/>
      <c r="AO135" s="61"/>
      <c r="AP135" s="61"/>
      <c r="AQ135" s="61"/>
      <c r="AR135" s="61"/>
      <c r="AS135" s="61"/>
      <c r="AT135" s="61"/>
      <c r="AU135" s="61"/>
      <c r="AV135" s="61"/>
      <c r="AW135" s="61"/>
      <c r="AX135" s="61"/>
    </row>
    <row r="136" spans="1:50" ht="16" x14ac:dyDescent="0.2">
      <c r="A136" s="58"/>
      <c r="B136" s="58"/>
      <c r="C136" s="49"/>
      <c r="D136" s="68"/>
      <c r="E136" s="68"/>
      <c r="F136" s="68"/>
      <c r="G136" s="68"/>
      <c r="H136" s="68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1"/>
      <c r="AN136" s="61"/>
      <c r="AO136" s="61"/>
      <c r="AP136" s="61"/>
      <c r="AQ136" s="61"/>
      <c r="AR136" s="61"/>
      <c r="AS136" s="61"/>
      <c r="AT136" s="61"/>
      <c r="AU136" s="61"/>
      <c r="AV136" s="61"/>
      <c r="AW136" s="61"/>
      <c r="AX136" s="61"/>
    </row>
    <row r="137" spans="1:50" ht="16" x14ac:dyDescent="0.2">
      <c r="A137" s="58"/>
      <c r="B137" s="58"/>
      <c r="C137" s="49"/>
      <c r="D137" s="50"/>
      <c r="E137" s="50"/>
      <c r="F137" s="50"/>
      <c r="G137" s="50"/>
      <c r="H137" s="50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  <c r="AL137" s="61"/>
      <c r="AM137" s="61"/>
      <c r="AN137" s="61"/>
      <c r="AO137" s="61"/>
      <c r="AP137" s="61"/>
      <c r="AQ137" s="61"/>
      <c r="AR137" s="61"/>
      <c r="AS137" s="61"/>
      <c r="AT137" s="61"/>
      <c r="AU137" s="61"/>
      <c r="AV137" s="61"/>
      <c r="AW137" s="61"/>
      <c r="AX137" s="61"/>
    </row>
    <row r="138" spans="1:50" ht="16" x14ac:dyDescent="0.2">
      <c r="A138" s="58"/>
      <c r="B138" s="58"/>
      <c r="C138" s="69"/>
      <c r="D138" s="50"/>
      <c r="E138" s="50"/>
      <c r="F138" s="50"/>
      <c r="G138" s="50"/>
      <c r="H138" s="50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  <c r="AM138" s="61"/>
      <c r="AN138" s="61"/>
      <c r="AO138" s="61"/>
      <c r="AP138" s="61"/>
      <c r="AQ138" s="61"/>
      <c r="AR138" s="61"/>
      <c r="AS138" s="61"/>
      <c r="AT138" s="61"/>
      <c r="AU138" s="61"/>
      <c r="AV138" s="61"/>
      <c r="AW138" s="61"/>
      <c r="AX138" s="61"/>
    </row>
    <row r="139" spans="1:50" ht="16" x14ac:dyDescent="0.2">
      <c r="A139" s="58"/>
      <c r="B139" s="58"/>
      <c r="C139" s="69"/>
      <c r="D139" s="50"/>
      <c r="E139" s="50"/>
      <c r="F139" s="50"/>
      <c r="G139" s="50"/>
      <c r="H139" s="50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61"/>
      <c r="AW139" s="61"/>
      <c r="AX139" s="61"/>
    </row>
    <row r="140" spans="1:50" x14ac:dyDescent="0.15">
      <c r="A140" s="58"/>
      <c r="B140" s="58"/>
      <c r="C140" s="61"/>
      <c r="D140" s="58"/>
      <c r="E140" s="58"/>
      <c r="F140" s="58"/>
      <c r="G140" s="58"/>
      <c r="H140" s="58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61"/>
      <c r="AX140" s="61"/>
    </row>
    <row r="141" spans="1:50" ht="16" x14ac:dyDescent="0.2">
      <c r="A141" s="58"/>
      <c r="B141" s="58"/>
      <c r="C141" s="49"/>
      <c r="D141" s="68"/>
      <c r="E141" s="68"/>
      <c r="F141" s="68"/>
      <c r="G141" s="68"/>
      <c r="H141" s="68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</row>
    <row r="142" spans="1:50" ht="16" x14ac:dyDescent="0.2">
      <c r="A142" s="58"/>
      <c r="B142" s="58"/>
      <c r="C142" s="49"/>
      <c r="D142" s="50"/>
      <c r="E142" s="50"/>
      <c r="F142" s="50"/>
      <c r="G142" s="50"/>
      <c r="H142" s="50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61"/>
      <c r="AW142" s="61"/>
      <c r="AX142" s="61"/>
    </row>
    <row r="143" spans="1:50" ht="16" x14ac:dyDescent="0.2">
      <c r="A143" s="58"/>
      <c r="B143" s="58"/>
      <c r="C143" s="69"/>
      <c r="D143" s="50"/>
      <c r="E143" s="50"/>
      <c r="F143" s="50"/>
      <c r="G143" s="50"/>
      <c r="H143" s="50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61"/>
      <c r="AR143" s="61"/>
      <c r="AS143" s="61"/>
      <c r="AT143" s="61"/>
      <c r="AU143" s="61"/>
      <c r="AV143" s="61"/>
      <c r="AW143" s="61"/>
      <c r="AX143" s="61"/>
    </row>
    <row r="144" spans="1:50" ht="16" x14ac:dyDescent="0.2">
      <c r="A144" s="58"/>
      <c r="B144" s="58"/>
      <c r="C144" s="69"/>
      <c r="D144" s="50"/>
      <c r="E144" s="50"/>
      <c r="F144" s="50"/>
      <c r="G144" s="50"/>
      <c r="H144" s="50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  <c r="AP144" s="61"/>
      <c r="AQ144" s="61"/>
      <c r="AR144" s="61"/>
      <c r="AS144" s="61"/>
      <c r="AT144" s="61"/>
      <c r="AU144" s="61"/>
      <c r="AV144" s="61"/>
      <c r="AW144" s="61"/>
      <c r="AX144" s="61"/>
    </row>
    <row r="145" spans="1:50" ht="16" x14ac:dyDescent="0.2">
      <c r="A145" s="58"/>
      <c r="B145" s="58"/>
      <c r="C145" s="59"/>
      <c r="D145" s="58"/>
      <c r="E145" s="58"/>
      <c r="F145" s="58"/>
      <c r="G145" s="58"/>
      <c r="H145" s="58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  <c r="AM145" s="61"/>
      <c r="AN145" s="61"/>
      <c r="AO145" s="61"/>
      <c r="AP145" s="61"/>
      <c r="AQ145" s="61"/>
      <c r="AR145" s="61"/>
      <c r="AS145" s="61"/>
      <c r="AT145" s="61"/>
      <c r="AU145" s="61"/>
      <c r="AV145" s="61"/>
      <c r="AW145" s="61"/>
      <c r="AX145" s="61"/>
    </row>
    <row r="146" spans="1:50" ht="16" x14ac:dyDescent="0.2">
      <c r="A146" s="58"/>
      <c r="B146"/>
      <c r="C146" s="49"/>
      <c r="D146" s="68"/>
      <c r="E146" s="68"/>
      <c r="F146" s="68"/>
      <c r="G146" s="68"/>
      <c r="H146" s="68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  <c r="AP146" s="61"/>
      <c r="AQ146" s="61"/>
      <c r="AR146" s="61"/>
      <c r="AS146" s="61"/>
      <c r="AT146" s="61"/>
      <c r="AU146" s="61"/>
      <c r="AV146" s="61"/>
      <c r="AW146" s="61"/>
      <c r="AX146" s="61"/>
    </row>
    <row r="147" spans="1:50" ht="16" x14ac:dyDescent="0.2">
      <c r="A147" s="58"/>
      <c r="B147"/>
      <c r="C147" s="49"/>
      <c r="D147" s="50"/>
      <c r="E147" s="50"/>
      <c r="F147" s="50"/>
      <c r="G147" s="50"/>
      <c r="H147" s="50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61"/>
      <c r="AW147" s="61"/>
      <c r="AX147" s="61"/>
    </row>
    <row r="148" spans="1:50" ht="16" x14ac:dyDescent="0.2">
      <c r="A148" s="58"/>
      <c r="B148"/>
      <c r="C148" s="69"/>
      <c r="D148" s="50"/>
      <c r="E148" s="50"/>
      <c r="F148" s="50"/>
      <c r="G148" s="50"/>
      <c r="H148" s="50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</row>
    <row r="149" spans="1:50" ht="16" x14ac:dyDescent="0.2">
      <c r="A149" s="58"/>
      <c r="B149"/>
      <c r="C149" s="69"/>
      <c r="D149" s="50"/>
      <c r="E149" s="50"/>
      <c r="F149" s="50"/>
      <c r="G149" s="50"/>
      <c r="H149" s="50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1"/>
      <c r="AW149" s="61"/>
      <c r="AX149" s="61"/>
    </row>
    <row r="150" spans="1:50" ht="16" x14ac:dyDescent="0.2">
      <c r="A150" s="58"/>
      <c r="B150" s="58"/>
      <c r="C150" s="59"/>
      <c r="D150" s="58"/>
      <c r="E150" s="58"/>
      <c r="F150" s="58"/>
      <c r="G150" s="58"/>
      <c r="H150" s="58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1"/>
      <c r="AW150" s="61"/>
      <c r="AX150" s="61"/>
    </row>
    <row r="151" spans="1:50" ht="16" x14ac:dyDescent="0.2">
      <c r="A151" s="58"/>
      <c r="B151" s="58"/>
      <c r="C151" s="49"/>
      <c r="D151" s="68"/>
      <c r="E151" s="68"/>
      <c r="F151" s="68"/>
      <c r="G151" s="68"/>
      <c r="H151" s="68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1"/>
      <c r="AW151" s="61"/>
      <c r="AX151" s="61"/>
    </row>
    <row r="152" spans="1:50" ht="16" x14ac:dyDescent="0.2">
      <c r="A152" s="58"/>
      <c r="B152" s="58"/>
      <c r="C152" s="49"/>
      <c r="D152" s="50"/>
      <c r="E152" s="50"/>
      <c r="F152" s="50"/>
      <c r="G152" s="50"/>
      <c r="H152" s="50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1"/>
      <c r="AW152" s="61"/>
      <c r="AX152" s="61"/>
    </row>
    <row r="153" spans="1:50" ht="16" x14ac:dyDescent="0.2">
      <c r="A153" s="58"/>
      <c r="B153" s="58"/>
      <c r="C153" s="69"/>
      <c r="D153" s="50"/>
      <c r="E153" s="50"/>
      <c r="F153" s="50"/>
      <c r="G153" s="50"/>
      <c r="H153" s="50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1"/>
      <c r="AW153" s="61"/>
      <c r="AX153" s="61"/>
    </row>
    <row r="154" spans="1:50" ht="16" x14ac:dyDescent="0.2">
      <c r="A154" s="58"/>
      <c r="B154" s="58"/>
      <c r="C154" s="69"/>
      <c r="D154" s="50"/>
      <c r="E154" s="50"/>
      <c r="F154" s="50"/>
      <c r="G154" s="50"/>
      <c r="H154" s="50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1"/>
      <c r="AW154" s="61"/>
      <c r="AX154" s="61"/>
    </row>
    <row r="155" spans="1:50" ht="16" x14ac:dyDescent="0.2">
      <c r="A155" s="58"/>
      <c r="B155" s="58"/>
      <c r="C155" s="59"/>
      <c r="D155" s="58"/>
      <c r="E155" s="58"/>
      <c r="F155" s="58"/>
      <c r="G155" s="58"/>
      <c r="H155" s="58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1"/>
      <c r="AW155" s="61"/>
      <c r="AX155" s="61"/>
    </row>
    <row r="156" spans="1:50" ht="16" x14ac:dyDescent="0.2">
      <c r="A156" s="58"/>
      <c r="B156" s="58"/>
      <c r="C156" s="71"/>
      <c r="D156" s="85"/>
      <c r="E156" s="85"/>
      <c r="F156" s="85"/>
      <c r="G156" s="85"/>
      <c r="H156" s="85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  <c r="AP156" s="61"/>
      <c r="AQ156" s="61"/>
      <c r="AR156" s="61"/>
      <c r="AS156" s="61"/>
      <c r="AT156" s="61"/>
      <c r="AU156" s="61"/>
      <c r="AV156" s="61"/>
      <c r="AW156" s="61"/>
      <c r="AX156" s="61"/>
    </row>
    <row r="157" spans="1:50" ht="16" x14ac:dyDescent="0.2">
      <c r="A157" s="58"/>
      <c r="B157" s="58"/>
      <c r="C157" s="71"/>
      <c r="D157" s="86"/>
      <c r="E157" s="86"/>
      <c r="F157" s="86"/>
      <c r="G157" s="86"/>
      <c r="H157" s="8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AM157" s="61"/>
      <c r="AN157" s="61"/>
      <c r="AO157" s="61"/>
      <c r="AP157" s="61"/>
      <c r="AQ157" s="61"/>
      <c r="AR157" s="61"/>
      <c r="AS157" s="61"/>
      <c r="AT157" s="61"/>
      <c r="AU157" s="61"/>
      <c r="AV157" s="61"/>
      <c r="AW157" s="61"/>
      <c r="AX157" s="61"/>
    </row>
    <row r="158" spans="1:50" ht="16" x14ac:dyDescent="0.2">
      <c r="A158" s="58"/>
      <c r="B158" s="58"/>
      <c r="C158" s="73"/>
      <c r="D158" s="86"/>
      <c r="E158" s="86"/>
      <c r="F158" s="86"/>
      <c r="G158" s="86"/>
      <c r="H158" s="8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  <c r="AP158" s="61"/>
      <c r="AQ158" s="61"/>
      <c r="AR158" s="61"/>
      <c r="AS158" s="61"/>
      <c r="AT158" s="61"/>
      <c r="AU158" s="61"/>
      <c r="AV158" s="61"/>
      <c r="AW158" s="61"/>
      <c r="AX158" s="61"/>
    </row>
    <row r="159" spans="1:50" ht="16" x14ac:dyDescent="0.2">
      <c r="A159" s="58"/>
      <c r="B159" s="58"/>
      <c r="C159" s="73"/>
      <c r="D159" s="86"/>
      <c r="E159" s="86"/>
      <c r="F159" s="86"/>
      <c r="G159" s="86"/>
      <c r="H159" s="8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AM159" s="61"/>
      <c r="AN159" s="61"/>
      <c r="AO159" s="61"/>
      <c r="AP159" s="61"/>
      <c r="AQ159" s="61"/>
      <c r="AR159" s="61"/>
      <c r="AS159" s="61"/>
      <c r="AT159" s="61"/>
      <c r="AU159" s="61"/>
      <c r="AV159" s="61"/>
      <c r="AW159" s="61"/>
      <c r="AX159" s="61"/>
    </row>
    <row r="160" spans="1:50" ht="16" x14ac:dyDescent="0.2">
      <c r="A160" s="58"/>
      <c r="B160" s="58"/>
      <c r="C160" s="59"/>
      <c r="D160" s="58"/>
      <c r="E160" s="58"/>
      <c r="F160" s="58"/>
      <c r="G160" s="58"/>
      <c r="H160" s="58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  <c r="AV160" s="61"/>
      <c r="AW160" s="61"/>
      <c r="AX160" s="61"/>
    </row>
    <row r="161" spans="1:50" ht="16" x14ac:dyDescent="0.2">
      <c r="A161" s="58"/>
      <c r="B161" s="58"/>
      <c r="C161" s="49"/>
      <c r="D161" s="68"/>
      <c r="E161" s="68"/>
      <c r="F161" s="68"/>
      <c r="G161" s="68"/>
      <c r="H161" s="68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  <c r="AV161" s="61"/>
      <c r="AW161" s="61"/>
      <c r="AX161" s="61"/>
    </row>
    <row r="162" spans="1:50" ht="16" x14ac:dyDescent="0.2">
      <c r="A162" s="58"/>
      <c r="B162" s="58"/>
      <c r="C162" s="49"/>
      <c r="D162" s="50"/>
      <c r="E162" s="50"/>
      <c r="F162" s="50"/>
      <c r="G162" s="50"/>
      <c r="H162" s="50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AM162" s="61"/>
      <c r="AN162" s="61"/>
      <c r="AO162" s="61"/>
      <c r="AP162" s="61"/>
      <c r="AQ162" s="61"/>
      <c r="AR162" s="61"/>
      <c r="AS162" s="61"/>
      <c r="AT162" s="61"/>
      <c r="AU162" s="61"/>
      <c r="AV162" s="61"/>
      <c r="AW162" s="61"/>
      <c r="AX162" s="61"/>
    </row>
    <row r="163" spans="1:50" ht="16" x14ac:dyDescent="0.2">
      <c r="A163" s="58"/>
      <c r="B163" s="58"/>
      <c r="C163" s="69"/>
      <c r="D163" s="50"/>
      <c r="E163" s="50"/>
      <c r="F163" s="50"/>
      <c r="G163" s="50"/>
      <c r="H163" s="50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  <c r="AL163" s="61"/>
      <c r="AM163" s="61"/>
      <c r="AN163" s="61"/>
      <c r="AO163" s="61"/>
      <c r="AP163" s="61"/>
      <c r="AQ163" s="61"/>
      <c r="AR163" s="61"/>
      <c r="AS163" s="61"/>
      <c r="AT163" s="61"/>
      <c r="AU163" s="61"/>
      <c r="AV163" s="61"/>
      <c r="AW163" s="61"/>
      <c r="AX163" s="61"/>
    </row>
    <row r="164" spans="1:50" ht="16" x14ac:dyDescent="0.2">
      <c r="A164" s="58"/>
      <c r="B164" s="58"/>
      <c r="C164" s="69"/>
      <c r="D164" s="50"/>
      <c r="E164" s="50"/>
      <c r="F164" s="50"/>
      <c r="G164" s="50"/>
      <c r="H164" s="50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AM164" s="61"/>
      <c r="AN164" s="61"/>
      <c r="AO164" s="61"/>
      <c r="AP164" s="61"/>
      <c r="AQ164" s="61"/>
      <c r="AR164" s="61"/>
      <c r="AS164" s="61"/>
      <c r="AT164" s="61"/>
      <c r="AU164" s="61"/>
      <c r="AV164" s="61"/>
      <c r="AW164" s="61"/>
      <c r="AX164" s="61"/>
    </row>
    <row r="165" spans="1:50" ht="16" x14ac:dyDescent="0.2">
      <c r="A165" s="58"/>
      <c r="B165" s="58"/>
      <c r="C165" s="59"/>
      <c r="D165" s="58"/>
      <c r="E165" s="58"/>
      <c r="F165" s="58"/>
      <c r="G165" s="58"/>
      <c r="H165" s="58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  <c r="AL165" s="61"/>
      <c r="AM165" s="61"/>
      <c r="AN165" s="61"/>
      <c r="AO165" s="61"/>
      <c r="AP165" s="61"/>
      <c r="AQ165" s="61"/>
      <c r="AR165" s="61"/>
      <c r="AS165" s="61"/>
      <c r="AT165" s="61"/>
      <c r="AU165" s="61"/>
      <c r="AV165" s="61"/>
      <c r="AW165" s="61"/>
      <c r="AX165" s="61"/>
    </row>
    <row r="166" spans="1:50" ht="16" x14ac:dyDescent="0.2">
      <c r="A166" s="58"/>
      <c r="B166" s="66"/>
      <c r="C166" s="52"/>
      <c r="D166" s="50"/>
      <c r="E166" s="50"/>
      <c r="F166" s="50"/>
      <c r="G166" s="50"/>
      <c r="H166" s="50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AM166" s="61"/>
      <c r="AN166" s="61"/>
      <c r="AO166" s="61"/>
      <c r="AP166" s="61"/>
      <c r="AQ166" s="61"/>
      <c r="AR166" s="61"/>
      <c r="AS166" s="61"/>
      <c r="AT166" s="61"/>
      <c r="AU166" s="61"/>
      <c r="AV166" s="61"/>
      <c r="AW166" s="61"/>
      <c r="AX166" s="61"/>
    </row>
    <row r="167" spans="1:50" ht="16" x14ac:dyDescent="0.2">
      <c r="A167" s="66"/>
      <c r="B167" s="67"/>
      <c r="C167" s="49"/>
      <c r="D167" s="50"/>
      <c r="E167" s="50"/>
      <c r="F167" s="50"/>
      <c r="G167" s="50"/>
      <c r="H167" s="50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61"/>
      <c r="AW167" s="61"/>
      <c r="AX167" s="61"/>
    </row>
    <row r="168" spans="1:50" ht="16" x14ac:dyDescent="0.2">
      <c r="A168" s="66"/>
      <c r="B168" s="66"/>
      <c r="C168" s="69"/>
      <c r="D168" s="50"/>
      <c r="E168" s="50"/>
      <c r="F168" s="50"/>
      <c r="G168" s="50"/>
      <c r="H168" s="50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  <c r="AL168" s="61"/>
      <c r="AM168" s="61"/>
      <c r="AN168" s="61"/>
      <c r="AO168" s="61"/>
      <c r="AP168" s="61"/>
      <c r="AQ168" s="61"/>
      <c r="AR168" s="61"/>
      <c r="AS168" s="61"/>
      <c r="AT168" s="61"/>
      <c r="AU168" s="61"/>
      <c r="AV168" s="61"/>
      <c r="AW168" s="61"/>
      <c r="AX168" s="61"/>
    </row>
    <row r="169" spans="1:50" ht="16" x14ac:dyDescent="0.2">
      <c r="A169" s="66"/>
      <c r="B169" s="66"/>
      <c r="C169" s="59"/>
      <c r="D169" s="50"/>
      <c r="E169" s="50"/>
      <c r="F169" s="50"/>
      <c r="G169" s="50"/>
      <c r="H169" s="50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  <c r="AL169" s="61"/>
      <c r="AM169" s="61"/>
      <c r="AN169" s="61"/>
      <c r="AO169" s="61"/>
      <c r="AP169" s="61"/>
      <c r="AQ169" s="61"/>
      <c r="AR169" s="61"/>
      <c r="AS169" s="61"/>
      <c r="AT169" s="61"/>
      <c r="AU169" s="61"/>
      <c r="AV169" s="61"/>
      <c r="AW169" s="61"/>
      <c r="AX169" s="61"/>
    </row>
    <row r="170" spans="1:50" x14ac:dyDescent="0.15">
      <c r="A170" s="66"/>
      <c r="B170" s="58"/>
      <c r="C170" s="61"/>
      <c r="D170" s="58"/>
      <c r="E170" s="58"/>
      <c r="F170" s="58"/>
      <c r="G170" s="58"/>
      <c r="H170" s="58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  <c r="AL170" s="61"/>
      <c r="AM170" s="61"/>
      <c r="AN170" s="61"/>
      <c r="AO170" s="61"/>
      <c r="AP170" s="61"/>
      <c r="AQ170" s="61"/>
      <c r="AR170" s="61"/>
      <c r="AS170" s="61"/>
      <c r="AT170" s="61"/>
      <c r="AU170" s="61"/>
      <c r="AV170" s="61"/>
      <c r="AW170" s="61"/>
      <c r="AX170" s="61"/>
    </row>
    <row r="171" spans="1:50" ht="16" x14ac:dyDescent="0.2">
      <c r="A171" s="58"/>
      <c r="B171" s="66"/>
      <c r="C171" s="52"/>
      <c r="D171" s="50"/>
      <c r="E171" s="50"/>
      <c r="F171" s="50"/>
      <c r="G171" s="50"/>
      <c r="H171" s="50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  <c r="AL171" s="61"/>
      <c r="AM171" s="61"/>
      <c r="AN171" s="61"/>
      <c r="AO171" s="61"/>
      <c r="AP171" s="61"/>
      <c r="AQ171" s="61"/>
      <c r="AR171" s="61"/>
      <c r="AS171" s="61"/>
      <c r="AT171" s="61"/>
      <c r="AU171" s="61"/>
      <c r="AV171" s="61"/>
      <c r="AW171" s="61"/>
      <c r="AX171" s="61"/>
    </row>
    <row r="172" spans="1:50" ht="16" x14ac:dyDescent="0.2">
      <c r="A172" s="66"/>
      <c r="B172" s="67"/>
      <c r="C172" s="49"/>
      <c r="D172" s="50"/>
      <c r="E172" s="50"/>
      <c r="F172" s="50"/>
      <c r="G172" s="50"/>
      <c r="H172" s="50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  <c r="AL172" s="61"/>
      <c r="AM172" s="61"/>
      <c r="AN172" s="61"/>
      <c r="AO172" s="61"/>
      <c r="AP172" s="61"/>
      <c r="AQ172" s="61"/>
      <c r="AR172" s="61"/>
      <c r="AS172" s="61"/>
      <c r="AT172" s="61"/>
      <c r="AU172" s="61"/>
      <c r="AV172" s="61"/>
      <c r="AW172" s="61"/>
      <c r="AX172" s="61"/>
    </row>
    <row r="173" spans="1:50" ht="16" x14ac:dyDescent="0.2">
      <c r="A173" s="66"/>
      <c r="B173" s="66"/>
      <c r="C173" s="69"/>
      <c r="D173" s="50"/>
      <c r="E173" s="50"/>
      <c r="F173" s="50"/>
      <c r="G173" s="50"/>
      <c r="H173" s="50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  <c r="AL173" s="61"/>
      <c r="AM173" s="61"/>
      <c r="AN173" s="61"/>
      <c r="AO173" s="61"/>
      <c r="AP173" s="61"/>
      <c r="AQ173" s="61"/>
      <c r="AR173" s="61"/>
      <c r="AS173" s="61"/>
      <c r="AT173" s="61"/>
      <c r="AU173" s="61"/>
      <c r="AV173" s="61"/>
      <c r="AW173" s="61"/>
      <c r="AX173" s="61"/>
    </row>
    <row r="174" spans="1:50" ht="16" x14ac:dyDescent="0.2">
      <c r="A174" s="66"/>
      <c r="B174" s="66"/>
      <c r="C174" s="59"/>
      <c r="D174" s="50"/>
      <c r="E174" s="50"/>
      <c r="F174" s="50"/>
      <c r="G174" s="50"/>
      <c r="H174" s="50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  <c r="AR174" s="61"/>
      <c r="AS174" s="61"/>
      <c r="AT174" s="61"/>
      <c r="AU174" s="61"/>
      <c r="AV174" s="61"/>
      <c r="AW174" s="61"/>
      <c r="AX174" s="61"/>
    </row>
    <row r="175" spans="1:50" x14ac:dyDescent="0.15">
      <c r="A175" s="66"/>
      <c r="B175" s="58"/>
      <c r="C175" s="64"/>
      <c r="D175" s="58"/>
      <c r="E175" s="58"/>
      <c r="F175" s="58"/>
      <c r="G175" s="58"/>
      <c r="H175" s="58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  <c r="AL175" s="61"/>
      <c r="AM175" s="61"/>
      <c r="AN175" s="61"/>
      <c r="AO175" s="61"/>
      <c r="AP175" s="61"/>
      <c r="AQ175" s="61"/>
      <c r="AR175" s="61"/>
      <c r="AS175" s="61"/>
      <c r="AT175" s="61"/>
      <c r="AU175" s="61"/>
      <c r="AV175" s="61"/>
      <c r="AW175" s="61"/>
      <c r="AX175" s="61"/>
    </row>
    <row r="176" spans="1:50" ht="16" x14ac:dyDescent="0.2">
      <c r="A176" s="58"/>
      <c r="B176" s="66"/>
      <c r="C176" s="49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  <c r="AL176" s="61"/>
      <c r="AM176" s="61"/>
      <c r="AN176" s="61"/>
      <c r="AO176" s="61"/>
      <c r="AP176" s="61"/>
      <c r="AQ176" s="61"/>
      <c r="AR176" s="61"/>
      <c r="AS176" s="61"/>
      <c r="AT176" s="61"/>
      <c r="AU176" s="61"/>
      <c r="AV176" s="61"/>
      <c r="AW176" s="61"/>
      <c r="AX176" s="61"/>
    </row>
    <row r="177" spans="1:50" ht="16" x14ac:dyDescent="0.2">
      <c r="A177" s="66"/>
      <c r="B177" s="67"/>
      <c r="C177" s="49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  <c r="AL177" s="61"/>
      <c r="AM177" s="61"/>
      <c r="AN177" s="61"/>
      <c r="AO177" s="61"/>
      <c r="AP177" s="61"/>
      <c r="AQ177" s="61"/>
      <c r="AR177" s="61"/>
      <c r="AS177" s="61"/>
      <c r="AT177" s="61"/>
      <c r="AU177" s="61"/>
      <c r="AV177" s="61"/>
      <c r="AW177" s="61"/>
      <c r="AX177" s="61"/>
    </row>
    <row r="178" spans="1:50" ht="16" x14ac:dyDescent="0.2">
      <c r="A178" s="66"/>
      <c r="B178" s="66"/>
      <c r="C178" s="69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  <c r="AL178" s="61"/>
      <c r="AM178" s="61"/>
      <c r="AN178" s="61"/>
      <c r="AO178" s="61"/>
      <c r="AP178" s="61"/>
      <c r="AQ178" s="61"/>
      <c r="AR178" s="61"/>
      <c r="AS178" s="61"/>
      <c r="AT178" s="61"/>
      <c r="AU178" s="61"/>
      <c r="AV178" s="61"/>
      <c r="AW178" s="61"/>
      <c r="AX178" s="61"/>
    </row>
    <row r="179" spans="1:50" ht="16" x14ac:dyDescent="0.2">
      <c r="A179" s="66"/>
      <c r="B179" s="66"/>
      <c r="C179" s="69"/>
      <c r="H179" s="74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  <c r="AP179" s="61"/>
      <c r="AQ179" s="61"/>
      <c r="AR179" s="61"/>
      <c r="AS179" s="61"/>
      <c r="AT179" s="61"/>
      <c r="AU179" s="61"/>
      <c r="AV179" s="61"/>
      <c r="AW179" s="61"/>
      <c r="AX179" s="61"/>
    </row>
    <row r="180" spans="1:50" x14ac:dyDescent="0.15">
      <c r="A180" s="66"/>
      <c r="B180" s="58"/>
      <c r="C180" s="64"/>
      <c r="D180" s="58"/>
      <c r="E180" s="58"/>
      <c r="F180" s="58"/>
      <c r="G180" s="58"/>
      <c r="H180" s="58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1"/>
      <c r="AN180" s="61"/>
      <c r="AO180" s="61"/>
      <c r="AP180" s="61"/>
      <c r="AQ180" s="61"/>
      <c r="AR180" s="61"/>
      <c r="AS180" s="61"/>
      <c r="AT180" s="61"/>
      <c r="AU180" s="61"/>
      <c r="AV180" s="61"/>
      <c r="AW180" s="61"/>
      <c r="AX180" s="61"/>
    </row>
    <row r="181" spans="1:50" ht="16" x14ac:dyDescent="0.2">
      <c r="A181" s="58"/>
      <c r="B181" s="58"/>
      <c r="C181" s="57"/>
      <c r="D181" s="5"/>
      <c r="E181" s="5"/>
      <c r="F181" s="5"/>
      <c r="G181" s="5"/>
      <c r="H181" s="5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  <c r="AL181" s="61"/>
      <c r="AM181" s="61"/>
      <c r="AN181" s="61"/>
      <c r="AO181" s="61"/>
      <c r="AP181" s="61"/>
      <c r="AQ181" s="61"/>
      <c r="AR181" s="61"/>
      <c r="AS181" s="61"/>
      <c r="AT181" s="61"/>
      <c r="AU181" s="61"/>
      <c r="AV181" s="61"/>
      <c r="AW181" s="61"/>
      <c r="AX181" s="61"/>
    </row>
    <row r="182" spans="1:50" ht="16" x14ac:dyDescent="0.2">
      <c r="A182" s="66"/>
      <c r="B182" s="58"/>
      <c r="C182" s="49"/>
      <c r="D182" s="5"/>
      <c r="E182" s="5"/>
      <c r="F182" s="5"/>
      <c r="G182" s="5"/>
      <c r="H182" s="5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1"/>
      <c r="AN182" s="61"/>
      <c r="AO182" s="61"/>
      <c r="AP182" s="61"/>
      <c r="AQ182" s="61"/>
      <c r="AR182" s="61"/>
      <c r="AS182" s="61"/>
      <c r="AT182" s="61"/>
      <c r="AU182" s="61"/>
      <c r="AV182" s="61"/>
      <c r="AW182" s="61"/>
      <c r="AX182" s="61"/>
    </row>
    <row r="183" spans="1:50" ht="16" x14ac:dyDescent="0.2">
      <c r="A183" s="66"/>
      <c r="B183" s="58"/>
      <c r="C183" s="69"/>
      <c r="D183" s="5"/>
      <c r="E183" s="5"/>
      <c r="F183" s="5"/>
      <c r="G183" s="5"/>
      <c r="H183" s="5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1"/>
      <c r="AN183" s="61"/>
      <c r="AO183" s="61"/>
      <c r="AP183" s="61"/>
      <c r="AQ183" s="61"/>
      <c r="AR183" s="61"/>
      <c r="AS183" s="61"/>
      <c r="AT183" s="61"/>
      <c r="AU183" s="61"/>
      <c r="AV183" s="61"/>
      <c r="AW183" s="61"/>
      <c r="AX183" s="61"/>
    </row>
    <row r="184" spans="1:50" ht="16" x14ac:dyDescent="0.2">
      <c r="A184" s="66"/>
      <c r="B184" s="58"/>
      <c r="C184" s="69"/>
      <c r="D184" s="5"/>
      <c r="E184" s="5"/>
      <c r="F184" s="5"/>
      <c r="G184" s="5"/>
      <c r="H184" s="5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  <c r="AP184" s="61"/>
      <c r="AQ184" s="61"/>
      <c r="AR184" s="61"/>
      <c r="AS184" s="61"/>
      <c r="AT184" s="61"/>
      <c r="AU184" s="61"/>
      <c r="AV184" s="61"/>
      <c r="AW184" s="61"/>
      <c r="AX184" s="61"/>
    </row>
    <row r="185" spans="1:50" x14ac:dyDescent="0.15">
      <c r="A185" s="66"/>
      <c r="B185" s="58"/>
      <c r="C185" s="58"/>
      <c r="D185" s="58"/>
      <c r="E185" s="58"/>
      <c r="F185" s="58"/>
      <c r="G185" s="58"/>
      <c r="H185" s="58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/>
      <c r="AN185" s="61"/>
      <c r="AO185" s="61"/>
      <c r="AP185" s="61"/>
      <c r="AQ185" s="61"/>
      <c r="AR185" s="61"/>
      <c r="AS185" s="61"/>
      <c r="AT185" s="61"/>
      <c r="AU185" s="61"/>
      <c r="AV185" s="61"/>
      <c r="AW185" s="61"/>
      <c r="AX185" s="61"/>
    </row>
    <row r="186" spans="1:50" ht="16" x14ac:dyDescent="0.2">
      <c r="A186" s="58"/>
      <c r="B186" s="66"/>
      <c r="C186" s="57"/>
      <c r="D186" s="58"/>
      <c r="E186" s="58"/>
      <c r="F186" s="58"/>
      <c r="G186" s="58"/>
      <c r="H186" s="58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  <c r="AP186" s="61"/>
      <c r="AQ186" s="61"/>
      <c r="AR186" s="61"/>
      <c r="AS186" s="61"/>
      <c r="AT186" s="61"/>
      <c r="AU186" s="61"/>
      <c r="AV186" s="61"/>
      <c r="AW186" s="61"/>
      <c r="AX186" s="61"/>
    </row>
    <row r="187" spans="1:50" ht="16" x14ac:dyDescent="0.2">
      <c r="A187" s="66"/>
      <c r="B187" s="67"/>
      <c r="C187" s="57"/>
      <c r="D187" s="58"/>
      <c r="E187" s="58"/>
      <c r="F187" s="58"/>
      <c r="G187" s="58"/>
      <c r="H187" s="58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  <c r="AP187" s="61"/>
      <c r="AQ187" s="61"/>
      <c r="AR187" s="61"/>
      <c r="AS187" s="61"/>
      <c r="AT187" s="61"/>
      <c r="AU187" s="61"/>
      <c r="AV187" s="61"/>
      <c r="AW187" s="61"/>
      <c r="AX187" s="61"/>
    </row>
    <row r="188" spans="1:50" ht="16" x14ac:dyDescent="0.2">
      <c r="A188" s="66"/>
      <c r="B188" s="66"/>
      <c r="C188" s="59"/>
      <c r="D188" s="58"/>
      <c r="E188" s="58"/>
      <c r="F188" s="58"/>
      <c r="G188" s="58"/>
      <c r="H188" s="58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  <c r="AL188" s="61"/>
      <c r="AM188" s="61"/>
      <c r="AN188" s="61"/>
      <c r="AO188" s="61"/>
      <c r="AP188" s="61"/>
      <c r="AQ188" s="61"/>
      <c r="AR188" s="61"/>
      <c r="AS188" s="61"/>
      <c r="AT188" s="61"/>
      <c r="AU188" s="61"/>
      <c r="AV188" s="61"/>
      <c r="AW188" s="61"/>
      <c r="AX188" s="61"/>
    </row>
    <row r="189" spans="1:50" ht="16" x14ac:dyDescent="0.2">
      <c r="A189" s="66"/>
      <c r="B189" s="66"/>
      <c r="C189" s="59"/>
      <c r="D189" s="58"/>
      <c r="E189" s="58"/>
      <c r="F189" s="58"/>
      <c r="G189" s="58"/>
      <c r="H189" s="58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1"/>
      <c r="AN189" s="61"/>
      <c r="AO189" s="61"/>
      <c r="AP189" s="61"/>
      <c r="AQ189" s="61"/>
      <c r="AR189" s="61"/>
      <c r="AS189" s="61"/>
      <c r="AT189" s="61"/>
      <c r="AU189" s="61"/>
      <c r="AV189" s="61"/>
      <c r="AW189" s="61"/>
      <c r="AX189" s="61"/>
    </row>
    <row r="190" spans="1:50" x14ac:dyDescent="0.15">
      <c r="A190" s="66"/>
      <c r="B190" s="58"/>
      <c r="C190" s="64"/>
      <c r="D190" s="58"/>
      <c r="E190" s="58"/>
      <c r="F190" s="58"/>
      <c r="G190" s="58"/>
      <c r="H190" s="58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61"/>
      <c r="AR190" s="61"/>
      <c r="AS190" s="61"/>
      <c r="AT190" s="61"/>
      <c r="AU190" s="61"/>
      <c r="AV190" s="61"/>
      <c r="AW190" s="61"/>
      <c r="AX190" s="61"/>
    </row>
    <row r="191" spans="1:50" ht="16" x14ac:dyDescent="0.2">
      <c r="A191" s="58"/>
      <c r="B191" s="66"/>
      <c r="C191" s="57"/>
      <c r="D191" s="5"/>
      <c r="E191" s="5"/>
      <c r="F191" s="5"/>
      <c r="G191" s="5"/>
      <c r="H191" s="5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  <c r="AO191" s="61"/>
      <c r="AP191" s="61"/>
      <c r="AQ191" s="61"/>
      <c r="AR191" s="61"/>
      <c r="AS191" s="61"/>
      <c r="AT191" s="61"/>
      <c r="AU191" s="61"/>
      <c r="AV191" s="61"/>
      <c r="AW191" s="61"/>
      <c r="AX191" s="61"/>
    </row>
    <row r="192" spans="1:50" ht="16" x14ac:dyDescent="0.2">
      <c r="A192" s="66"/>
      <c r="B192" s="58"/>
      <c r="C192" s="49"/>
      <c r="D192" s="5"/>
      <c r="E192" s="5"/>
      <c r="F192" s="5"/>
      <c r="G192" s="5"/>
      <c r="H192" s="5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  <c r="AR192" s="61"/>
      <c r="AS192" s="61"/>
      <c r="AT192" s="61"/>
      <c r="AU192" s="61"/>
      <c r="AV192" s="61"/>
      <c r="AW192" s="61"/>
      <c r="AX192" s="61"/>
    </row>
    <row r="193" spans="1:50" ht="16" x14ac:dyDescent="0.2">
      <c r="A193" s="58"/>
      <c r="B193" s="58"/>
      <c r="C193" s="69"/>
      <c r="D193" s="5"/>
      <c r="E193" s="5"/>
      <c r="F193" s="5"/>
      <c r="G193" s="5"/>
      <c r="H193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  <c r="AL193" s="61"/>
      <c r="AM193" s="61"/>
      <c r="AN193" s="61"/>
      <c r="AO193" s="61"/>
      <c r="AP193" s="61"/>
      <c r="AQ193" s="61"/>
      <c r="AR193" s="61"/>
      <c r="AS193" s="61"/>
      <c r="AT193" s="61"/>
      <c r="AU193" s="61"/>
      <c r="AV193" s="61"/>
      <c r="AW193" s="61"/>
      <c r="AX193" s="61"/>
    </row>
    <row r="194" spans="1:50" ht="16" x14ac:dyDescent="0.2">
      <c r="A194" s="58"/>
      <c r="B194" s="58"/>
      <c r="C194" s="69"/>
      <c r="D194" s="5"/>
      <c r="E194" s="5"/>
      <c r="F194" s="5"/>
      <c r="G194" s="5"/>
      <c r="H194" s="5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  <c r="AL194" s="61"/>
      <c r="AM194" s="61"/>
      <c r="AN194" s="61"/>
      <c r="AO194" s="61"/>
      <c r="AP194" s="61"/>
      <c r="AQ194" s="61"/>
      <c r="AR194" s="61"/>
      <c r="AS194" s="61"/>
      <c r="AT194" s="61"/>
      <c r="AU194" s="61"/>
      <c r="AV194" s="61"/>
      <c r="AW194" s="61"/>
      <c r="AX194" s="61"/>
    </row>
    <row r="195" spans="1:50" x14ac:dyDescent="0.15">
      <c r="A195" s="58"/>
      <c r="B195" s="58"/>
      <c r="C195" s="64"/>
      <c r="D195" s="58"/>
      <c r="E195" s="58"/>
      <c r="F195" s="58"/>
      <c r="G195" s="58"/>
      <c r="H195" s="58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  <c r="AL195" s="61"/>
      <c r="AM195" s="61"/>
      <c r="AN195" s="61"/>
      <c r="AO195" s="61"/>
      <c r="AP195" s="61"/>
      <c r="AQ195" s="61"/>
      <c r="AR195" s="61"/>
      <c r="AS195" s="61"/>
      <c r="AT195" s="61"/>
      <c r="AU195" s="61"/>
      <c r="AV195" s="61"/>
      <c r="AW195" s="61"/>
      <c r="AX195" s="61"/>
    </row>
    <row r="196" spans="1:50" ht="16" x14ac:dyDescent="0.2">
      <c r="A196" s="58"/>
      <c r="B196" s="58"/>
      <c r="C196" s="57"/>
      <c r="D196" s="78"/>
      <c r="E196" s="79"/>
      <c r="F196" s="79"/>
      <c r="G196" s="78"/>
      <c r="H196" s="78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  <c r="AL196" s="61"/>
      <c r="AM196" s="61"/>
      <c r="AN196" s="61"/>
      <c r="AO196" s="61"/>
      <c r="AP196" s="61"/>
      <c r="AQ196" s="61"/>
      <c r="AR196" s="61"/>
      <c r="AS196" s="61"/>
      <c r="AT196" s="61"/>
      <c r="AU196" s="61"/>
      <c r="AV196" s="61"/>
      <c r="AW196" s="61"/>
      <c r="AX196" s="61"/>
    </row>
    <row r="197" spans="1:50" ht="16" x14ac:dyDescent="0.2">
      <c r="A197" s="58"/>
      <c r="B197" s="58"/>
      <c r="C197" s="57"/>
      <c r="D197" s="78"/>
      <c r="E197" s="78"/>
      <c r="F197" s="78"/>
      <c r="G197" s="78"/>
      <c r="H197" s="78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  <c r="AL197" s="61"/>
      <c r="AM197" s="61"/>
      <c r="AN197" s="61"/>
      <c r="AO197" s="61"/>
      <c r="AP197" s="61"/>
      <c r="AQ197" s="61"/>
      <c r="AR197" s="61"/>
      <c r="AS197" s="61"/>
      <c r="AT197" s="61"/>
      <c r="AU197" s="61"/>
      <c r="AV197" s="61"/>
      <c r="AW197" s="61"/>
      <c r="AX197" s="61"/>
    </row>
    <row r="198" spans="1:50" ht="16" x14ac:dyDescent="0.2">
      <c r="A198" s="58"/>
      <c r="B198" s="58"/>
      <c r="C198" s="59"/>
      <c r="D198" s="78"/>
      <c r="E198" s="78"/>
      <c r="F198" s="78"/>
      <c r="G198" s="78"/>
      <c r="H198" s="58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  <c r="AL198" s="61"/>
      <c r="AM198" s="61"/>
      <c r="AN198" s="61"/>
      <c r="AO198" s="61"/>
      <c r="AP198" s="61"/>
      <c r="AQ198" s="61"/>
      <c r="AR198" s="61"/>
      <c r="AS198" s="61"/>
      <c r="AT198" s="61"/>
      <c r="AU198" s="61"/>
      <c r="AV198" s="61"/>
      <c r="AW198" s="61"/>
      <c r="AX198" s="61"/>
    </row>
    <row r="199" spans="1:50" ht="16" x14ac:dyDescent="0.2">
      <c r="A199" s="58"/>
      <c r="B199" s="58"/>
      <c r="C199" s="59"/>
      <c r="D199" s="78"/>
      <c r="E199" s="78"/>
      <c r="F199" s="78"/>
      <c r="G199" s="78"/>
      <c r="H199" s="78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  <c r="AL199" s="61"/>
      <c r="AM199" s="61"/>
      <c r="AN199" s="61"/>
      <c r="AO199" s="61"/>
      <c r="AP199" s="61"/>
      <c r="AQ199" s="61"/>
      <c r="AR199" s="61"/>
      <c r="AS199" s="61"/>
      <c r="AT199" s="61"/>
      <c r="AU199" s="61"/>
      <c r="AV199" s="61"/>
      <c r="AW199" s="61"/>
      <c r="AX199" s="61"/>
    </row>
    <row r="200" spans="1:50" x14ac:dyDescent="0.15">
      <c r="A200" s="66"/>
      <c r="B200" s="67"/>
      <c r="C200" s="75"/>
      <c r="D200" s="74"/>
      <c r="E200" s="74"/>
      <c r="F200" s="74"/>
      <c r="G200" s="74"/>
      <c r="H200" s="74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  <c r="AL200" s="61"/>
      <c r="AM200" s="61"/>
      <c r="AN200" s="61"/>
      <c r="AO200" s="61"/>
      <c r="AP200" s="61"/>
      <c r="AQ200" s="61"/>
      <c r="AR200" s="61"/>
      <c r="AS200" s="61"/>
      <c r="AT200" s="61"/>
      <c r="AU200" s="61"/>
      <c r="AV200" s="61"/>
      <c r="AW200" s="61"/>
      <c r="AX200" s="61"/>
    </row>
    <row r="201" spans="1:50" ht="16" x14ac:dyDescent="0.2">
      <c r="A201" s="66"/>
      <c r="B201" s="66"/>
      <c r="C201" s="71"/>
      <c r="D201" s="72"/>
      <c r="E201" s="72"/>
      <c r="F201" s="76"/>
      <c r="G201" s="72"/>
      <c r="H201" s="72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  <c r="AL201" s="61"/>
      <c r="AM201" s="61"/>
      <c r="AN201" s="61"/>
      <c r="AO201" s="61"/>
      <c r="AP201" s="61"/>
      <c r="AQ201" s="61"/>
      <c r="AR201" s="61"/>
      <c r="AS201" s="61"/>
      <c r="AT201" s="61"/>
      <c r="AU201" s="61"/>
      <c r="AV201" s="61"/>
      <c r="AW201" s="61"/>
      <c r="AX201" s="61"/>
    </row>
    <row r="202" spans="1:50" ht="16" x14ac:dyDescent="0.2">
      <c r="A202" s="66"/>
      <c r="B202" s="66"/>
      <c r="C202" s="71"/>
      <c r="D202" s="72"/>
      <c r="E202" s="72"/>
      <c r="F202" s="72"/>
      <c r="G202" s="72"/>
      <c r="H202" s="72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  <c r="AL202" s="61"/>
      <c r="AM202" s="61"/>
      <c r="AN202" s="61"/>
      <c r="AO202" s="61"/>
      <c r="AP202" s="61"/>
      <c r="AQ202" s="61"/>
      <c r="AR202" s="61"/>
      <c r="AS202" s="61"/>
      <c r="AT202" s="61"/>
      <c r="AU202" s="61"/>
      <c r="AV202" s="61"/>
      <c r="AW202" s="61"/>
      <c r="AX202" s="61"/>
    </row>
    <row r="203" spans="1:50" ht="16" x14ac:dyDescent="0.2">
      <c r="A203" s="66"/>
      <c r="B203" s="58"/>
      <c r="C203" s="73"/>
      <c r="D203" s="72"/>
      <c r="E203" s="72"/>
      <c r="F203" s="72"/>
      <c r="G203" s="72"/>
      <c r="H203" s="74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  <c r="AL203" s="61"/>
      <c r="AM203" s="61"/>
      <c r="AN203" s="61"/>
      <c r="AO203" s="61"/>
      <c r="AP203" s="61"/>
      <c r="AQ203" s="61"/>
      <c r="AR203" s="61"/>
      <c r="AS203" s="61"/>
      <c r="AT203" s="61"/>
      <c r="AU203" s="61"/>
      <c r="AV203" s="61"/>
      <c r="AW203" s="61"/>
      <c r="AX203" s="61"/>
    </row>
    <row r="204" spans="1:50" ht="16" x14ac:dyDescent="0.2">
      <c r="A204" s="58"/>
      <c r="B204" s="58"/>
      <c r="C204" s="73"/>
      <c r="D204" s="72"/>
      <c r="E204" s="72"/>
      <c r="F204" s="72"/>
      <c r="G204" s="72"/>
      <c r="H204" s="72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  <c r="AL204" s="61"/>
      <c r="AM204" s="61"/>
      <c r="AN204" s="61"/>
      <c r="AO204" s="61"/>
      <c r="AP204" s="61"/>
      <c r="AQ204" s="61"/>
      <c r="AR204" s="61"/>
      <c r="AS204" s="61"/>
      <c r="AT204" s="61"/>
      <c r="AU204" s="61"/>
      <c r="AV204" s="61"/>
      <c r="AW204" s="61"/>
      <c r="AX204" s="61"/>
    </row>
    <row r="205" spans="1:50" ht="16" x14ac:dyDescent="0.2">
      <c r="A205" s="58"/>
      <c r="B205" s="58"/>
      <c r="C205" s="71"/>
      <c r="D205" s="74"/>
      <c r="E205" s="74"/>
      <c r="F205" s="74"/>
      <c r="G205" s="74"/>
      <c r="H205" s="74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  <c r="AL205" s="61"/>
      <c r="AM205" s="61"/>
      <c r="AN205" s="61"/>
      <c r="AO205" s="61"/>
      <c r="AP205" s="61"/>
      <c r="AQ205" s="61"/>
      <c r="AR205" s="61"/>
      <c r="AS205" s="61"/>
      <c r="AT205" s="61"/>
      <c r="AU205" s="61"/>
      <c r="AV205" s="61"/>
      <c r="AW205" s="61"/>
      <c r="AX205" s="61"/>
    </row>
    <row r="206" spans="1:50" ht="16" x14ac:dyDescent="0.2">
      <c r="A206" s="58"/>
      <c r="B206" s="58"/>
      <c r="C206" s="71"/>
      <c r="D206" s="72"/>
      <c r="E206" s="72"/>
      <c r="F206" s="76"/>
      <c r="G206" s="72"/>
      <c r="H206" s="72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  <c r="AL206" s="61"/>
      <c r="AM206" s="61"/>
      <c r="AN206" s="61"/>
      <c r="AO206" s="61"/>
      <c r="AP206" s="61"/>
      <c r="AQ206" s="61"/>
      <c r="AR206" s="61"/>
      <c r="AS206" s="61"/>
      <c r="AT206" s="61"/>
      <c r="AU206" s="61"/>
      <c r="AV206" s="61"/>
      <c r="AW206" s="61"/>
      <c r="AX206" s="61"/>
    </row>
    <row r="207" spans="1:50" ht="16" x14ac:dyDescent="0.2">
      <c r="A207" s="58"/>
      <c r="B207" s="58"/>
      <c r="C207" s="71"/>
      <c r="D207" s="72"/>
      <c r="E207" s="72"/>
      <c r="F207" s="76"/>
      <c r="G207" s="72"/>
      <c r="H207" s="72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  <c r="AL207" s="61"/>
      <c r="AM207" s="61"/>
      <c r="AN207" s="61"/>
      <c r="AO207" s="61"/>
      <c r="AP207" s="61"/>
      <c r="AQ207" s="61"/>
      <c r="AR207" s="61"/>
      <c r="AS207" s="61"/>
      <c r="AT207" s="61"/>
      <c r="AU207" s="61"/>
      <c r="AV207" s="61"/>
      <c r="AW207" s="61"/>
      <c r="AX207" s="61"/>
    </row>
    <row r="208" spans="1:50" ht="16" x14ac:dyDescent="0.2">
      <c r="A208" s="58"/>
      <c r="B208" s="58"/>
      <c r="C208" s="73"/>
      <c r="D208" s="72"/>
      <c r="E208" s="72"/>
      <c r="F208" s="72"/>
      <c r="G208" s="72"/>
      <c r="H208" s="74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  <c r="AL208" s="61"/>
      <c r="AM208" s="61"/>
      <c r="AN208" s="61"/>
      <c r="AO208" s="61"/>
      <c r="AP208" s="61"/>
      <c r="AQ208" s="61"/>
      <c r="AR208" s="61"/>
      <c r="AS208" s="61"/>
      <c r="AT208" s="61"/>
      <c r="AU208" s="61"/>
      <c r="AV208" s="61"/>
      <c r="AW208" s="61"/>
      <c r="AX208" s="61"/>
    </row>
    <row r="209" spans="1:50" ht="16" x14ac:dyDescent="0.2">
      <c r="A209" s="58"/>
      <c r="B209" s="58"/>
      <c r="C209" s="73"/>
      <c r="D209" s="72"/>
      <c r="E209" s="72"/>
      <c r="F209" s="72"/>
      <c r="G209" s="72"/>
      <c r="H209" s="72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  <c r="AL209" s="61"/>
      <c r="AM209" s="61"/>
      <c r="AN209" s="61"/>
      <c r="AO209" s="61"/>
      <c r="AP209" s="61"/>
      <c r="AQ209" s="61"/>
      <c r="AR209" s="61"/>
      <c r="AS209" s="61"/>
      <c r="AT209" s="61"/>
      <c r="AU209" s="61"/>
      <c r="AV209" s="61"/>
      <c r="AW209" s="61"/>
      <c r="AX209" s="61"/>
    </row>
    <row r="210" spans="1:50" ht="16" x14ac:dyDescent="0.2">
      <c r="A210" s="58"/>
      <c r="B210" s="58"/>
      <c r="C210" s="57"/>
      <c r="D210" s="58"/>
      <c r="E210" s="58"/>
      <c r="F210" s="58"/>
      <c r="G210" s="58"/>
      <c r="H210" s="58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  <c r="AL210" s="61"/>
      <c r="AM210" s="61"/>
      <c r="AN210" s="61"/>
      <c r="AO210" s="61"/>
      <c r="AP210" s="61"/>
      <c r="AQ210" s="61"/>
      <c r="AR210" s="61"/>
      <c r="AS210" s="61"/>
      <c r="AT210" s="61"/>
      <c r="AU210" s="61"/>
      <c r="AV210" s="61"/>
      <c r="AW210" s="61"/>
      <c r="AX210" s="61"/>
    </row>
    <row r="211" spans="1:50" ht="16" x14ac:dyDescent="0.2">
      <c r="A211" s="65"/>
      <c r="B211" s="65"/>
      <c r="C211" s="57"/>
      <c r="D211" s="58"/>
      <c r="E211" s="58"/>
      <c r="F211" s="63"/>
      <c r="G211" s="63"/>
      <c r="H211" s="63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  <c r="AL211" s="61"/>
      <c r="AM211" s="61"/>
      <c r="AN211" s="61"/>
      <c r="AO211" s="61"/>
      <c r="AP211" s="61"/>
      <c r="AQ211" s="61"/>
      <c r="AR211" s="61"/>
      <c r="AS211" s="61"/>
      <c r="AT211" s="61"/>
      <c r="AU211" s="61"/>
      <c r="AV211" s="61"/>
      <c r="AW211" s="61"/>
      <c r="AX211" s="61"/>
    </row>
    <row r="212" spans="1:50" ht="16" x14ac:dyDescent="0.2">
      <c r="A212" s="65"/>
      <c r="B212" s="65"/>
      <c r="C212" s="57"/>
      <c r="D212" s="58"/>
      <c r="E212" s="58"/>
      <c r="F212" s="60"/>
      <c r="G212" s="60"/>
      <c r="H212" s="60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  <c r="AL212" s="61"/>
      <c r="AM212" s="61"/>
      <c r="AN212" s="61"/>
      <c r="AO212" s="61"/>
      <c r="AP212" s="61"/>
      <c r="AQ212" s="61"/>
      <c r="AR212" s="61"/>
      <c r="AS212" s="61"/>
      <c r="AT212" s="61"/>
      <c r="AU212" s="61"/>
      <c r="AV212" s="61"/>
      <c r="AW212" s="61"/>
      <c r="AX212" s="61"/>
    </row>
    <row r="213" spans="1:50" ht="16" x14ac:dyDescent="0.2">
      <c r="A213" s="65"/>
      <c r="B213" s="65"/>
      <c r="C213" s="59"/>
      <c r="D213" s="58"/>
      <c r="E213" s="58"/>
      <c r="F213" s="60"/>
      <c r="G213" s="60"/>
      <c r="H213" s="60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  <c r="AL213" s="61"/>
      <c r="AM213" s="61"/>
      <c r="AN213" s="61"/>
      <c r="AO213" s="61"/>
      <c r="AP213" s="61"/>
      <c r="AQ213" s="61"/>
      <c r="AR213" s="61"/>
      <c r="AS213" s="61"/>
      <c r="AT213" s="61"/>
      <c r="AU213" s="61"/>
      <c r="AV213" s="61"/>
      <c r="AW213" s="61"/>
      <c r="AX213" s="61"/>
    </row>
    <row r="214" spans="1:50" ht="16" x14ac:dyDescent="0.2">
      <c r="A214" s="65"/>
      <c r="B214" s="65"/>
      <c r="C214" s="61"/>
      <c r="D214" s="58"/>
      <c r="E214" s="58"/>
      <c r="F214" s="60"/>
      <c r="G214" s="60"/>
      <c r="H214" s="60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  <c r="AL214" s="61"/>
      <c r="AM214" s="61"/>
      <c r="AN214" s="61"/>
      <c r="AO214" s="61"/>
      <c r="AP214" s="61"/>
      <c r="AQ214" s="61"/>
      <c r="AR214" s="61"/>
      <c r="AS214" s="61"/>
      <c r="AT214" s="61"/>
      <c r="AU214" s="61"/>
      <c r="AV214" s="61"/>
      <c r="AW214" s="61"/>
      <c r="AX214" s="61"/>
    </row>
    <row r="215" spans="1:50" ht="16" x14ac:dyDescent="0.2">
      <c r="A215" s="58"/>
      <c r="B215" s="58"/>
      <c r="C215" s="57"/>
      <c r="D215" s="63"/>
      <c r="E215" s="63"/>
      <c r="F215" s="58"/>
      <c r="G215" s="58"/>
      <c r="H215" s="58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  <c r="AL215" s="61"/>
      <c r="AM215" s="61"/>
      <c r="AN215" s="61"/>
      <c r="AO215" s="61"/>
      <c r="AP215" s="61"/>
      <c r="AQ215" s="61"/>
      <c r="AR215" s="61"/>
      <c r="AS215" s="61"/>
      <c r="AT215" s="61"/>
      <c r="AU215" s="61"/>
      <c r="AV215" s="61"/>
      <c r="AW215" s="61"/>
      <c r="AX215" s="61"/>
    </row>
    <row r="216" spans="1:50" ht="16" x14ac:dyDescent="0.2">
      <c r="A216" s="65"/>
      <c r="B216" s="65"/>
      <c r="C216" s="57"/>
      <c r="D216" s="60"/>
      <c r="E216" s="60"/>
      <c r="F216" s="63"/>
      <c r="G216" s="63"/>
      <c r="H216" s="63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  <c r="AL216" s="61"/>
      <c r="AM216" s="61"/>
      <c r="AN216" s="61"/>
      <c r="AO216" s="61"/>
      <c r="AP216" s="61"/>
      <c r="AQ216" s="61"/>
      <c r="AR216" s="61"/>
      <c r="AS216" s="61"/>
      <c r="AT216" s="61"/>
      <c r="AU216" s="61"/>
      <c r="AV216" s="61"/>
      <c r="AW216" s="61"/>
      <c r="AX216" s="61"/>
    </row>
    <row r="217" spans="1:50" ht="16" x14ac:dyDescent="0.2">
      <c r="A217" s="65"/>
      <c r="B217" s="65"/>
      <c r="C217" s="57"/>
      <c r="D217" s="60"/>
      <c r="E217" s="60"/>
      <c r="F217" s="63"/>
      <c r="G217" s="63"/>
      <c r="H217" s="63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  <c r="AL217" s="61"/>
      <c r="AM217" s="61"/>
      <c r="AN217" s="61"/>
      <c r="AO217" s="61"/>
      <c r="AP217" s="61"/>
      <c r="AQ217" s="61"/>
      <c r="AR217" s="61"/>
      <c r="AS217" s="61"/>
      <c r="AT217" s="61"/>
      <c r="AU217" s="61"/>
      <c r="AV217" s="61"/>
      <c r="AW217" s="61"/>
      <c r="AX217" s="61"/>
    </row>
    <row r="218" spans="1:50" ht="16" x14ac:dyDescent="0.2">
      <c r="A218" s="65"/>
      <c r="B218" s="65"/>
      <c r="C218" s="59"/>
      <c r="D218" s="60"/>
      <c r="E218" s="60"/>
      <c r="F218" s="60"/>
      <c r="G218" s="60"/>
      <c r="H218" s="60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  <c r="AL218" s="61"/>
      <c r="AM218" s="61"/>
      <c r="AN218" s="61"/>
      <c r="AO218" s="61"/>
      <c r="AP218" s="61"/>
      <c r="AQ218" s="61"/>
      <c r="AR218" s="61"/>
      <c r="AS218" s="61"/>
      <c r="AT218" s="61"/>
      <c r="AU218" s="61"/>
      <c r="AV218" s="61"/>
      <c r="AW218" s="61"/>
      <c r="AX218" s="61"/>
    </row>
    <row r="219" spans="1:50" ht="16" x14ac:dyDescent="0.2">
      <c r="A219" s="65"/>
      <c r="B219" s="65"/>
      <c r="C219" s="61"/>
      <c r="D219" s="58"/>
      <c r="E219" s="58"/>
      <c r="F219" s="60"/>
      <c r="G219" s="60"/>
      <c r="H219" s="60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  <c r="AL219" s="61"/>
      <c r="AM219" s="61"/>
      <c r="AN219" s="61"/>
      <c r="AO219" s="61"/>
      <c r="AP219" s="61"/>
      <c r="AQ219" s="61"/>
      <c r="AR219" s="61"/>
      <c r="AS219" s="61"/>
      <c r="AT219" s="61"/>
      <c r="AU219" s="61"/>
      <c r="AV219" s="61"/>
      <c r="AW219" s="61"/>
      <c r="AX219" s="61"/>
    </row>
    <row r="220" spans="1:50" ht="16" x14ac:dyDescent="0.2">
      <c r="A220" s="65"/>
      <c r="B220" s="65"/>
      <c r="C220" s="57"/>
      <c r="D220" s="63"/>
      <c r="E220" s="63"/>
      <c r="F220" s="60"/>
      <c r="G220" s="60"/>
      <c r="H220" s="60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  <c r="AL220" s="61"/>
      <c r="AM220" s="61"/>
      <c r="AN220" s="61"/>
      <c r="AO220" s="61"/>
      <c r="AP220" s="61"/>
      <c r="AQ220" s="61"/>
      <c r="AR220" s="61"/>
      <c r="AS220" s="61"/>
      <c r="AT220" s="61"/>
      <c r="AU220" s="61"/>
      <c r="AV220" s="61"/>
      <c r="AW220" s="61"/>
      <c r="AX220" s="61"/>
    </row>
    <row r="221" spans="1:50" ht="16" x14ac:dyDescent="0.2">
      <c r="A221" s="58"/>
      <c r="B221" s="58"/>
      <c r="C221" s="57"/>
      <c r="D221" s="63"/>
      <c r="E221" s="63"/>
      <c r="F221" s="58"/>
      <c r="G221" s="58"/>
      <c r="H221" s="58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  <c r="AL221" s="61"/>
      <c r="AM221" s="61"/>
      <c r="AN221" s="61"/>
      <c r="AO221" s="61"/>
      <c r="AP221" s="61"/>
      <c r="AQ221" s="61"/>
      <c r="AR221" s="61"/>
      <c r="AS221" s="61"/>
      <c r="AT221" s="61"/>
      <c r="AU221" s="61"/>
      <c r="AV221" s="61"/>
      <c r="AW221" s="61"/>
      <c r="AX221" s="61"/>
    </row>
    <row r="222" spans="1:50" ht="16" x14ac:dyDescent="0.2">
      <c r="A222" s="65"/>
      <c r="B222" s="65"/>
      <c r="C222" s="57"/>
      <c r="D222" s="60"/>
      <c r="E222" s="60"/>
      <c r="F222" s="63"/>
      <c r="G222" s="63"/>
      <c r="H222" s="63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  <c r="AL222" s="61"/>
      <c r="AM222" s="61"/>
      <c r="AN222" s="61"/>
      <c r="AO222" s="61"/>
      <c r="AP222" s="61"/>
      <c r="AQ222" s="61"/>
      <c r="AR222" s="61"/>
      <c r="AS222" s="61"/>
      <c r="AT222" s="61"/>
      <c r="AU222" s="61"/>
      <c r="AV222" s="61"/>
      <c r="AW222" s="61"/>
      <c r="AX222" s="61"/>
    </row>
    <row r="223" spans="1:50" ht="16" x14ac:dyDescent="0.2">
      <c r="A223" s="65"/>
      <c r="B223" s="65"/>
      <c r="C223" s="59"/>
      <c r="D223" s="60"/>
      <c r="E223" s="60"/>
      <c r="F223" s="60"/>
      <c r="G223" s="60"/>
      <c r="H223" s="60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  <c r="AL223" s="61"/>
      <c r="AM223" s="61"/>
      <c r="AN223" s="61"/>
      <c r="AO223" s="61"/>
      <c r="AP223" s="61"/>
      <c r="AQ223" s="61"/>
      <c r="AR223" s="61"/>
      <c r="AS223" s="61"/>
      <c r="AT223" s="61"/>
      <c r="AU223" s="61"/>
      <c r="AV223" s="61"/>
      <c r="AW223" s="61"/>
      <c r="AX223" s="61"/>
    </row>
    <row r="224" spans="1:50" ht="16" x14ac:dyDescent="0.2">
      <c r="A224" s="65"/>
      <c r="B224" s="65"/>
      <c r="C224" s="57"/>
      <c r="D224" s="60"/>
      <c r="E224" s="60"/>
      <c r="F224" s="60"/>
      <c r="G224" s="60"/>
      <c r="H224" s="60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  <c r="AL224" s="61"/>
      <c r="AM224" s="61"/>
      <c r="AN224" s="61"/>
      <c r="AO224" s="61"/>
      <c r="AP224" s="61"/>
      <c r="AQ224" s="61"/>
      <c r="AR224" s="61"/>
      <c r="AS224" s="61"/>
      <c r="AT224" s="61"/>
      <c r="AU224" s="61"/>
      <c r="AV224" s="61"/>
      <c r="AW224" s="61"/>
      <c r="AX224" s="61"/>
    </row>
    <row r="225" spans="1:50" ht="16" x14ac:dyDescent="0.2">
      <c r="A225" s="65"/>
      <c r="B225" s="65"/>
      <c r="C225" s="64"/>
      <c r="D225" s="58"/>
      <c r="E225" s="58"/>
      <c r="F225" s="60"/>
      <c r="G225" s="60"/>
      <c r="H225" s="60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  <c r="AL225" s="61"/>
      <c r="AM225" s="61"/>
      <c r="AN225" s="61"/>
      <c r="AO225" s="61"/>
      <c r="AP225" s="61"/>
      <c r="AQ225" s="61"/>
      <c r="AR225" s="61"/>
      <c r="AS225" s="61"/>
      <c r="AT225" s="61"/>
      <c r="AU225" s="61"/>
      <c r="AV225" s="61"/>
      <c r="AW225" s="61"/>
      <c r="AX225" s="61"/>
    </row>
    <row r="226" spans="1:50" ht="16" x14ac:dyDescent="0.2">
      <c r="A226" s="58"/>
      <c r="B226" s="58"/>
      <c r="C226" s="57"/>
      <c r="D226" s="63"/>
      <c r="E226" s="63"/>
      <c r="F226" s="58"/>
      <c r="G226" s="58"/>
      <c r="H226" s="58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  <c r="AL226" s="61"/>
      <c r="AM226" s="61"/>
      <c r="AN226" s="61"/>
      <c r="AO226" s="61"/>
      <c r="AP226" s="61"/>
      <c r="AQ226" s="61"/>
      <c r="AR226" s="61"/>
      <c r="AS226" s="61"/>
      <c r="AT226" s="61"/>
      <c r="AU226" s="61"/>
      <c r="AV226" s="61"/>
      <c r="AW226" s="61"/>
      <c r="AX226" s="61"/>
    </row>
    <row r="227" spans="1:50" ht="16" x14ac:dyDescent="0.2">
      <c r="A227" s="66"/>
      <c r="B227" s="66"/>
      <c r="C227" s="57"/>
      <c r="D227" s="60"/>
      <c r="E227" s="60"/>
      <c r="F227" s="58"/>
      <c r="G227" s="58"/>
      <c r="H227" s="58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  <c r="AL227" s="61"/>
      <c r="AM227" s="61"/>
      <c r="AN227" s="61"/>
      <c r="AO227" s="61"/>
      <c r="AP227" s="61"/>
      <c r="AQ227" s="61"/>
      <c r="AR227" s="61"/>
      <c r="AS227" s="61"/>
      <c r="AT227" s="61"/>
      <c r="AU227" s="61"/>
      <c r="AV227" s="61"/>
      <c r="AW227" s="61"/>
      <c r="AX227" s="61"/>
    </row>
    <row r="228" spans="1:50" ht="16" x14ac:dyDescent="0.2">
      <c r="A228" s="66"/>
      <c r="B228" s="67"/>
      <c r="C228" s="59"/>
      <c r="D228" s="60"/>
      <c r="E228" s="60"/>
      <c r="F228" s="58"/>
      <c r="G228" s="58"/>
      <c r="H228" s="58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  <c r="AL228" s="61"/>
      <c r="AM228" s="61"/>
      <c r="AN228" s="61"/>
      <c r="AO228" s="61"/>
      <c r="AP228" s="61"/>
      <c r="AQ228" s="61"/>
      <c r="AR228" s="61"/>
      <c r="AS228" s="61"/>
      <c r="AT228" s="61"/>
      <c r="AU228" s="61"/>
      <c r="AV228" s="61"/>
      <c r="AW228" s="61"/>
      <c r="AX228" s="61"/>
    </row>
    <row r="229" spans="1:50" ht="16" x14ac:dyDescent="0.2">
      <c r="A229" s="66"/>
      <c r="B229" s="66"/>
      <c r="C229" s="59"/>
      <c r="D229" s="60"/>
      <c r="E229" s="60"/>
      <c r="F229" s="58"/>
      <c r="G229" s="58"/>
      <c r="H229" s="58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  <c r="AL229" s="61"/>
      <c r="AM229" s="61"/>
      <c r="AN229" s="61"/>
      <c r="AO229" s="61"/>
      <c r="AP229" s="61"/>
      <c r="AQ229" s="61"/>
      <c r="AR229" s="61"/>
      <c r="AS229" s="61"/>
      <c r="AT229" s="61"/>
      <c r="AU229" s="61"/>
      <c r="AV229" s="61"/>
      <c r="AW229" s="61"/>
      <c r="AX229" s="61"/>
    </row>
    <row r="230" spans="1:50" x14ac:dyDescent="0.15">
      <c r="A230" s="66"/>
      <c r="B230" s="66"/>
      <c r="C230" s="64"/>
      <c r="D230" s="58"/>
      <c r="E230" s="58"/>
      <c r="F230" s="58"/>
      <c r="G230" s="58"/>
      <c r="H230" s="58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  <c r="AL230" s="61"/>
      <c r="AM230" s="61"/>
      <c r="AN230" s="61"/>
      <c r="AO230" s="61"/>
      <c r="AP230" s="61"/>
      <c r="AQ230" s="61"/>
      <c r="AR230" s="61"/>
      <c r="AS230" s="61"/>
      <c r="AT230" s="61"/>
      <c r="AU230" s="61"/>
      <c r="AV230" s="61"/>
      <c r="AW230" s="61"/>
      <c r="AX230" s="61"/>
    </row>
    <row r="231" spans="1:50" ht="16" x14ac:dyDescent="0.2">
      <c r="A231" s="58"/>
      <c r="B231" s="58"/>
      <c r="C231" s="57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  <c r="AL231" s="61"/>
      <c r="AM231" s="61"/>
      <c r="AN231" s="61"/>
      <c r="AO231" s="61"/>
      <c r="AP231" s="61"/>
      <c r="AQ231" s="61"/>
      <c r="AR231" s="61"/>
      <c r="AS231" s="61"/>
      <c r="AT231" s="61"/>
      <c r="AU231" s="61"/>
      <c r="AV231" s="61"/>
      <c r="AW231" s="61"/>
      <c r="AX231" s="61"/>
    </row>
    <row r="232" spans="1:50" ht="16" x14ac:dyDescent="0.2">
      <c r="A232" s="66"/>
      <c r="B232" s="66"/>
      <c r="C232" s="49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  <c r="AL232" s="61"/>
      <c r="AM232" s="61"/>
      <c r="AN232" s="61"/>
      <c r="AO232" s="61"/>
      <c r="AP232" s="61"/>
      <c r="AQ232" s="61"/>
      <c r="AR232" s="61"/>
      <c r="AS232" s="61"/>
      <c r="AT232" s="61"/>
      <c r="AU232" s="61"/>
      <c r="AV232" s="61"/>
      <c r="AW232" s="61"/>
      <c r="AX232" s="61"/>
    </row>
    <row r="233" spans="1:50" ht="16" x14ac:dyDescent="0.2">
      <c r="A233" s="66"/>
      <c r="B233" s="67"/>
      <c r="C233" s="69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  <c r="AL233" s="61"/>
      <c r="AM233" s="61"/>
      <c r="AN233" s="61"/>
      <c r="AO233" s="61"/>
      <c r="AP233" s="61"/>
      <c r="AQ233" s="61"/>
      <c r="AR233" s="61"/>
      <c r="AS233" s="61"/>
      <c r="AT233" s="61"/>
      <c r="AU233" s="61"/>
      <c r="AV233" s="61"/>
      <c r="AW233" s="61"/>
      <c r="AX233" s="61"/>
    </row>
    <row r="234" spans="1:50" ht="16" x14ac:dyDescent="0.2">
      <c r="A234" s="66"/>
      <c r="B234" s="66"/>
      <c r="C234" s="69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  <c r="AL234" s="61"/>
      <c r="AM234" s="61"/>
      <c r="AN234" s="61"/>
      <c r="AO234" s="61"/>
      <c r="AP234" s="61"/>
      <c r="AQ234" s="61"/>
      <c r="AR234" s="61"/>
      <c r="AS234" s="61"/>
      <c r="AT234" s="61"/>
      <c r="AU234" s="61"/>
      <c r="AV234" s="61"/>
      <c r="AW234" s="61"/>
      <c r="AX234" s="61"/>
    </row>
    <row r="235" spans="1:50" x14ac:dyDescent="0.15">
      <c r="A235" s="66"/>
      <c r="B235" s="66"/>
      <c r="C235" s="64"/>
      <c r="D235" s="58"/>
      <c r="E235" s="58"/>
      <c r="F235" s="58"/>
      <c r="G235" s="58"/>
      <c r="H235" s="58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  <c r="AL235" s="61"/>
      <c r="AM235" s="61"/>
      <c r="AN235" s="61"/>
      <c r="AO235" s="61"/>
      <c r="AP235" s="61"/>
      <c r="AQ235" s="61"/>
      <c r="AR235" s="61"/>
      <c r="AS235" s="61"/>
      <c r="AT235" s="61"/>
      <c r="AU235" s="61"/>
      <c r="AV235" s="61"/>
      <c r="AW235" s="61"/>
      <c r="AX235" s="61"/>
    </row>
    <row r="236" spans="1:50" ht="16" x14ac:dyDescent="0.2">
      <c r="A236" s="58"/>
      <c r="B236" s="58"/>
      <c r="C236" s="57"/>
      <c r="D236" s="58"/>
      <c r="E236" s="58"/>
      <c r="F236" s="58"/>
      <c r="G236" s="58"/>
      <c r="H236" s="58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  <c r="AL236" s="61"/>
      <c r="AM236" s="61"/>
      <c r="AN236" s="61"/>
      <c r="AO236" s="61"/>
      <c r="AP236" s="61"/>
      <c r="AQ236" s="61"/>
      <c r="AR236" s="61"/>
      <c r="AS236" s="61"/>
      <c r="AT236" s="61"/>
      <c r="AU236" s="61"/>
      <c r="AV236" s="61"/>
      <c r="AW236" s="61"/>
      <c r="AX236" s="61"/>
    </row>
    <row r="237" spans="1:50" ht="16" x14ac:dyDescent="0.2">
      <c r="A237" s="58"/>
      <c r="B237" s="58"/>
      <c r="C237" s="57"/>
      <c r="D237" s="58"/>
      <c r="E237" s="58"/>
      <c r="F237" s="58"/>
      <c r="G237" s="58"/>
      <c r="H237" s="58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  <c r="AL237" s="61"/>
      <c r="AM237" s="61"/>
      <c r="AN237" s="61"/>
      <c r="AO237" s="61"/>
      <c r="AP237" s="61"/>
      <c r="AQ237" s="61"/>
      <c r="AR237" s="61"/>
      <c r="AS237" s="61"/>
      <c r="AT237" s="61"/>
      <c r="AU237" s="61"/>
      <c r="AV237" s="61"/>
      <c r="AW237" s="61"/>
      <c r="AX237" s="61"/>
    </row>
    <row r="238" spans="1:50" ht="16" x14ac:dyDescent="0.2">
      <c r="A238" s="66"/>
      <c r="B238" s="66"/>
      <c r="C238" s="57"/>
      <c r="D238" s="58"/>
      <c r="E238" s="58"/>
      <c r="F238" s="58"/>
      <c r="G238" s="58"/>
      <c r="H238" s="58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  <c r="AL238" s="61"/>
      <c r="AM238" s="61"/>
      <c r="AN238" s="61"/>
      <c r="AO238" s="61"/>
      <c r="AP238" s="61"/>
      <c r="AQ238" s="61"/>
      <c r="AR238" s="61"/>
      <c r="AS238" s="61"/>
      <c r="AT238" s="61"/>
      <c r="AU238" s="61"/>
      <c r="AV238" s="61"/>
      <c r="AW238" s="61"/>
      <c r="AX238" s="61"/>
    </row>
    <row r="239" spans="1:50" ht="16" x14ac:dyDescent="0.2">
      <c r="A239" s="66"/>
      <c r="B239" s="66"/>
      <c r="C239" s="59"/>
      <c r="D239" s="58"/>
      <c r="E239" s="58"/>
      <c r="F239" s="58"/>
      <c r="G239" s="58"/>
      <c r="H239" s="58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  <c r="AL239" s="61"/>
      <c r="AM239" s="61"/>
      <c r="AN239" s="61"/>
      <c r="AO239" s="61"/>
      <c r="AP239" s="61"/>
      <c r="AQ239" s="61"/>
      <c r="AR239" s="61"/>
      <c r="AS239" s="61"/>
      <c r="AT239" s="61"/>
      <c r="AU239" s="61"/>
      <c r="AV239" s="61"/>
      <c r="AW239" s="61"/>
      <c r="AX239" s="61"/>
    </row>
    <row r="240" spans="1:50" ht="16" x14ac:dyDescent="0.2">
      <c r="A240" s="66"/>
      <c r="B240" s="67"/>
      <c r="C240" s="59"/>
      <c r="D240" s="58"/>
      <c r="E240" s="58"/>
      <c r="F240" s="58"/>
      <c r="G240" s="58"/>
      <c r="H240" s="58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  <c r="AL240" s="61"/>
      <c r="AM240" s="61"/>
      <c r="AN240" s="61"/>
      <c r="AO240" s="61"/>
      <c r="AP240" s="61"/>
      <c r="AQ240" s="61"/>
      <c r="AR240" s="61"/>
      <c r="AS240" s="61"/>
      <c r="AT240" s="61"/>
      <c r="AU240" s="61"/>
      <c r="AV240" s="61"/>
      <c r="AW240" s="61"/>
      <c r="AX240" s="61"/>
    </row>
    <row r="241" spans="1:50" x14ac:dyDescent="0.15">
      <c r="A241" s="66"/>
      <c r="B241" s="66"/>
      <c r="C241" s="61"/>
      <c r="D241" s="58"/>
      <c r="E241" s="58"/>
      <c r="F241" s="58"/>
      <c r="G241" s="58"/>
      <c r="H241" s="58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  <c r="AL241" s="61"/>
      <c r="AM241" s="61"/>
      <c r="AN241" s="61"/>
      <c r="AO241" s="61"/>
      <c r="AP241" s="61"/>
      <c r="AQ241" s="61"/>
      <c r="AR241" s="61"/>
      <c r="AS241" s="61"/>
      <c r="AT241" s="61"/>
      <c r="AU241" s="61"/>
      <c r="AV241" s="61"/>
      <c r="AW241" s="61"/>
      <c r="AX241" s="61"/>
    </row>
    <row r="242" spans="1:50" ht="16" x14ac:dyDescent="0.2">
      <c r="A242" s="66"/>
      <c r="B242" s="66"/>
      <c r="C242" s="57"/>
      <c r="D242" s="58"/>
      <c r="E242" s="58"/>
      <c r="F242" s="58"/>
      <c r="G242" s="58"/>
      <c r="H242" s="58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  <c r="AL242" s="61"/>
      <c r="AM242" s="61"/>
      <c r="AN242" s="61"/>
      <c r="AO242" s="61"/>
      <c r="AP242" s="61"/>
      <c r="AQ242" s="61"/>
      <c r="AR242" s="61"/>
      <c r="AS242" s="61"/>
      <c r="AT242" s="61"/>
      <c r="AU242" s="61"/>
      <c r="AV242" s="61"/>
      <c r="AW242" s="61"/>
      <c r="AX242" s="61"/>
    </row>
    <row r="243" spans="1:50" ht="16" x14ac:dyDescent="0.2">
      <c r="A243" s="58"/>
      <c r="B243" s="58"/>
      <c r="C243" s="57"/>
      <c r="D243" s="58"/>
      <c r="E243" s="58"/>
      <c r="F243" s="58"/>
      <c r="G243" s="58"/>
      <c r="H243" s="58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  <c r="AL243" s="61"/>
      <c r="AM243" s="61"/>
      <c r="AN243" s="61"/>
      <c r="AO243" s="61"/>
      <c r="AP243" s="61"/>
      <c r="AQ243" s="61"/>
      <c r="AR243" s="61"/>
      <c r="AS243" s="61"/>
      <c r="AT243" s="61"/>
      <c r="AU243" s="61"/>
      <c r="AV243" s="61"/>
      <c r="AW243" s="61"/>
      <c r="AX243" s="61"/>
    </row>
    <row r="244" spans="1:50" ht="16" x14ac:dyDescent="0.2">
      <c r="A244" s="66"/>
      <c r="B244" s="66"/>
      <c r="C244" s="57"/>
      <c r="D244" s="58"/>
      <c r="E244" s="58"/>
      <c r="F244" s="58"/>
      <c r="G244" s="58"/>
      <c r="H244" s="58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  <c r="AL244" s="61"/>
      <c r="AM244" s="61"/>
      <c r="AN244" s="61"/>
      <c r="AO244" s="61"/>
      <c r="AP244" s="61"/>
      <c r="AQ244" s="61"/>
      <c r="AR244" s="61"/>
      <c r="AS244" s="61"/>
      <c r="AT244" s="61"/>
      <c r="AU244" s="61"/>
      <c r="AV244" s="61"/>
      <c r="AW244" s="61"/>
      <c r="AX244" s="61"/>
    </row>
    <row r="245" spans="1:50" ht="16" x14ac:dyDescent="0.2">
      <c r="A245" s="66"/>
      <c r="B245" s="67"/>
      <c r="C245" s="59"/>
      <c r="D245" s="58"/>
      <c r="E245" s="58"/>
      <c r="F245" s="58"/>
      <c r="G245" s="58"/>
      <c r="H245" s="58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  <c r="AL245" s="61"/>
      <c r="AM245" s="61"/>
      <c r="AN245" s="61"/>
      <c r="AO245" s="61"/>
      <c r="AP245" s="61"/>
      <c r="AQ245" s="61"/>
      <c r="AR245" s="61"/>
      <c r="AS245" s="61"/>
      <c r="AT245" s="61"/>
      <c r="AU245" s="61"/>
      <c r="AV245" s="61"/>
      <c r="AW245" s="61"/>
      <c r="AX245" s="61"/>
    </row>
    <row r="246" spans="1:50" ht="16" x14ac:dyDescent="0.2">
      <c r="A246" s="66"/>
      <c r="B246" s="66"/>
      <c r="C246" s="57"/>
      <c r="D246" s="58"/>
      <c r="E246" s="58"/>
      <c r="F246" s="58"/>
      <c r="G246" s="58"/>
      <c r="H246" s="58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  <c r="AL246" s="61"/>
      <c r="AM246" s="61"/>
      <c r="AN246" s="61"/>
      <c r="AO246" s="61"/>
      <c r="AP246" s="61"/>
      <c r="AQ246" s="61"/>
      <c r="AR246" s="61"/>
      <c r="AS246" s="61"/>
      <c r="AT246" s="61"/>
      <c r="AU246" s="61"/>
      <c r="AV246" s="61"/>
      <c r="AW246" s="61"/>
      <c r="AX246" s="61"/>
    </row>
    <row r="247" spans="1:50" x14ac:dyDescent="0.15">
      <c r="A247" s="66"/>
      <c r="B247" s="66"/>
      <c r="C247" s="77"/>
      <c r="D247" s="58"/>
      <c r="E247" s="58"/>
      <c r="F247" s="58"/>
      <c r="G247" s="58"/>
      <c r="H247" s="58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  <c r="AL247" s="61"/>
      <c r="AM247" s="61"/>
      <c r="AN247" s="61"/>
      <c r="AO247" s="61"/>
      <c r="AP247" s="61"/>
      <c r="AQ247" s="61"/>
      <c r="AR247" s="61"/>
      <c r="AS247" s="61"/>
      <c r="AT247" s="61"/>
      <c r="AU247" s="61"/>
      <c r="AV247" s="61"/>
      <c r="AW247" s="61"/>
      <c r="AX247" s="61"/>
    </row>
    <row r="248" spans="1:50" ht="16" x14ac:dyDescent="0.2">
      <c r="A248" s="58"/>
      <c r="B248" s="58"/>
      <c r="C248" s="57"/>
      <c r="D248" s="58"/>
      <c r="E248" s="58"/>
      <c r="F248" s="58"/>
      <c r="G248" s="58"/>
      <c r="H248" s="58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  <c r="AL248" s="61"/>
      <c r="AM248" s="61"/>
      <c r="AN248" s="61"/>
      <c r="AO248" s="61"/>
      <c r="AP248" s="61"/>
      <c r="AQ248" s="61"/>
      <c r="AR248" s="61"/>
      <c r="AS248" s="61"/>
      <c r="AT248" s="61"/>
      <c r="AU248" s="61"/>
      <c r="AV248" s="61"/>
      <c r="AW248" s="61"/>
      <c r="AX248" s="61"/>
    </row>
    <row r="249" spans="1:50" ht="16" x14ac:dyDescent="0.2">
      <c r="A249" s="58"/>
      <c r="B249" s="58"/>
      <c r="C249" s="57"/>
      <c r="D249" s="58"/>
      <c r="E249" s="58"/>
      <c r="F249" s="58"/>
      <c r="G249" s="58"/>
      <c r="H249" s="58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  <c r="AL249" s="61"/>
      <c r="AM249" s="61"/>
      <c r="AN249" s="61"/>
      <c r="AO249" s="61"/>
      <c r="AP249" s="61"/>
      <c r="AQ249" s="61"/>
      <c r="AR249" s="61"/>
      <c r="AS249" s="61"/>
      <c r="AT249" s="61"/>
      <c r="AU249" s="61"/>
      <c r="AV249" s="61"/>
      <c r="AW249" s="61"/>
      <c r="AX249" s="61"/>
    </row>
    <row r="250" spans="1:50" ht="16" x14ac:dyDescent="0.2">
      <c r="A250" s="58"/>
      <c r="B250" s="58"/>
      <c r="C250" s="59"/>
      <c r="D250" s="58"/>
      <c r="E250" s="58"/>
      <c r="F250" s="58"/>
      <c r="G250" s="58"/>
      <c r="H250" s="58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  <c r="AL250" s="61"/>
      <c r="AM250" s="61"/>
      <c r="AN250" s="61"/>
      <c r="AO250" s="61"/>
      <c r="AP250" s="61"/>
      <c r="AQ250" s="61"/>
      <c r="AR250" s="61"/>
      <c r="AS250" s="61"/>
      <c r="AT250" s="61"/>
      <c r="AU250" s="61"/>
      <c r="AV250" s="61"/>
      <c r="AW250" s="61"/>
      <c r="AX250" s="61"/>
    </row>
    <row r="251" spans="1:50" ht="16" x14ac:dyDescent="0.2">
      <c r="A251" s="58"/>
      <c r="B251" s="58"/>
      <c r="C251" s="57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  <c r="AL251" s="61"/>
      <c r="AM251" s="61"/>
      <c r="AN251" s="61"/>
      <c r="AO251" s="61"/>
      <c r="AP251" s="61"/>
      <c r="AQ251" s="61"/>
      <c r="AR251" s="61"/>
      <c r="AS251" s="61"/>
      <c r="AT251" s="61"/>
      <c r="AU251" s="61"/>
      <c r="AV251" s="61"/>
      <c r="AW251" s="61"/>
      <c r="AX251" s="61"/>
    </row>
    <row r="252" spans="1:50" ht="16" x14ac:dyDescent="0.2">
      <c r="A252" s="58"/>
      <c r="B252" s="58"/>
      <c r="C252" s="49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  <c r="AL252" s="61"/>
      <c r="AM252" s="61"/>
      <c r="AN252" s="61"/>
      <c r="AO252" s="61"/>
      <c r="AP252" s="61"/>
      <c r="AQ252" s="61"/>
      <c r="AR252" s="61"/>
      <c r="AS252" s="61"/>
      <c r="AT252" s="61"/>
      <c r="AU252" s="61"/>
      <c r="AV252" s="61"/>
      <c r="AW252" s="61"/>
      <c r="AX252" s="61"/>
    </row>
    <row r="253" spans="1:50" ht="16" x14ac:dyDescent="0.2">
      <c r="A253" s="58"/>
      <c r="B253" s="58"/>
      <c r="C253" s="69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  <c r="AL253" s="61"/>
      <c r="AM253" s="61"/>
      <c r="AN253" s="61"/>
      <c r="AO253" s="61"/>
      <c r="AP253" s="61"/>
      <c r="AQ253" s="61"/>
      <c r="AR253" s="61"/>
      <c r="AS253" s="61"/>
      <c r="AT253" s="61"/>
      <c r="AU253" s="61"/>
      <c r="AV253" s="61"/>
      <c r="AW253" s="61"/>
      <c r="AX253" s="61"/>
    </row>
    <row r="254" spans="1:50" ht="16" x14ac:dyDescent="0.2">
      <c r="A254" s="65"/>
      <c r="B254" s="65"/>
      <c r="C254" s="69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  <c r="AL254" s="61"/>
      <c r="AM254" s="61"/>
      <c r="AN254" s="61"/>
      <c r="AO254" s="61"/>
      <c r="AP254" s="61"/>
      <c r="AQ254" s="61"/>
      <c r="AR254" s="61"/>
      <c r="AS254" s="61"/>
      <c r="AT254" s="61"/>
      <c r="AU254" s="61"/>
      <c r="AV254" s="61"/>
      <c r="AW254" s="61"/>
      <c r="AX254" s="61"/>
    </row>
    <row r="255" spans="1:50" ht="16" x14ac:dyDescent="0.2">
      <c r="A255" s="65"/>
      <c r="B255" s="65"/>
      <c r="C255" s="59"/>
      <c r="D255" s="58"/>
      <c r="E255" s="58"/>
      <c r="F255" s="60"/>
      <c r="G255" s="60"/>
      <c r="H255" s="60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  <c r="AL255" s="61"/>
      <c r="AM255" s="61"/>
      <c r="AN255" s="61"/>
      <c r="AO255" s="61"/>
      <c r="AP255" s="61"/>
      <c r="AQ255" s="61"/>
      <c r="AR255" s="61"/>
      <c r="AS255" s="61"/>
      <c r="AT255" s="61"/>
      <c r="AU255" s="61"/>
      <c r="AV255" s="61"/>
      <c r="AW255" s="61"/>
      <c r="AX255" s="61"/>
    </row>
    <row r="256" spans="1:50" ht="16" x14ac:dyDescent="0.2">
      <c r="A256" s="65"/>
      <c r="B256" s="65"/>
      <c r="C256" s="57"/>
      <c r="D256" s="58"/>
      <c r="E256" s="58"/>
      <c r="F256" s="60"/>
      <c r="G256" s="60"/>
      <c r="H256" s="60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  <c r="AL256" s="61"/>
      <c r="AM256" s="61"/>
      <c r="AN256" s="61"/>
      <c r="AO256" s="61"/>
      <c r="AP256" s="61"/>
      <c r="AQ256" s="61"/>
      <c r="AR256" s="61"/>
      <c r="AS256" s="61"/>
      <c r="AT256" s="61"/>
      <c r="AU256" s="61"/>
      <c r="AV256" s="61"/>
      <c r="AW256" s="61"/>
      <c r="AX256" s="61"/>
    </row>
    <row r="257" spans="1:50" ht="16" x14ac:dyDescent="0.2">
      <c r="A257" s="65"/>
      <c r="B257" s="65"/>
      <c r="C257" s="77"/>
      <c r="D257" s="58"/>
      <c r="E257" s="58"/>
      <c r="F257" s="60"/>
      <c r="G257" s="60"/>
      <c r="H257" s="60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  <c r="AL257" s="61"/>
      <c r="AM257" s="61"/>
      <c r="AN257" s="61"/>
      <c r="AO257" s="61"/>
      <c r="AP257" s="61"/>
      <c r="AQ257" s="61"/>
      <c r="AR257" s="61"/>
      <c r="AS257" s="61"/>
      <c r="AT257" s="61"/>
      <c r="AU257" s="61"/>
      <c r="AV257" s="61"/>
      <c r="AW257" s="61"/>
      <c r="AX257" s="61"/>
    </row>
    <row r="258" spans="1:50" ht="16" x14ac:dyDescent="0.2">
      <c r="A258" s="58"/>
      <c r="B258" s="58"/>
      <c r="C258" s="57"/>
      <c r="D258" s="63"/>
      <c r="E258" s="63"/>
      <c r="F258" s="58"/>
      <c r="G258" s="58"/>
      <c r="H258" s="58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  <c r="AL258" s="61"/>
      <c r="AM258" s="61"/>
      <c r="AN258" s="61"/>
      <c r="AO258" s="61"/>
      <c r="AP258" s="61"/>
      <c r="AQ258" s="61"/>
      <c r="AR258" s="61"/>
      <c r="AS258" s="61"/>
      <c r="AT258" s="61"/>
      <c r="AU258" s="61"/>
      <c r="AV258" s="61"/>
      <c r="AW258" s="61"/>
      <c r="AX258" s="61"/>
    </row>
    <row r="259" spans="1:50" ht="16" x14ac:dyDescent="0.2">
      <c r="A259" s="66"/>
      <c r="B259" s="66"/>
      <c r="C259" s="57"/>
      <c r="D259" s="60"/>
      <c r="E259" s="60"/>
      <c r="F259" s="58"/>
      <c r="G259" s="58"/>
      <c r="H259" s="58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  <c r="AL259" s="61"/>
      <c r="AM259" s="61"/>
      <c r="AN259" s="61"/>
      <c r="AO259" s="61"/>
      <c r="AP259" s="61"/>
      <c r="AQ259" s="61"/>
      <c r="AR259" s="61"/>
      <c r="AS259" s="61"/>
      <c r="AT259" s="61"/>
      <c r="AU259" s="61"/>
      <c r="AV259" s="61"/>
      <c r="AW259" s="61"/>
      <c r="AX259" s="61"/>
    </row>
    <row r="260" spans="1:50" ht="16" x14ac:dyDescent="0.2">
      <c r="A260" s="66"/>
      <c r="B260" s="66"/>
      <c r="C260" s="59"/>
      <c r="D260" s="60"/>
      <c r="E260" s="60"/>
      <c r="F260" s="58"/>
      <c r="G260" s="58"/>
      <c r="H260" s="58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  <c r="AL260" s="61"/>
      <c r="AM260" s="61"/>
      <c r="AN260" s="61"/>
      <c r="AO260" s="61"/>
      <c r="AP260" s="61"/>
      <c r="AQ260" s="61"/>
      <c r="AR260" s="61"/>
      <c r="AS260" s="61"/>
      <c r="AT260" s="61"/>
      <c r="AU260" s="61"/>
      <c r="AV260" s="61"/>
      <c r="AW260" s="61"/>
      <c r="AX260" s="61"/>
    </row>
    <row r="261" spans="1:50" ht="16" x14ac:dyDescent="0.2">
      <c r="A261" s="66"/>
      <c r="B261" s="66"/>
      <c r="C261" s="57"/>
      <c r="D261" s="60"/>
      <c r="E261" s="60"/>
      <c r="F261" s="58"/>
      <c r="G261" s="58"/>
      <c r="H261" s="58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  <c r="AL261" s="61"/>
      <c r="AM261" s="61"/>
      <c r="AN261" s="61"/>
      <c r="AO261" s="61"/>
      <c r="AP261" s="61"/>
      <c r="AQ261" s="61"/>
      <c r="AR261" s="61"/>
      <c r="AS261" s="61"/>
      <c r="AT261" s="61"/>
      <c r="AU261" s="61"/>
      <c r="AV261" s="61"/>
      <c r="AW261" s="61"/>
      <c r="AX261" s="61"/>
    </row>
    <row r="262" spans="1:50" x14ac:dyDescent="0.15">
      <c r="A262" s="66"/>
      <c r="B262" s="66"/>
      <c r="C262" s="77"/>
      <c r="D262" s="58"/>
      <c r="E262" s="58"/>
      <c r="F262" s="58"/>
      <c r="G262" s="58"/>
      <c r="H262" s="58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  <c r="AL262" s="61"/>
      <c r="AM262" s="61"/>
      <c r="AN262" s="61"/>
      <c r="AO262" s="61"/>
      <c r="AP262" s="61"/>
      <c r="AQ262" s="61"/>
      <c r="AR262" s="61"/>
      <c r="AS262" s="61"/>
      <c r="AT262" s="61"/>
      <c r="AU262" s="61"/>
      <c r="AV262" s="61"/>
      <c r="AW262" s="61"/>
      <c r="AX262" s="61"/>
    </row>
    <row r="263" spans="1:50" ht="16" x14ac:dyDescent="0.2">
      <c r="A263" s="58"/>
      <c r="B263" s="58"/>
      <c r="C263" s="57"/>
      <c r="D263" s="58"/>
      <c r="E263" s="58"/>
      <c r="F263" s="58"/>
      <c r="G263" s="58"/>
      <c r="H263" s="58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  <c r="AL263" s="61"/>
      <c r="AM263" s="61"/>
      <c r="AN263" s="61"/>
      <c r="AO263" s="61"/>
      <c r="AP263" s="61"/>
      <c r="AQ263" s="61"/>
      <c r="AR263" s="61"/>
      <c r="AS263" s="61"/>
      <c r="AT263" s="61"/>
      <c r="AU263" s="61"/>
      <c r="AV263" s="61"/>
      <c r="AW263" s="61"/>
      <c r="AX263" s="61"/>
    </row>
    <row r="264" spans="1:50" ht="16" x14ac:dyDescent="0.2">
      <c r="A264" s="65"/>
      <c r="B264" s="65"/>
      <c r="C264" s="57"/>
      <c r="D264" s="58"/>
      <c r="E264" s="58"/>
      <c r="F264" s="60"/>
      <c r="G264" s="60"/>
      <c r="H264" s="60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  <c r="AL264" s="61"/>
      <c r="AM264" s="61"/>
      <c r="AN264" s="61"/>
      <c r="AO264" s="61"/>
      <c r="AP264" s="61"/>
      <c r="AQ264" s="61"/>
      <c r="AR264" s="61"/>
      <c r="AS264" s="61"/>
      <c r="AT264" s="61"/>
      <c r="AU264" s="61"/>
      <c r="AV264" s="61"/>
      <c r="AW264" s="61"/>
      <c r="AX264" s="61"/>
    </row>
    <row r="265" spans="1:50" ht="16" x14ac:dyDescent="0.2">
      <c r="A265" s="65"/>
      <c r="B265" s="65"/>
      <c r="C265" s="59"/>
      <c r="D265" s="58"/>
      <c r="E265" s="58"/>
      <c r="F265" s="60"/>
      <c r="G265" s="60"/>
      <c r="H265" s="60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  <c r="AL265" s="61"/>
      <c r="AM265" s="61"/>
      <c r="AN265" s="61"/>
      <c r="AO265" s="61"/>
      <c r="AP265" s="61"/>
      <c r="AQ265" s="61"/>
      <c r="AR265" s="61"/>
      <c r="AS265" s="61"/>
      <c r="AT265" s="61"/>
      <c r="AU265" s="61"/>
      <c r="AV265" s="61"/>
      <c r="AW265" s="61"/>
      <c r="AX265" s="61"/>
    </row>
    <row r="266" spans="1:50" ht="16" x14ac:dyDescent="0.2">
      <c r="A266" s="65"/>
      <c r="B266" s="65"/>
      <c r="C266" s="71"/>
      <c r="D266" s="74"/>
      <c r="E266" s="74"/>
      <c r="F266" s="74"/>
      <c r="G266" s="74"/>
      <c r="H266" s="74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  <c r="AL266" s="61"/>
      <c r="AM266" s="61"/>
      <c r="AN266" s="61"/>
      <c r="AO266" s="61"/>
      <c r="AP266" s="61"/>
      <c r="AQ266" s="61"/>
      <c r="AR266" s="61"/>
      <c r="AS266" s="61"/>
      <c r="AT266" s="61"/>
      <c r="AU266" s="61"/>
      <c r="AV266" s="61"/>
      <c r="AW266" s="61"/>
      <c r="AX266" s="61"/>
    </row>
    <row r="267" spans="1:50" ht="16" x14ac:dyDescent="0.2">
      <c r="A267" s="65"/>
      <c r="B267" s="65"/>
      <c r="C267" s="71"/>
      <c r="D267" s="74"/>
      <c r="E267" s="74"/>
      <c r="F267" s="74"/>
      <c r="G267" s="74"/>
      <c r="H267" s="74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  <c r="AL267" s="61"/>
      <c r="AM267" s="61"/>
      <c r="AN267" s="61"/>
      <c r="AO267" s="61"/>
      <c r="AP267" s="61"/>
      <c r="AQ267" s="61"/>
      <c r="AR267" s="61"/>
      <c r="AS267" s="61"/>
      <c r="AT267" s="61"/>
      <c r="AU267" s="61"/>
      <c r="AV267" s="61"/>
      <c r="AW267" s="61"/>
      <c r="AX267" s="61"/>
    </row>
    <row r="268" spans="1:50" ht="16" x14ac:dyDescent="0.2">
      <c r="A268" s="65"/>
      <c r="B268" s="65"/>
      <c r="C268" s="73"/>
      <c r="D268" s="74"/>
      <c r="E268" s="74"/>
      <c r="F268" s="74"/>
      <c r="G268" s="74"/>
      <c r="H268" s="74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  <c r="AL268" s="61"/>
      <c r="AM268" s="61"/>
      <c r="AN268" s="61"/>
      <c r="AO268" s="61"/>
      <c r="AP268" s="61"/>
      <c r="AQ268" s="61"/>
      <c r="AR268" s="61"/>
      <c r="AS268" s="61"/>
      <c r="AT268" s="61"/>
      <c r="AU268" s="61"/>
      <c r="AV268" s="61"/>
      <c r="AW268" s="61"/>
      <c r="AX268" s="61"/>
    </row>
    <row r="269" spans="1:50" ht="16" x14ac:dyDescent="0.2">
      <c r="A269" s="65"/>
      <c r="B269" s="65"/>
      <c r="C269" s="73"/>
      <c r="D269" s="74"/>
      <c r="E269" s="74"/>
      <c r="F269" s="74"/>
      <c r="G269" s="74"/>
      <c r="H269" s="74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  <c r="AL269" s="61"/>
      <c r="AM269" s="61"/>
      <c r="AN269" s="61"/>
      <c r="AO269" s="61"/>
      <c r="AP269" s="61"/>
      <c r="AQ269" s="61"/>
      <c r="AR269" s="61"/>
      <c r="AS269" s="61"/>
      <c r="AT269" s="61"/>
      <c r="AU269" s="61"/>
      <c r="AV269" s="61"/>
      <c r="AW269" s="61"/>
      <c r="AX269" s="61"/>
    </row>
    <row r="270" spans="1:50" ht="16" x14ac:dyDescent="0.2">
      <c r="A270" s="65"/>
      <c r="B270" s="65"/>
      <c r="C270" s="71"/>
      <c r="D270" s="74"/>
      <c r="E270" s="74"/>
      <c r="F270" s="74"/>
      <c r="G270" s="74"/>
      <c r="H270" s="74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  <c r="AL270" s="61"/>
      <c r="AM270" s="61"/>
      <c r="AN270" s="61"/>
      <c r="AO270" s="61"/>
      <c r="AP270" s="61"/>
      <c r="AQ270" s="61"/>
      <c r="AR270" s="61"/>
      <c r="AS270" s="61"/>
      <c r="AT270" s="61"/>
      <c r="AU270" s="61"/>
      <c r="AV270" s="61"/>
      <c r="AW270" s="61"/>
      <c r="AX270" s="61"/>
    </row>
    <row r="271" spans="1:50" ht="16" x14ac:dyDescent="0.2">
      <c r="A271" s="65"/>
      <c r="B271" s="65"/>
      <c r="C271" s="71"/>
      <c r="D271" s="74"/>
      <c r="E271" s="74"/>
      <c r="F271" s="74"/>
      <c r="G271" s="74"/>
      <c r="H271" s="74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  <c r="AL271" s="61"/>
      <c r="AM271" s="61"/>
      <c r="AN271" s="61"/>
      <c r="AO271" s="61"/>
      <c r="AP271" s="61"/>
      <c r="AQ271" s="61"/>
      <c r="AR271" s="61"/>
      <c r="AS271" s="61"/>
      <c r="AT271" s="61"/>
      <c r="AU271" s="61"/>
      <c r="AV271" s="61"/>
      <c r="AW271" s="61"/>
      <c r="AX271" s="61"/>
    </row>
    <row r="272" spans="1:50" ht="16" x14ac:dyDescent="0.2">
      <c r="A272" s="65"/>
      <c r="B272" s="65"/>
      <c r="C272" s="59"/>
      <c r="D272" s="60"/>
      <c r="E272" s="60"/>
      <c r="F272" s="60"/>
      <c r="G272" s="60"/>
      <c r="H272" s="60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  <c r="AL272" s="61"/>
      <c r="AM272" s="61"/>
      <c r="AN272" s="61"/>
      <c r="AO272" s="61"/>
      <c r="AP272" s="61"/>
      <c r="AQ272" s="61"/>
      <c r="AR272" s="61"/>
      <c r="AS272" s="61"/>
      <c r="AT272" s="61"/>
      <c r="AU272" s="61"/>
      <c r="AV272" s="61"/>
      <c r="AW272" s="61"/>
      <c r="AX272" s="61"/>
    </row>
    <row r="273" spans="1:50" ht="16" x14ac:dyDescent="0.2">
      <c r="A273" s="58"/>
      <c r="B273" s="60"/>
      <c r="C273" s="57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  <c r="AL273" s="61"/>
      <c r="AM273" s="61"/>
      <c r="AN273" s="61"/>
      <c r="AO273" s="61"/>
      <c r="AP273" s="61"/>
      <c r="AQ273" s="61"/>
      <c r="AR273" s="61"/>
      <c r="AS273" s="61"/>
      <c r="AT273" s="61"/>
      <c r="AU273" s="61"/>
      <c r="AV273" s="61"/>
      <c r="AW273" s="61"/>
      <c r="AX273" s="61"/>
    </row>
    <row r="274" spans="1:50" ht="16" x14ac:dyDescent="0.2">
      <c r="A274" s="66"/>
      <c r="B274" s="100"/>
      <c r="C274" s="49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  <c r="AL274" s="61"/>
      <c r="AM274" s="61"/>
      <c r="AN274" s="61"/>
      <c r="AO274" s="61"/>
      <c r="AP274" s="61"/>
      <c r="AQ274" s="61"/>
      <c r="AR274" s="61"/>
      <c r="AS274" s="61"/>
      <c r="AT274" s="61"/>
      <c r="AU274" s="61"/>
      <c r="AV274" s="61"/>
      <c r="AW274" s="61"/>
      <c r="AX274" s="61"/>
    </row>
    <row r="275" spans="1:50" ht="16" x14ac:dyDescent="0.2">
      <c r="A275" s="66"/>
      <c r="B275" s="65"/>
      <c r="C275" s="69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  <c r="AL275" s="61"/>
      <c r="AM275" s="61"/>
      <c r="AN275" s="61"/>
      <c r="AO275" s="61"/>
      <c r="AP275" s="61"/>
      <c r="AQ275" s="61"/>
      <c r="AR275" s="61"/>
      <c r="AS275" s="61"/>
      <c r="AT275" s="61"/>
      <c r="AU275" s="61"/>
      <c r="AV275" s="61"/>
      <c r="AW275" s="61"/>
      <c r="AX275" s="61"/>
    </row>
    <row r="276" spans="1:50" ht="16" x14ac:dyDescent="0.2">
      <c r="A276" s="66"/>
      <c r="B276" s="65"/>
      <c r="C276" s="69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  <c r="AL276" s="61"/>
      <c r="AM276" s="61"/>
      <c r="AN276" s="61"/>
      <c r="AO276" s="61"/>
      <c r="AP276" s="61"/>
      <c r="AQ276" s="61"/>
      <c r="AR276" s="61"/>
      <c r="AS276" s="61"/>
      <c r="AT276" s="61"/>
      <c r="AU276" s="61"/>
      <c r="AV276" s="61"/>
      <c r="AW276" s="61"/>
      <c r="AX276" s="61"/>
    </row>
    <row r="277" spans="1:50" ht="16" x14ac:dyDescent="0.2">
      <c r="A277" s="66"/>
      <c r="B277" s="60"/>
      <c r="C277" s="58"/>
      <c r="D277" s="58"/>
      <c r="E277" s="58"/>
      <c r="F277" s="58"/>
      <c r="G277" s="58"/>
      <c r="H277" s="58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  <c r="AL277" s="61"/>
      <c r="AM277" s="61"/>
      <c r="AN277" s="61"/>
      <c r="AO277" s="61"/>
      <c r="AP277" s="61"/>
      <c r="AQ277" s="61"/>
      <c r="AR277" s="61"/>
      <c r="AS277" s="61"/>
      <c r="AT277" s="61"/>
      <c r="AU277" s="61"/>
      <c r="AV277" s="61"/>
      <c r="AW277" s="61"/>
      <c r="AX277" s="61"/>
    </row>
    <row r="278" spans="1:50" ht="16" x14ac:dyDescent="0.2">
      <c r="A278" s="58"/>
      <c r="B278" s="60"/>
      <c r="C278" s="49"/>
      <c r="D278" s="50"/>
      <c r="E278" s="50"/>
      <c r="F278" s="50"/>
      <c r="G278" s="50"/>
      <c r="H278" s="50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  <c r="AL278" s="61"/>
      <c r="AM278" s="61"/>
      <c r="AN278" s="61"/>
      <c r="AO278" s="61"/>
      <c r="AP278" s="61"/>
      <c r="AQ278" s="61"/>
      <c r="AR278" s="61"/>
      <c r="AS278" s="61"/>
      <c r="AT278" s="61"/>
      <c r="AU278" s="61"/>
      <c r="AV278" s="61"/>
      <c r="AW278" s="61"/>
      <c r="AX278" s="61"/>
    </row>
    <row r="279" spans="1:50" ht="16" x14ac:dyDescent="0.2">
      <c r="A279" s="58"/>
      <c r="B279" s="60"/>
      <c r="C279" s="49"/>
      <c r="D279" s="50"/>
      <c r="E279" s="50"/>
      <c r="F279" s="50"/>
      <c r="G279" s="50"/>
      <c r="H279" s="50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  <c r="AL279" s="61"/>
      <c r="AM279" s="61"/>
      <c r="AN279" s="61"/>
      <c r="AO279" s="61"/>
      <c r="AP279" s="61"/>
      <c r="AQ279" s="61"/>
      <c r="AR279" s="61"/>
      <c r="AS279" s="61"/>
      <c r="AT279" s="61"/>
      <c r="AU279" s="61"/>
      <c r="AV279" s="61"/>
      <c r="AW279" s="61"/>
      <c r="AX279" s="61"/>
    </row>
    <row r="280" spans="1:50" ht="16" x14ac:dyDescent="0.2">
      <c r="A280" s="58"/>
      <c r="B280" s="60"/>
      <c r="C280" s="69"/>
      <c r="D280" s="50"/>
      <c r="E280" s="50"/>
      <c r="F280" s="50"/>
      <c r="G280" s="50"/>
      <c r="H280" s="50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  <c r="AL280" s="61"/>
      <c r="AM280" s="61"/>
      <c r="AN280" s="61"/>
      <c r="AO280" s="61"/>
      <c r="AP280" s="61"/>
      <c r="AQ280" s="61"/>
      <c r="AR280" s="61"/>
      <c r="AS280" s="61"/>
      <c r="AT280" s="61"/>
      <c r="AU280" s="61"/>
      <c r="AV280" s="61"/>
      <c r="AW280" s="61"/>
      <c r="AX280" s="61"/>
    </row>
    <row r="281" spans="1:50" ht="16" x14ac:dyDescent="0.2">
      <c r="A281" s="58"/>
      <c r="B281" s="60"/>
      <c r="C281" s="69"/>
      <c r="D281" s="50"/>
      <c r="E281" s="50"/>
      <c r="F281" s="50"/>
      <c r="G281" s="50"/>
      <c r="H281" s="50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  <c r="AL281" s="61"/>
      <c r="AM281" s="61"/>
      <c r="AN281" s="61"/>
      <c r="AO281" s="61"/>
      <c r="AP281" s="61"/>
      <c r="AQ281" s="61"/>
      <c r="AR281" s="61"/>
      <c r="AS281" s="61"/>
      <c r="AT281" s="61"/>
      <c r="AU281" s="61"/>
      <c r="AV281" s="61"/>
      <c r="AW281" s="61"/>
      <c r="AX281" s="61"/>
    </row>
    <row r="282" spans="1:50" ht="16" x14ac:dyDescent="0.2">
      <c r="A282" s="58"/>
      <c r="B282" s="60"/>
      <c r="C282" s="58"/>
      <c r="D282" s="58"/>
      <c r="E282" s="58"/>
      <c r="F282" s="58"/>
      <c r="G282" s="58"/>
      <c r="H282" s="58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  <c r="AL282" s="61"/>
      <c r="AM282" s="61"/>
      <c r="AN282" s="61"/>
      <c r="AO282" s="61"/>
      <c r="AP282" s="61"/>
      <c r="AQ282" s="61"/>
      <c r="AR282" s="61"/>
      <c r="AS282" s="61"/>
      <c r="AT282" s="61"/>
      <c r="AU282" s="61"/>
      <c r="AV282" s="61"/>
      <c r="AW282" s="61"/>
      <c r="AX282" s="61"/>
    </row>
    <row r="283" spans="1:50" ht="16" x14ac:dyDescent="0.2">
      <c r="A283" s="58"/>
      <c r="B283" s="60"/>
      <c r="C283" s="57"/>
      <c r="D283" s="5"/>
      <c r="E283" s="5"/>
      <c r="F283" s="5"/>
      <c r="G283" s="5"/>
      <c r="H283" s="5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  <c r="AL283" s="61"/>
      <c r="AM283" s="61"/>
      <c r="AN283" s="61"/>
      <c r="AO283" s="61"/>
      <c r="AP283" s="61"/>
      <c r="AQ283" s="61"/>
      <c r="AR283" s="61"/>
      <c r="AS283" s="61"/>
      <c r="AT283" s="61"/>
      <c r="AU283" s="61"/>
      <c r="AV283" s="61"/>
      <c r="AW283" s="61"/>
      <c r="AX283" s="61"/>
    </row>
    <row r="284" spans="1:50" ht="16" x14ac:dyDescent="0.2">
      <c r="A284" s="66"/>
      <c r="B284" s="65"/>
      <c r="C284" s="49"/>
      <c r="D284" s="5"/>
      <c r="E284" s="5"/>
      <c r="F284" s="5"/>
      <c r="G284" s="5"/>
      <c r="H284" s="5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  <c r="AL284" s="61"/>
      <c r="AM284" s="61"/>
      <c r="AN284" s="61"/>
      <c r="AO284" s="61"/>
      <c r="AP284" s="61"/>
      <c r="AQ284" s="61"/>
      <c r="AR284" s="61"/>
      <c r="AS284" s="61"/>
      <c r="AT284" s="61"/>
      <c r="AU284" s="61"/>
      <c r="AV284" s="61"/>
      <c r="AW284" s="61"/>
      <c r="AX284" s="61"/>
    </row>
    <row r="285" spans="1:50" ht="16" x14ac:dyDescent="0.2">
      <c r="A285" s="66"/>
      <c r="B285" s="100"/>
      <c r="C285" s="69"/>
      <c r="D285" s="5"/>
      <c r="E285" s="5"/>
      <c r="F285" s="5"/>
      <c r="G285" s="5"/>
      <c r="H285" s="5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  <c r="AL285" s="61"/>
      <c r="AM285" s="61"/>
      <c r="AN285" s="61"/>
      <c r="AO285" s="61"/>
      <c r="AP285" s="61"/>
      <c r="AQ285" s="61"/>
      <c r="AR285" s="61"/>
      <c r="AS285" s="61"/>
      <c r="AT285" s="61"/>
      <c r="AU285" s="61"/>
      <c r="AV285" s="61"/>
      <c r="AW285" s="61"/>
      <c r="AX285" s="61"/>
    </row>
    <row r="286" spans="1:50" ht="16" x14ac:dyDescent="0.2">
      <c r="A286" s="66"/>
      <c r="B286" s="65"/>
      <c r="C286" s="69"/>
      <c r="D286" s="5"/>
      <c r="E286" s="5"/>
      <c r="F286" s="5"/>
      <c r="G286" s="5"/>
      <c r="H286" s="5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  <c r="AL286" s="61"/>
      <c r="AM286" s="61"/>
      <c r="AN286" s="61"/>
      <c r="AO286" s="61"/>
      <c r="AP286" s="61"/>
      <c r="AQ286" s="61"/>
      <c r="AR286" s="61"/>
      <c r="AS286" s="61"/>
      <c r="AT286" s="61"/>
      <c r="AU286" s="61"/>
      <c r="AV286" s="61"/>
      <c r="AW286" s="61"/>
      <c r="AX286" s="61"/>
    </row>
    <row r="287" spans="1:50" ht="16" x14ac:dyDescent="0.2">
      <c r="A287" s="66"/>
      <c r="B287" s="65"/>
      <c r="C287"/>
      <c r="D287"/>
      <c r="E287"/>
      <c r="F287"/>
      <c r="G287"/>
      <c r="H287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  <c r="AL287" s="61"/>
      <c r="AM287" s="61"/>
      <c r="AN287" s="61"/>
      <c r="AO287" s="61"/>
      <c r="AP287" s="61"/>
      <c r="AQ287" s="61"/>
      <c r="AR287" s="61"/>
      <c r="AS287" s="61"/>
      <c r="AT287" s="61"/>
      <c r="AU287" s="61"/>
      <c r="AV287" s="61"/>
      <c r="AW287" s="61"/>
      <c r="AX287" s="61"/>
    </row>
    <row r="288" spans="1:50" ht="16" x14ac:dyDescent="0.2">
      <c r="A288" s="58"/>
      <c r="B288" s="60"/>
      <c r="C288" s="49"/>
      <c r="D288" s="50"/>
      <c r="E288" s="50"/>
      <c r="F288" s="50"/>
      <c r="G288" s="50"/>
      <c r="H288" s="50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  <c r="AL288" s="61"/>
      <c r="AM288" s="61"/>
      <c r="AN288" s="61"/>
      <c r="AO288" s="61"/>
      <c r="AP288" s="61"/>
      <c r="AQ288" s="61"/>
      <c r="AR288" s="61"/>
      <c r="AS288" s="61"/>
      <c r="AT288" s="61"/>
      <c r="AU288" s="61"/>
      <c r="AV288" s="61"/>
      <c r="AW288" s="61"/>
      <c r="AX288" s="61"/>
    </row>
    <row r="289" spans="1:50" ht="16" x14ac:dyDescent="0.2">
      <c r="A289" s="58"/>
      <c r="B289" s="60"/>
      <c r="C289" s="49"/>
      <c r="D289" s="50"/>
      <c r="E289" s="50"/>
      <c r="F289" s="50"/>
      <c r="G289" s="50"/>
      <c r="H289" s="50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  <c r="AL289" s="61"/>
      <c r="AM289" s="61"/>
      <c r="AN289" s="61"/>
      <c r="AO289" s="61"/>
      <c r="AP289" s="61"/>
      <c r="AQ289" s="61"/>
      <c r="AR289" s="61"/>
      <c r="AS289" s="61"/>
      <c r="AT289" s="61"/>
      <c r="AU289" s="61"/>
      <c r="AV289" s="61"/>
      <c r="AW289" s="61"/>
      <c r="AX289" s="61"/>
    </row>
    <row r="290" spans="1:50" ht="16" x14ac:dyDescent="0.2">
      <c r="A290" s="58"/>
      <c r="B290" s="60"/>
      <c r="C290" s="69"/>
      <c r="D290" s="50"/>
      <c r="E290" s="50"/>
      <c r="F290" s="50"/>
      <c r="G290" s="50"/>
      <c r="H290" s="50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  <c r="AL290" s="61"/>
      <c r="AM290" s="61"/>
      <c r="AN290" s="61"/>
      <c r="AO290" s="61"/>
      <c r="AP290" s="61"/>
      <c r="AQ290" s="61"/>
      <c r="AR290" s="61"/>
      <c r="AS290" s="61"/>
      <c r="AT290" s="61"/>
      <c r="AU290" s="61"/>
      <c r="AV290" s="61"/>
      <c r="AW290" s="61"/>
      <c r="AX290" s="61"/>
    </row>
    <row r="291" spans="1:50" ht="16" x14ac:dyDescent="0.2">
      <c r="A291" s="58"/>
      <c r="B291" s="60"/>
      <c r="C291" s="69"/>
      <c r="D291" s="50"/>
      <c r="E291" s="50"/>
      <c r="F291" s="50"/>
      <c r="G291" s="50"/>
      <c r="H291" s="50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  <c r="AL291" s="61"/>
      <c r="AM291" s="61"/>
      <c r="AN291" s="61"/>
      <c r="AO291" s="61"/>
      <c r="AP291" s="61"/>
      <c r="AQ291" s="61"/>
      <c r="AR291" s="61"/>
      <c r="AS291" s="61"/>
      <c r="AT291" s="61"/>
      <c r="AU291" s="61"/>
      <c r="AV291" s="61"/>
      <c r="AW291" s="61"/>
      <c r="AX291" s="61"/>
    </row>
    <row r="292" spans="1:50" ht="16" x14ac:dyDescent="0.2">
      <c r="A292" s="58"/>
      <c r="B292" s="60"/>
      <c r="C292" s="58"/>
      <c r="D292" s="58"/>
      <c r="E292" s="58"/>
      <c r="F292" s="58"/>
      <c r="G292" s="58"/>
      <c r="H292" s="58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  <c r="AL292" s="61"/>
      <c r="AM292" s="61"/>
      <c r="AN292" s="61"/>
      <c r="AO292" s="61"/>
      <c r="AP292" s="61"/>
      <c r="AQ292" s="61"/>
      <c r="AR292" s="61"/>
      <c r="AS292" s="61"/>
      <c r="AT292" s="61"/>
      <c r="AU292" s="61"/>
      <c r="AV292" s="61"/>
      <c r="AW292" s="61"/>
      <c r="AX292" s="61"/>
    </row>
    <row r="293" spans="1:50" ht="16" x14ac:dyDescent="0.2">
      <c r="A293" s="58"/>
      <c r="B293"/>
      <c r="C293" s="57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  <c r="AL293" s="61"/>
      <c r="AM293" s="61"/>
      <c r="AN293" s="61"/>
      <c r="AO293" s="61"/>
      <c r="AP293" s="61"/>
      <c r="AQ293" s="61"/>
      <c r="AR293" s="61"/>
      <c r="AS293" s="61"/>
      <c r="AT293" s="61"/>
      <c r="AU293" s="61"/>
      <c r="AV293" s="61"/>
      <c r="AW293" s="61"/>
      <c r="AX293" s="61"/>
    </row>
    <row r="294" spans="1:50" ht="16" x14ac:dyDescent="0.2">
      <c r="A294" s="58"/>
      <c r="B294"/>
      <c r="C294" s="49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  <c r="AL294" s="61"/>
      <c r="AM294" s="61"/>
      <c r="AN294" s="61"/>
      <c r="AO294" s="61"/>
      <c r="AP294" s="61"/>
      <c r="AQ294" s="61"/>
      <c r="AR294" s="61"/>
      <c r="AS294" s="61"/>
      <c r="AT294" s="61"/>
      <c r="AU294" s="61"/>
      <c r="AV294" s="61"/>
      <c r="AW294" s="61"/>
      <c r="AX294" s="61"/>
    </row>
    <row r="295" spans="1:50" ht="16" x14ac:dyDescent="0.2">
      <c r="A295" s="58"/>
      <c r="B295"/>
      <c r="C295" s="69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  <c r="AL295" s="61"/>
      <c r="AM295" s="61"/>
      <c r="AN295" s="61"/>
      <c r="AO295" s="61"/>
      <c r="AP295" s="61"/>
      <c r="AQ295" s="61"/>
      <c r="AR295" s="61"/>
      <c r="AS295" s="61"/>
      <c r="AT295" s="61"/>
      <c r="AU295" s="61"/>
      <c r="AV295" s="61"/>
      <c r="AW295" s="61"/>
      <c r="AX295" s="61"/>
    </row>
    <row r="296" spans="1:50" ht="16" x14ac:dyDescent="0.2">
      <c r="A296" s="58"/>
      <c r="B296"/>
      <c r="C296" s="69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  <c r="AL296" s="61"/>
      <c r="AM296" s="61"/>
      <c r="AN296" s="61"/>
      <c r="AO296" s="61"/>
      <c r="AP296" s="61"/>
      <c r="AQ296" s="61"/>
      <c r="AR296" s="61"/>
      <c r="AS296" s="61"/>
      <c r="AT296" s="61"/>
      <c r="AU296" s="61"/>
      <c r="AV296" s="61"/>
      <c r="AW296" s="61"/>
      <c r="AX296" s="61"/>
    </row>
    <row r="297" spans="1:50" ht="16" x14ac:dyDescent="0.2">
      <c r="A297" s="58"/>
      <c r="B297" s="60"/>
      <c r="C297" s="58"/>
      <c r="D297" s="58"/>
      <c r="E297" s="58"/>
      <c r="F297" s="58"/>
      <c r="G297" s="58"/>
      <c r="H297" s="58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  <c r="AL297" s="61"/>
      <c r="AM297" s="61"/>
      <c r="AN297" s="61"/>
      <c r="AO297" s="61"/>
      <c r="AP297" s="61"/>
      <c r="AQ297" s="61"/>
      <c r="AR297" s="61"/>
      <c r="AS297" s="61"/>
      <c r="AT297" s="61"/>
      <c r="AU297" s="61"/>
      <c r="AV297" s="61"/>
      <c r="AW297" s="61"/>
      <c r="AX297" s="61"/>
    </row>
    <row r="298" spans="1:50" ht="16" x14ac:dyDescent="0.2">
      <c r="A298" s="58"/>
      <c r="B298" s="60"/>
      <c r="C298" s="57"/>
      <c r="D298" s="5"/>
      <c r="E298" s="5"/>
      <c r="F298" s="5"/>
      <c r="G298" s="5"/>
      <c r="H298" s="5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  <c r="AL298" s="61"/>
      <c r="AM298" s="61"/>
      <c r="AN298" s="61"/>
      <c r="AO298" s="61"/>
      <c r="AP298" s="61"/>
      <c r="AQ298" s="61"/>
      <c r="AR298" s="61"/>
      <c r="AS298" s="61"/>
      <c r="AT298" s="61"/>
      <c r="AU298" s="61"/>
      <c r="AV298" s="61"/>
      <c r="AW298" s="61"/>
      <c r="AX298" s="61"/>
    </row>
    <row r="299" spans="1:50" ht="16" x14ac:dyDescent="0.2">
      <c r="A299" s="66"/>
      <c r="B299" s="60"/>
      <c r="C299" s="49"/>
      <c r="D299" s="5"/>
      <c r="E299" s="5"/>
      <c r="F299" s="5"/>
      <c r="G299" s="5"/>
      <c r="H299" s="5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  <c r="AL299" s="61"/>
      <c r="AM299" s="61"/>
      <c r="AN299" s="61"/>
      <c r="AO299" s="61"/>
      <c r="AP299" s="61"/>
      <c r="AQ299" s="61"/>
      <c r="AR299" s="61"/>
      <c r="AS299" s="61"/>
      <c r="AT299" s="61"/>
      <c r="AU299" s="61"/>
      <c r="AV299" s="61"/>
      <c r="AW299" s="61"/>
      <c r="AX299" s="61"/>
    </row>
    <row r="300" spans="1:50" ht="16" x14ac:dyDescent="0.2">
      <c r="A300" s="66"/>
      <c r="B300" s="60"/>
      <c r="C300" s="69"/>
      <c r="D300" s="5"/>
      <c r="E300" s="5"/>
      <c r="F300" s="5"/>
      <c r="G300" s="5"/>
      <c r="H300" s="5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  <c r="AL300" s="61"/>
      <c r="AM300" s="61"/>
      <c r="AN300" s="61"/>
      <c r="AO300" s="61"/>
      <c r="AP300" s="61"/>
      <c r="AQ300" s="61"/>
      <c r="AR300" s="61"/>
      <c r="AS300" s="61"/>
      <c r="AT300" s="61"/>
      <c r="AU300" s="61"/>
      <c r="AV300" s="61"/>
      <c r="AW300" s="61"/>
      <c r="AX300" s="61"/>
    </row>
    <row r="301" spans="1:50" ht="16" x14ac:dyDescent="0.2">
      <c r="A301" s="58"/>
      <c r="B301" s="60"/>
      <c r="C301" s="69"/>
      <c r="D301" s="5"/>
      <c r="E301" s="5"/>
      <c r="F301" s="5"/>
      <c r="G301" s="5"/>
      <c r="H301" s="5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  <c r="AL301" s="61"/>
      <c r="AM301" s="61"/>
      <c r="AN301" s="61"/>
      <c r="AO301" s="61"/>
      <c r="AP301" s="61"/>
      <c r="AQ301" s="61"/>
      <c r="AR301" s="61"/>
      <c r="AS301" s="61"/>
      <c r="AT301" s="61"/>
      <c r="AU301" s="61"/>
      <c r="AV301" s="61"/>
      <c r="AW301" s="61"/>
      <c r="AX301" s="61"/>
    </row>
    <row r="302" spans="1:50" ht="16" x14ac:dyDescent="0.2">
      <c r="A302" s="58"/>
      <c r="B302" s="60"/>
      <c r="C302" s="58"/>
      <c r="D302" s="58"/>
      <c r="E302" s="58"/>
      <c r="F302" s="60"/>
      <c r="G302" s="60"/>
      <c r="H302" s="60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  <c r="AL302" s="61"/>
      <c r="AM302" s="61"/>
      <c r="AN302" s="61"/>
      <c r="AO302" s="61"/>
      <c r="AP302" s="61"/>
      <c r="AQ302" s="61"/>
      <c r="AR302" s="61"/>
      <c r="AS302" s="61"/>
      <c r="AT302" s="61"/>
      <c r="AU302" s="61"/>
      <c r="AV302" s="61"/>
      <c r="AW302" s="61"/>
      <c r="AX302" s="61"/>
    </row>
    <row r="303" spans="1:50" ht="16" x14ac:dyDescent="0.2">
      <c r="A303" s="58"/>
      <c r="B303" s="60"/>
      <c r="C303" s="57"/>
      <c r="D303" s="60"/>
      <c r="E303" s="60"/>
      <c r="F303" s="58"/>
      <c r="G303" s="58"/>
      <c r="H303" s="58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  <c r="AL303" s="61"/>
      <c r="AM303" s="61"/>
      <c r="AN303" s="61"/>
      <c r="AO303" s="61"/>
      <c r="AP303" s="61"/>
      <c r="AQ303" s="61"/>
      <c r="AR303" s="61"/>
      <c r="AS303" s="61"/>
      <c r="AT303" s="61"/>
      <c r="AU303" s="61"/>
      <c r="AV303" s="61"/>
      <c r="AW303" s="61"/>
      <c r="AX303" s="61"/>
    </row>
    <row r="304" spans="1:50" ht="16" x14ac:dyDescent="0.2">
      <c r="A304" s="58"/>
      <c r="B304" s="60"/>
      <c r="C304" s="57"/>
      <c r="D304" s="60"/>
      <c r="E304" s="60"/>
      <c r="F304" s="58"/>
      <c r="G304" s="58"/>
      <c r="H304" s="58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  <c r="AL304" s="61"/>
      <c r="AM304" s="61"/>
      <c r="AN304" s="61"/>
      <c r="AO304" s="61"/>
      <c r="AP304" s="61"/>
      <c r="AQ304" s="61"/>
      <c r="AR304" s="61"/>
      <c r="AS304" s="61"/>
      <c r="AT304" s="61"/>
      <c r="AU304" s="61"/>
      <c r="AV304" s="61"/>
      <c r="AW304" s="61"/>
      <c r="AX304" s="61"/>
    </row>
    <row r="305" spans="1:50" ht="16" x14ac:dyDescent="0.2">
      <c r="A305" s="58"/>
      <c r="B305" s="60"/>
      <c r="C305" s="59"/>
      <c r="D305" s="60"/>
      <c r="E305" s="60"/>
      <c r="F305" s="58"/>
      <c r="G305" s="58"/>
      <c r="H305" s="58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  <c r="AL305" s="61"/>
      <c r="AM305" s="61"/>
      <c r="AN305" s="61"/>
      <c r="AO305" s="61"/>
      <c r="AP305" s="61"/>
      <c r="AQ305" s="61"/>
      <c r="AR305" s="61"/>
      <c r="AS305" s="61"/>
      <c r="AT305" s="61"/>
      <c r="AU305" s="61"/>
      <c r="AV305" s="61"/>
      <c r="AW305" s="61"/>
      <c r="AX305" s="61"/>
    </row>
    <row r="306" spans="1:50" ht="16" x14ac:dyDescent="0.2">
      <c r="A306" s="58"/>
      <c r="B306" s="60"/>
      <c r="C306" s="59"/>
      <c r="D306" s="60"/>
      <c r="E306" s="60"/>
      <c r="F306" s="58"/>
      <c r="G306" s="58"/>
      <c r="H306" s="58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  <c r="AL306" s="61"/>
      <c r="AM306" s="61"/>
      <c r="AN306" s="61"/>
      <c r="AO306" s="61"/>
      <c r="AP306" s="61"/>
      <c r="AQ306" s="61"/>
      <c r="AR306" s="61"/>
      <c r="AS306" s="61"/>
      <c r="AT306" s="61"/>
      <c r="AU306" s="61"/>
      <c r="AV306" s="61"/>
      <c r="AW306" s="61"/>
      <c r="AX306" s="61"/>
    </row>
    <row r="307" spans="1:50" ht="16" x14ac:dyDescent="0.2">
      <c r="A307" s="58"/>
      <c r="B307" s="60"/>
      <c r="C307" s="58"/>
      <c r="D307" s="58"/>
      <c r="E307" s="58"/>
      <c r="F307" s="58"/>
      <c r="G307" s="58"/>
      <c r="H307" s="58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  <c r="AL307" s="61"/>
      <c r="AM307" s="61"/>
      <c r="AN307" s="61"/>
      <c r="AO307" s="61"/>
      <c r="AP307" s="61"/>
      <c r="AQ307" s="61"/>
      <c r="AR307" s="61"/>
      <c r="AS307" s="61"/>
      <c r="AT307" s="61"/>
      <c r="AU307" s="61"/>
      <c r="AV307" s="61"/>
      <c r="AW307" s="61"/>
      <c r="AX307" s="61"/>
    </row>
    <row r="308" spans="1:50" ht="16" x14ac:dyDescent="0.2">
      <c r="A308" s="58"/>
      <c r="B308" s="60"/>
      <c r="C308" s="77"/>
      <c r="D308" s="77"/>
      <c r="E308" s="58"/>
      <c r="F308" s="58"/>
      <c r="G308" s="58"/>
      <c r="H308" s="58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  <c r="AL308" s="61"/>
      <c r="AM308" s="61"/>
      <c r="AN308" s="61"/>
      <c r="AO308" s="61"/>
      <c r="AP308" s="61"/>
      <c r="AQ308" s="61"/>
      <c r="AR308" s="61"/>
      <c r="AS308" s="61"/>
      <c r="AT308" s="61"/>
      <c r="AU308" s="61"/>
      <c r="AV308" s="61"/>
      <c r="AW308" s="61"/>
      <c r="AX308" s="61"/>
    </row>
    <row r="309" spans="1:50" ht="16" x14ac:dyDescent="0.2">
      <c r="A309" s="58"/>
      <c r="B309" s="60"/>
      <c r="C309" s="77"/>
      <c r="D309" s="77"/>
      <c r="E309" s="58"/>
      <c r="F309" s="58"/>
      <c r="G309" s="58"/>
      <c r="H309" s="58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  <c r="AL309" s="61"/>
      <c r="AM309" s="61"/>
      <c r="AN309" s="61"/>
      <c r="AO309" s="61"/>
      <c r="AP309" s="61"/>
      <c r="AQ309" s="61"/>
      <c r="AR309" s="61"/>
      <c r="AS309" s="61"/>
      <c r="AT309" s="61"/>
      <c r="AU309" s="61"/>
      <c r="AV309" s="61"/>
      <c r="AW309" s="61"/>
      <c r="AX309" s="61"/>
    </row>
    <row r="310" spans="1:50" ht="16" x14ac:dyDescent="0.2">
      <c r="A310" s="58"/>
      <c r="B310" s="60"/>
      <c r="C310" s="77"/>
      <c r="D310" s="77"/>
      <c r="E310" s="58"/>
      <c r="F310" s="58"/>
      <c r="G310" s="58"/>
      <c r="H310" s="58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  <c r="AL310" s="61"/>
      <c r="AM310" s="61"/>
      <c r="AN310" s="61"/>
      <c r="AO310" s="61"/>
      <c r="AP310" s="61"/>
      <c r="AQ310" s="61"/>
      <c r="AR310" s="61"/>
      <c r="AS310" s="61"/>
      <c r="AT310" s="61"/>
      <c r="AU310" s="61"/>
      <c r="AV310" s="61"/>
      <c r="AW310" s="61"/>
      <c r="AX310" s="61"/>
    </row>
    <row r="311" spans="1:50" ht="16" x14ac:dyDescent="0.2">
      <c r="A311" s="58"/>
      <c r="B311" s="60"/>
      <c r="C311" s="77"/>
      <c r="D311" s="77"/>
      <c r="E311" s="58"/>
      <c r="F311" s="58"/>
      <c r="G311" s="58"/>
      <c r="H311" s="58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  <c r="AL311" s="61"/>
      <c r="AM311" s="61"/>
      <c r="AN311" s="61"/>
      <c r="AO311" s="61"/>
      <c r="AP311" s="61"/>
      <c r="AQ311" s="61"/>
      <c r="AR311" s="61"/>
      <c r="AS311" s="61"/>
      <c r="AT311" s="61"/>
      <c r="AU311" s="61"/>
      <c r="AV311" s="61"/>
      <c r="AW311" s="61"/>
      <c r="AX311" s="61"/>
    </row>
    <row r="312" spans="1:50" ht="16" x14ac:dyDescent="0.2">
      <c r="A312" s="58"/>
      <c r="B312" s="60"/>
      <c r="C312" s="58"/>
      <c r="D312" s="58"/>
      <c r="E312" s="58"/>
      <c r="F312" s="58"/>
      <c r="G312" s="58"/>
      <c r="H312" s="58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  <c r="AL312" s="61"/>
      <c r="AM312" s="61"/>
      <c r="AN312" s="61"/>
      <c r="AO312" s="61"/>
      <c r="AP312" s="61"/>
      <c r="AQ312" s="61"/>
      <c r="AR312" s="61"/>
      <c r="AS312" s="61"/>
      <c r="AT312" s="61"/>
      <c r="AU312" s="61"/>
      <c r="AV312" s="61"/>
      <c r="AW312" s="61"/>
      <c r="AX312" s="61"/>
    </row>
    <row r="313" spans="1:50" ht="16" x14ac:dyDescent="0.2">
      <c r="A313" s="58"/>
      <c r="B313" s="60"/>
      <c r="C313" s="57"/>
      <c r="D313" s="60"/>
      <c r="E313" s="60"/>
      <c r="F313" s="58"/>
      <c r="G313" s="58"/>
      <c r="H313" s="58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  <c r="AL313" s="61"/>
      <c r="AM313" s="61"/>
      <c r="AN313" s="61"/>
      <c r="AO313" s="61"/>
      <c r="AP313" s="61"/>
      <c r="AQ313" s="61"/>
      <c r="AR313" s="61"/>
      <c r="AS313" s="61"/>
      <c r="AT313" s="61"/>
      <c r="AU313" s="61"/>
      <c r="AV313" s="61"/>
      <c r="AW313" s="61"/>
      <c r="AX313" s="61"/>
    </row>
    <row r="314" spans="1:50" ht="16" x14ac:dyDescent="0.2">
      <c r="A314" s="58"/>
      <c r="B314" s="60"/>
      <c r="C314" s="57"/>
      <c r="D314" s="60"/>
      <c r="E314" s="60"/>
      <c r="F314" s="58"/>
      <c r="G314" s="58"/>
      <c r="H314" s="58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  <c r="AL314" s="61"/>
      <c r="AM314" s="61"/>
      <c r="AN314" s="61"/>
      <c r="AO314" s="61"/>
      <c r="AP314" s="61"/>
      <c r="AQ314" s="61"/>
      <c r="AR314" s="61"/>
      <c r="AS314" s="61"/>
      <c r="AT314" s="61"/>
      <c r="AU314" s="61"/>
      <c r="AV314" s="61"/>
      <c r="AW314" s="61"/>
      <c r="AX314" s="61"/>
    </row>
    <row r="315" spans="1:50" ht="16" x14ac:dyDescent="0.2">
      <c r="A315" s="58"/>
      <c r="B315" s="60"/>
      <c r="C315" s="59"/>
      <c r="D315" s="60"/>
      <c r="E315" s="60"/>
      <c r="F315" s="58"/>
      <c r="G315" s="58"/>
      <c r="H315" s="58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  <c r="AL315" s="61"/>
      <c r="AM315" s="61"/>
      <c r="AN315" s="61"/>
      <c r="AO315" s="61"/>
      <c r="AP315" s="61"/>
      <c r="AQ315" s="61"/>
      <c r="AR315" s="61"/>
      <c r="AS315" s="61"/>
      <c r="AT315" s="61"/>
      <c r="AU315" s="61"/>
      <c r="AV315" s="61"/>
      <c r="AW315" s="61"/>
      <c r="AX315" s="61"/>
    </row>
    <row r="316" spans="1:50" ht="16" x14ac:dyDescent="0.2">
      <c r="A316" s="58"/>
      <c r="B316" s="60"/>
      <c r="C316" s="59"/>
      <c r="D316" s="60"/>
      <c r="E316" s="60"/>
      <c r="F316" s="58"/>
      <c r="G316" s="58"/>
      <c r="H316" s="58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  <c r="AL316" s="61"/>
      <c r="AM316" s="61"/>
      <c r="AN316" s="61"/>
      <c r="AO316" s="61"/>
      <c r="AP316" s="61"/>
      <c r="AQ316" s="61"/>
      <c r="AR316" s="61"/>
      <c r="AS316" s="61"/>
      <c r="AT316" s="61"/>
      <c r="AU316" s="61"/>
      <c r="AV316" s="61"/>
      <c r="AW316" s="61"/>
      <c r="AX316" s="61"/>
    </row>
    <row r="317" spans="1:50" ht="16" x14ac:dyDescent="0.2">
      <c r="A317" s="58"/>
      <c r="B317" s="60"/>
      <c r="C317" s="58"/>
      <c r="D317" s="58"/>
      <c r="E317" s="58"/>
      <c r="F317" s="58"/>
      <c r="G317" s="58"/>
      <c r="H317" s="58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  <c r="AL317" s="61"/>
      <c r="AM317" s="61"/>
      <c r="AN317" s="61"/>
      <c r="AO317" s="61"/>
      <c r="AP317" s="61"/>
      <c r="AQ317" s="61"/>
      <c r="AR317" s="61"/>
      <c r="AS317" s="61"/>
      <c r="AT317" s="61"/>
      <c r="AU317" s="61"/>
      <c r="AV317" s="61"/>
      <c r="AW317" s="61"/>
      <c r="AX317" s="61"/>
    </row>
    <row r="318" spans="1:50" ht="16" x14ac:dyDescent="0.2">
      <c r="A318" s="58"/>
      <c r="B318" s="60"/>
      <c r="C318" s="49"/>
      <c r="D318" s="50"/>
      <c r="E318" s="50"/>
      <c r="F318" s="50"/>
      <c r="G318" s="50"/>
      <c r="H318" s="50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  <c r="AL318" s="61"/>
      <c r="AM318" s="61"/>
      <c r="AN318" s="61"/>
      <c r="AO318" s="61"/>
      <c r="AP318" s="61"/>
      <c r="AQ318" s="61"/>
      <c r="AR318" s="61"/>
      <c r="AS318" s="61"/>
      <c r="AT318" s="61"/>
      <c r="AU318" s="61"/>
      <c r="AV318" s="61"/>
      <c r="AW318" s="61"/>
      <c r="AX318" s="61"/>
    </row>
    <row r="319" spans="1:50" ht="16" x14ac:dyDescent="0.2">
      <c r="A319" s="58"/>
      <c r="B319" s="60"/>
      <c r="C319" s="49"/>
      <c r="D319" s="50"/>
      <c r="E319" s="50"/>
      <c r="F319" s="50"/>
      <c r="G319" s="50"/>
      <c r="H319" s="50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  <c r="AL319" s="61"/>
      <c r="AM319" s="61"/>
      <c r="AN319" s="61"/>
      <c r="AO319" s="61"/>
      <c r="AP319" s="61"/>
      <c r="AQ319" s="61"/>
      <c r="AR319" s="61"/>
      <c r="AS319" s="61"/>
      <c r="AT319" s="61"/>
      <c r="AU319" s="61"/>
      <c r="AV319" s="61"/>
      <c r="AW319" s="61"/>
      <c r="AX319" s="61"/>
    </row>
    <row r="320" spans="1:50" ht="16" x14ac:dyDescent="0.2">
      <c r="A320" s="58"/>
      <c r="B320" s="60"/>
      <c r="C320" s="49"/>
      <c r="D320" s="50"/>
      <c r="E320" s="50"/>
      <c r="F320" s="50"/>
      <c r="G320" s="50"/>
      <c r="H320" s="50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  <c r="AL320" s="61"/>
      <c r="AM320" s="61"/>
      <c r="AN320" s="61"/>
      <c r="AO320" s="61"/>
      <c r="AP320" s="61"/>
      <c r="AQ320" s="61"/>
      <c r="AR320" s="61"/>
      <c r="AS320" s="61"/>
      <c r="AT320" s="61"/>
      <c r="AU320" s="61"/>
      <c r="AV320" s="61"/>
      <c r="AW320" s="61"/>
      <c r="AX320" s="61"/>
    </row>
    <row r="321" spans="1:50" ht="16" x14ac:dyDescent="0.2">
      <c r="A321" s="58"/>
      <c r="B321" s="60"/>
      <c r="C321" s="69"/>
      <c r="D321" s="50"/>
      <c r="E321" s="50"/>
      <c r="F321" s="50"/>
      <c r="G321" s="50"/>
      <c r="H321" s="50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  <c r="AL321" s="61"/>
      <c r="AM321" s="61"/>
      <c r="AN321" s="61"/>
      <c r="AO321" s="61"/>
      <c r="AP321" s="61"/>
      <c r="AQ321" s="61"/>
      <c r="AR321" s="61"/>
      <c r="AS321" s="61"/>
      <c r="AT321" s="61"/>
      <c r="AU321" s="61"/>
      <c r="AV321" s="61"/>
      <c r="AW321" s="61"/>
      <c r="AX321" s="61"/>
    </row>
    <row r="322" spans="1:50" ht="16" x14ac:dyDescent="0.2">
      <c r="A322" s="58"/>
      <c r="B322" s="60"/>
      <c r="C322" s="69"/>
      <c r="D322" s="50"/>
      <c r="E322" s="50"/>
      <c r="F322" s="50"/>
      <c r="G322" s="50"/>
      <c r="H322" s="50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  <c r="AL322" s="61"/>
      <c r="AM322" s="61"/>
      <c r="AN322" s="61"/>
      <c r="AO322" s="61"/>
      <c r="AP322" s="61"/>
      <c r="AQ322" s="61"/>
      <c r="AR322" s="61"/>
      <c r="AS322" s="61"/>
      <c r="AT322" s="61"/>
      <c r="AU322" s="61"/>
      <c r="AV322" s="61"/>
      <c r="AW322" s="61"/>
      <c r="AX322" s="61"/>
    </row>
    <row r="323" spans="1:50" ht="16" x14ac:dyDescent="0.2">
      <c r="A323" s="58"/>
      <c r="B323" s="60"/>
      <c r="C323" s="58"/>
      <c r="D323" s="58"/>
      <c r="E323" s="58"/>
      <c r="F323" s="58"/>
      <c r="G323" s="58"/>
      <c r="H323" s="58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  <c r="AL323" s="61"/>
      <c r="AM323" s="61"/>
      <c r="AN323" s="61"/>
      <c r="AO323" s="61"/>
      <c r="AP323" s="61"/>
      <c r="AQ323" s="61"/>
      <c r="AR323" s="61"/>
      <c r="AS323" s="61"/>
      <c r="AT323" s="61"/>
      <c r="AU323" s="61"/>
      <c r="AV323" s="61"/>
      <c r="AW323" s="61"/>
      <c r="AX323" s="61"/>
    </row>
    <row r="324" spans="1:50" ht="16" x14ac:dyDescent="0.2">
      <c r="A324" s="58"/>
      <c r="B324" s="60"/>
      <c r="C324" s="57"/>
      <c r="D324" s="92"/>
      <c r="E324" s="92"/>
      <c r="F324" s="93"/>
      <c r="G324" s="92"/>
      <c r="H324" s="92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  <c r="AL324" s="61"/>
      <c r="AM324" s="61"/>
      <c r="AN324" s="61"/>
      <c r="AO324" s="61"/>
      <c r="AP324" s="61"/>
      <c r="AQ324" s="61"/>
      <c r="AR324" s="61"/>
      <c r="AS324" s="61"/>
      <c r="AT324" s="61"/>
      <c r="AU324" s="61"/>
      <c r="AV324" s="61"/>
      <c r="AW324" s="61"/>
      <c r="AX324" s="61"/>
    </row>
    <row r="325" spans="1:50" ht="16" x14ac:dyDescent="0.2">
      <c r="A325" s="58"/>
      <c r="B325" s="60"/>
      <c r="C325" s="57"/>
      <c r="D325" s="92"/>
      <c r="E325" s="92"/>
      <c r="F325" s="92"/>
      <c r="G325" s="92"/>
      <c r="H325" s="92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  <c r="AL325" s="61"/>
      <c r="AM325" s="61"/>
      <c r="AN325" s="61"/>
      <c r="AO325" s="61"/>
      <c r="AP325" s="61"/>
      <c r="AQ325" s="61"/>
      <c r="AR325" s="61"/>
      <c r="AS325" s="61"/>
      <c r="AT325" s="61"/>
      <c r="AU325" s="61"/>
      <c r="AV325" s="61"/>
      <c r="AW325" s="61"/>
      <c r="AX325" s="61"/>
    </row>
    <row r="326" spans="1:50" ht="16" x14ac:dyDescent="0.2">
      <c r="A326" s="58"/>
      <c r="B326" s="60"/>
      <c r="C326" s="59"/>
      <c r="D326" s="92"/>
      <c r="E326" s="92"/>
      <c r="F326" s="92"/>
      <c r="G326" s="92"/>
      <c r="H326" s="60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  <c r="AL326" s="61"/>
      <c r="AM326" s="61"/>
      <c r="AN326" s="61"/>
      <c r="AO326" s="61"/>
      <c r="AP326" s="61"/>
      <c r="AQ326" s="61"/>
      <c r="AR326" s="61"/>
      <c r="AS326" s="61"/>
      <c r="AT326" s="61"/>
      <c r="AU326" s="61"/>
      <c r="AV326" s="61"/>
      <c r="AW326" s="61"/>
      <c r="AX326" s="61"/>
    </row>
    <row r="327" spans="1:50" ht="16" x14ac:dyDescent="0.2">
      <c r="A327" s="58"/>
      <c r="B327" s="60"/>
      <c r="C327" s="59"/>
      <c r="D327" s="92"/>
      <c r="E327" s="92"/>
      <c r="F327" s="92"/>
      <c r="G327" s="92"/>
      <c r="H327" s="60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  <c r="AL327" s="61"/>
      <c r="AM327" s="61"/>
      <c r="AN327" s="61"/>
      <c r="AO327" s="61"/>
      <c r="AP327" s="61"/>
      <c r="AQ327" s="61"/>
      <c r="AR327" s="61"/>
      <c r="AS327" s="61"/>
      <c r="AT327" s="61"/>
      <c r="AU327" s="61"/>
      <c r="AV327" s="61"/>
      <c r="AW327" s="61"/>
      <c r="AX327" s="61"/>
    </row>
    <row r="328" spans="1:50" ht="16" x14ac:dyDescent="0.2">
      <c r="A328" s="58"/>
      <c r="B328" s="60"/>
      <c r="C328" s="59"/>
      <c r="D328" s="92"/>
      <c r="E328" s="92"/>
      <c r="F328" s="92"/>
      <c r="G328" s="92"/>
      <c r="H328" s="92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  <c r="AL328" s="61"/>
      <c r="AM328" s="61"/>
      <c r="AN328" s="61"/>
      <c r="AO328" s="61"/>
      <c r="AP328" s="61"/>
      <c r="AQ328" s="61"/>
      <c r="AR328" s="61"/>
      <c r="AS328" s="61"/>
      <c r="AT328" s="61"/>
      <c r="AU328" s="61"/>
      <c r="AV328" s="61"/>
      <c r="AW328" s="61"/>
      <c r="AX328" s="61"/>
    </row>
    <row r="329" spans="1:50" ht="16" x14ac:dyDescent="0.2">
      <c r="A329" s="58"/>
      <c r="B329" s="60"/>
      <c r="C329" s="58"/>
      <c r="D329" s="58"/>
      <c r="E329" s="58"/>
      <c r="F329" s="58"/>
      <c r="G329" s="58"/>
      <c r="H329" s="58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  <c r="AL329" s="61"/>
      <c r="AM329" s="61"/>
      <c r="AN329" s="61"/>
      <c r="AO329" s="61"/>
      <c r="AP329" s="61"/>
      <c r="AQ329" s="61"/>
      <c r="AR329" s="61"/>
      <c r="AS329" s="61"/>
      <c r="AT329" s="61"/>
      <c r="AU329" s="61"/>
      <c r="AV329" s="61"/>
      <c r="AW329" s="61"/>
      <c r="AX329" s="61"/>
    </row>
    <row r="330" spans="1:50" ht="16" x14ac:dyDescent="0.2">
      <c r="A330" s="58"/>
      <c r="B330" s="60"/>
      <c r="C330" s="80"/>
      <c r="D330" s="58"/>
      <c r="E330" s="58"/>
      <c r="F330" s="58"/>
      <c r="G330" s="58"/>
      <c r="H330" s="58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  <c r="AL330" s="61"/>
      <c r="AM330" s="61"/>
      <c r="AN330" s="61"/>
      <c r="AO330" s="61"/>
      <c r="AP330" s="61"/>
      <c r="AQ330" s="61"/>
      <c r="AR330" s="61"/>
      <c r="AS330" s="61"/>
      <c r="AT330" s="61"/>
      <c r="AU330" s="61"/>
      <c r="AV330" s="61"/>
      <c r="AW330" s="61"/>
      <c r="AX330" s="61"/>
    </row>
    <row r="331" spans="1:50" ht="16" x14ac:dyDescent="0.2">
      <c r="A331" s="58"/>
      <c r="B331" s="80"/>
      <c r="C331" s="80"/>
      <c r="D331" s="80"/>
      <c r="E331" s="80"/>
      <c r="F331" s="80"/>
      <c r="G331" s="80"/>
      <c r="H331" s="80"/>
      <c r="I331" s="80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  <c r="AL331" s="61"/>
      <c r="AM331" s="61"/>
      <c r="AN331" s="61"/>
      <c r="AO331" s="61"/>
      <c r="AP331" s="61"/>
      <c r="AQ331" s="61"/>
      <c r="AR331" s="61"/>
      <c r="AS331" s="61"/>
      <c r="AT331" s="61"/>
      <c r="AU331" s="61"/>
      <c r="AV331" s="61"/>
      <c r="AW331" s="61"/>
      <c r="AX331" s="61"/>
    </row>
    <row r="332" spans="1:50" ht="16" x14ac:dyDescent="0.2">
      <c r="A332" s="65"/>
      <c r="B332" s="101"/>
      <c r="C332" s="80"/>
      <c r="D332" s="80"/>
      <c r="E332" s="80"/>
      <c r="F332" s="81"/>
      <c r="G332" s="81"/>
      <c r="H332" s="81"/>
      <c r="I332" s="80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  <c r="AL332" s="61"/>
      <c r="AM332" s="61"/>
      <c r="AN332" s="61"/>
      <c r="AO332" s="61"/>
      <c r="AP332" s="61"/>
      <c r="AQ332" s="61"/>
      <c r="AR332" s="61"/>
      <c r="AS332" s="61"/>
      <c r="AT332" s="61"/>
      <c r="AU332" s="61"/>
      <c r="AV332" s="61"/>
      <c r="AW332" s="61"/>
      <c r="AX332" s="61"/>
    </row>
    <row r="333" spans="1:50" ht="16" x14ac:dyDescent="0.2">
      <c r="A333" s="65"/>
      <c r="B333" s="101"/>
      <c r="C333" s="82"/>
      <c r="D333" s="80"/>
      <c r="E333" s="80"/>
      <c r="F333" s="80"/>
      <c r="G333" s="80"/>
      <c r="H333" s="80"/>
      <c r="I333" s="80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  <c r="AL333" s="61"/>
      <c r="AM333" s="61"/>
      <c r="AN333" s="61"/>
      <c r="AO333" s="61"/>
      <c r="AP333" s="61"/>
      <c r="AQ333" s="61"/>
      <c r="AR333" s="61"/>
      <c r="AS333" s="61"/>
      <c r="AT333" s="61"/>
      <c r="AU333" s="61"/>
      <c r="AV333" s="61"/>
      <c r="AW333" s="61"/>
      <c r="AX333" s="61"/>
    </row>
    <row r="334" spans="1:50" ht="16" x14ac:dyDescent="0.2">
      <c r="A334" s="65"/>
      <c r="B334" s="101"/>
      <c r="C334" s="69"/>
      <c r="D334" s="80"/>
      <c r="E334" s="80"/>
      <c r="F334" s="80"/>
      <c r="G334" s="80"/>
      <c r="H334" s="60"/>
      <c r="I334" s="80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  <c r="AL334" s="61"/>
      <c r="AM334" s="61"/>
      <c r="AN334" s="61"/>
      <c r="AO334" s="61"/>
      <c r="AP334" s="61"/>
      <c r="AQ334" s="61"/>
      <c r="AR334" s="61"/>
      <c r="AS334" s="61"/>
      <c r="AT334" s="61"/>
      <c r="AU334" s="61"/>
      <c r="AV334" s="61"/>
      <c r="AW334" s="61"/>
      <c r="AX334" s="61"/>
    </row>
    <row r="335" spans="1:50" ht="16" x14ac:dyDescent="0.2">
      <c r="A335" s="65"/>
      <c r="B335" s="101"/>
      <c r="C335" s="80"/>
      <c r="D335" s="80"/>
      <c r="E335" s="80"/>
      <c r="F335" s="80"/>
      <c r="G335" s="80"/>
      <c r="H335" s="60"/>
      <c r="I335" s="80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  <c r="AL335" s="61"/>
      <c r="AM335" s="61"/>
      <c r="AN335" s="61"/>
      <c r="AO335" s="61"/>
      <c r="AP335" s="61"/>
      <c r="AQ335" s="61"/>
      <c r="AR335" s="61"/>
      <c r="AS335" s="61"/>
      <c r="AT335" s="61"/>
      <c r="AU335" s="61"/>
      <c r="AV335" s="61"/>
      <c r="AW335" s="61"/>
      <c r="AX335" s="61"/>
    </row>
    <row r="336" spans="1:50" ht="16" x14ac:dyDescent="0.2">
      <c r="A336" s="58"/>
      <c r="B336" s="60"/>
      <c r="C336" s="57"/>
      <c r="I336" s="80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  <c r="AL336" s="61"/>
      <c r="AM336" s="61"/>
      <c r="AN336" s="61"/>
      <c r="AO336" s="61"/>
      <c r="AP336" s="61"/>
      <c r="AQ336" s="61"/>
      <c r="AR336" s="61"/>
      <c r="AS336" s="61"/>
      <c r="AT336" s="61"/>
      <c r="AU336" s="61"/>
      <c r="AV336" s="61"/>
      <c r="AW336" s="61"/>
      <c r="AX336" s="61"/>
    </row>
    <row r="337" spans="1:50" ht="16" x14ac:dyDescent="0.2">
      <c r="A337" s="66"/>
      <c r="B337" s="65"/>
      <c r="C337" s="49"/>
      <c r="I337" s="80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  <c r="AL337" s="61"/>
      <c r="AM337" s="61"/>
      <c r="AN337" s="61"/>
      <c r="AO337" s="61"/>
      <c r="AP337" s="61"/>
      <c r="AQ337" s="61"/>
      <c r="AR337" s="61"/>
      <c r="AS337" s="61"/>
      <c r="AT337" s="61"/>
      <c r="AU337" s="61"/>
      <c r="AV337" s="61"/>
      <c r="AW337" s="61"/>
      <c r="AX337" s="61"/>
    </row>
    <row r="338" spans="1:50" ht="16" x14ac:dyDescent="0.2">
      <c r="A338" s="66"/>
      <c r="B338" s="65"/>
      <c r="C338" s="69"/>
      <c r="I338" s="80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  <c r="AL338" s="61"/>
      <c r="AM338" s="61"/>
      <c r="AN338" s="61"/>
      <c r="AO338" s="61"/>
      <c r="AP338" s="61"/>
      <c r="AQ338" s="61"/>
      <c r="AR338" s="61"/>
      <c r="AS338" s="61"/>
      <c r="AT338" s="61"/>
      <c r="AU338" s="61"/>
      <c r="AV338" s="61"/>
      <c r="AW338" s="61"/>
      <c r="AX338" s="61"/>
    </row>
    <row r="339" spans="1:50" ht="16" x14ac:dyDescent="0.2">
      <c r="A339" s="66"/>
      <c r="B339" s="65"/>
      <c r="C339" s="69"/>
      <c r="I339" s="80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  <c r="AL339" s="61"/>
      <c r="AM339" s="61"/>
      <c r="AN339" s="61"/>
      <c r="AO339" s="61"/>
      <c r="AP339" s="61"/>
      <c r="AQ339" s="61"/>
      <c r="AR339" s="61"/>
      <c r="AS339" s="61"/>
      <c r="AT339" s="61"/>
      <c r="AU339" s="61"/>
      <c r="AV339" s="61"/>
      <c r="AW339" s="61"/>
      <c r="AX339" s="61"/>
    </row>
    <row r="340" spans="1:50" ht="16" x14ac:dyDescent="0.2">
      <c r="A340" s="66"/>
      <c r="B340" s="65"/>
      <c r="C340" s="80"/>
      <c r="D340" s="80"/>
      <c r="E340" s="80"/>
      <c r="F340" s="80"/>
      <c r="G340" s="80"/>
      <c r="H340" s="60"/>
      <c r="I340" s="80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  <c r="AL340" s="61"/>
      <c r="AM340" s="61"/>
      <c r="AN340" s="61"/>
      <c r="AO340" s="61"/>
      <c r="AP340" s="61"/>
      <c r="AQ340" s="61"/>
      <c r="AR340" s="61"/>
      <c r="AS340" s="61"/>
      <c r="AT340" s="61"/>
      <c r="AU340" s="61"/>
      <c r="AV340" s="61"/>
      <c r="AW340" s="61"/>
      <c r="AX340" s="61"/>
    </row>
    <row r="341" spans="1:50" ht="16" x14ac:dyDescent="0.2">
      <c r="A341" s="58"/>
      <c r="B341" s="60"/>
      <c r="C341" s="57"/>
      <c r="I341" s="80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  <c r="AL341" s="61"/>
      <c r="AM341" s="61"/>
      <c r="AN341" s="61"/>
      <c r="AO341" s="61"/>
      <c r="AP341" s="61"/>
      <c r="AQ341" s="61"/>
      <c r="AR341" s="61"/>
      <c r="AS341" s="61"/>
      <c r="AT341" s="61"/>
      <c r="AU341" s="61"/>
      <c r="AV341" s="61"/>
      <c r="AW341" s="61"/>
      <c r="AX341" s="61"/>
    </row>
    <row r="342" spans="1:50" ht="16" x14ac:dyDescent="0.2">
      <c r="A342" s="58"/>
      <c r="B342" s="60"/>
      <c r="C342" s="49"/>
      <c r="I342" s="80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  <c r="AL342" s="61"/>
      <c r="AM342" s="61"/>
      <c r="AN342" s="61"/>
      <c r="AO342" s="61"/>
      <c r="AP342" s="61"/>
      <c r="AQ342" s="61"/>
      <c r="AR342" s="61"/>
      <c r="AS342" s="61"/>
      <c r="AT342" s="61"/>
      <c r="AU342" s="61"/>
      <c r="AV342" s="61"/>
      <c r="AW342" s="61"/>
      <c r="AX342" s="61"/>
    </row>
    <row r="343" spans="1:50" ht="16" x14ac:dyDescent="0.2">
      <c r="A343" s="58"/>
      <c r="B343" s="60"/>
      <c r="C343" s="69"/>
      <c r="I343" s="80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  <c r="AL343" s="61"/>
      <c r="AM343" s="61"/>
      <c r="AN343" s="61"/>
      <c r="AO343" s="61"/>
      <c r="AP343" s="61"/>
      <c r="AQ343" s="61"/>
      <c r="AR343" s="61"/>
      <c r="AS343" s="61"/>
      <c r="AT343" s="61"/>
      <c r="AU343" s="61"/>
      <c r="AV343" s="61"/>
      <c r="AW343" s="61"/>
      <c r="AX343" s="61"/>
    </row>
    <row r="344" spans="1:50" ht="16" x14ac:dyDescent="0.2">
      <c r="A344" s="58"/>
      <c r="B344" s="60"/>
      <c r="C344" s="69"/>
      <c r="I344" s="80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  <c r="AL344" s="61"/>
      <c r="AM344" s="61"/>
      <c r="AN344" s="61"/>
      <c r="AO344" s="61"/>
      <c r="AP344" s="61"/>
      <c r="AQ344" s="61"/>
      <c r="AR344" s="61"/>
      <c r="AS344" s="61"/>
      <c r="AT344" s="61"/>
      <c r="AU344" s="61"/>
      <c r="AV344" s="61"/>
      <c r="AW344" s="61"/>
      <c r="AX344" s="61"/>
    </row>
    <row r="345" spans="1:50" ht="16" x14ac:dyDescent="0.2">
      <c r="A345" s="58"/>
      <c r="B345" s="60"/>
      <c r="C345" s="80"/>
      <c r="D345" s="80"/>
      <c r="E345" s="80"/>
      <c r="F345" s="80"/>
      <c r="G345" s="80"/>
      <c r="H345" s="60"/>
      <c r="I345" s="80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  <c r="AL345" s="61"/>
      <c r="AM345" s="61"/>
      <c r="AN345" s="61"/>
      <c r="AO345" s="61"/>
      <c r="AP345" s="61"/>
      <c r="AQ345" s="61"/>
      <c r="AR345" s="61"/>
      <c r="AS345" s="61"/>
      <c r="AT345" s="61"/>
      <c r="AU345" s="61"/>
      <c r="AV345" s="61"/>
      <c r="AW345" s="61"/>
      <c r="AX345" s="61"/>
    </row>
    <row r="346" spans="1:50" ht="16" x14ac:dyDescent="0.2">
      <c r="A346" s="58"/>
      <c r="B346" s="60"/>
      <c r="C346" s="57"/>
      <c r="I346" s="80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  <c r="AL346" s="61"/>
      <c r="AM346" s="61"/>
      <c r="AN346" s="61"/>
      <c r="AO346" s="61"/>
      <c r="AP346" s="61"/>
      <c r="AQ346" s="61"/>
      <c r="AR346" s="61"/>
      <c r="AS346" s="61"/>
      <c r="AT346" s="61"/>
      <c r="AU346" s="61"/>
      <c r="AV346" s="61"/>
      <c r="AW346" s="61"/>
      <c r="AX346" s="61"/>
    </row>
    <row r="347" spans="1:50" ht="16" x14ac:dyDescent="0.2">
      <c r="A347" s="58"/>
      <c r="B347" s="60"/>
      <c r="C347" s="49"/>
      <c r="I347" s="80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  <c r="AL347" s="61"/>
      <c r="AM347" s="61"/>
      <c r="AN347" s="61"/>
      <c r="AO347" s="61"/>
      <c r="AP347" s="61"/>
      <c r="AQ347" s="61"/>
      <c r="AR347" s="61"/>
      <c r="AS347" s="61"/>
      <c r="AT347" s="61"/>
      <c r="AU347" s="61"/>
      <c r="AV347" s="61"/>
      <c r="AW347" s="61"/>
      <c r="AX347" s="61"/>
    </row>
    <row r="348" spans="1:50" ht="16" x14ac:dyDescent="0.2">
      <c r="A348" s="58"/>
      <c r="B348" s="60"/>
      <c r="C348" s="69"/>
      <c r="I348" s="80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  <c r="AL348" s="61"/>
      <c r="AM348" s="61"/>
      <c r="AN348" s="61"/>
      <c r="AO348" s="61"/>
      <c r="AP348" s="61"/>
      <c r="AQ348" s="61"/>
      <c r="AR348" s="61"/>
      <c r="AS348" s="61"/>
      <c r="AT348" s="61"/>
      <c r="AU348" s="61"/>
      <c r="AV348" s="61"/>
      <c r="AW348" s="61"/>
      <c r="AX348" s="61"/>
    </row>
    <row r="349" spans="1:50" ht="16" x14ac:dyDescent="0.2">
      <c r="A349" s="58"/>
      <c r="B349" s="60"/>
      <c r="C349" s="69"/>
      <c r="H349" s="74"/>
      <c r="I349" s="80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  <c r="AL349" s="61"/>
      <c r="AM349" s="61"/>
      <c r="AN349" s="61"/>
      <c r="AO349" s="61"/>
      <c r="AP349" s="61"/>
      <c r="AQ349" s="61"/>
      <c r="AR349" s="61"/>
      <c r="AS349" s="61"/>
      <c r="AT349" s="61"/>
      <c r="AU349" s="61"/>
      <c r="AV349" s="61"/>
      <c r="AW349" s="61"/>
      <c r="AX349" s="61"/>
    </row>
    <row r="350" spans="1:50" ht="16" x14ac:dyDescent="0.2">
      <c r="A350" s="58"/>
      <c r="B350" s="60"/>
      <c r="C350" s="82"/>
      <c r="D350" s="80"/>
      <c r="E350" s="80"/>
      <c r="F350" s="80"/>
      <c r="G350" s="80"/>
      <c r="H350" s="60"/>
      <c r="I350" s="80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  <c r="AL350" s="61"/>
      <c r="AM350" s="61"/>
      <c r="AN350" s="61"/>
      <c r="AO350" s="61"/>
      <c r="AP350" s="61"/>
      <c r="AQ350" s="61"/>
      <c r="AR350" s="61"/>
      <c r="AS350" s="61"/>
      <c r="AT350" s="61"/>
      <c r="AU350" s="61"/>
      <c r="AV350" s="61"/>
      <c r="AW350" s="61"/>
      <c r="AX350" s="61"/>
    </row>
    <row r="351" spans="1:50" ht="16" x14ac:dyDescent="0.2">
      <c r="A351" s="58"/>
      <c r="B351" s="60"/>
      <c r="C351" s="57"/>
      <c r="I351" s="80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  <c r="AL351" s="61"/>
      <c r="AM351" s="61"/>
      <c r="AN351" s="61"/>
      <c r="AO351" s="61"/>
      <c r="AP351" s="61"/>
      <c r="AQ351" s="61"/>
      <c r="AR351" s="61"/>
      <c r="AS351" s="61"/>
      <c r="AT351" s="61"/>
      <c r="AU351" s="61"/>
      <c r="AV351" s="61"/>
      <c r="AW351" s="61"/>
      <c r="AX351" s="61"/>
    </row>
    <row r="352" spans="1:50" ht="16" x14ac:dyDescent="0.2">
      <c r="A352" s="58"/>
      <c r="B352" s="60"/>
      <c r="C352" s="49"/>
      <c r="I352" s="80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  <c r="AL352" s="61"/>
      <c r="AM352" s="61"/>
      <c r="AN352" s="61"/>
      <c r="AO352" s="61"/>
      <c r="AP352" s="61"/>
      <c r="AQ352" s="61"/>
      <c r="AR352" s="61"/>
      <c r="AS352" s="61"/>
      <c r="AT352" s="61"/>
      <c r="AU352" s="61"/>
      <c r="AV352" s="61"/>
      <c r="AW352" s="61"/>
      <c r="AX352" s="61"/>
    </row>
    <row r="353" spans="1:50" ht="16" x14ac:dyDescent="0.2">
      <c r="A353" s="58"/>
      <c r="B353" s="60"/>
      <c r="C353" s="69"/>
      <c r="I353" s="80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  <c r="AL353" s="61"/>
      <c r="AM353" s="61"/>
      <c r="AN353" s="61"/>
      <c r="AO353" s="61"/>
      <c r="AP353" s="61"/>
      <c r="AQ353" s="61"/>
      <c r="AR353" s="61"/>
      <c r="AS353" s="61"/>
      <c r="AT353" s="61"/>
      <c r="AU353" s="61"/>
      <c r="AV353" s="61"/>
      <c r="AW353" s="61"/>
      <c r="AX353" s="61"/>
    </row>
    <row r="354" spans="1:50" ht="16" x14ac:dyDescent="0.2">
      <c r="A354" s="58"/>
      <c r="B354" s="60"/>
      <c r="C354" s="69"/>
      <c r="I354" s="80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  <c r="AL354" s="61"/>
      <c r="AM354" s="61"/>
      <c r="AN354" s="61"/>
      <c r="AO354" s="61"/>
      <c r="AP354" s="61"/>
      <c r="AQ354" s="61"/>
      <c r="AR354" s="61"/>
      <c r="AS354" s="61"/>
      <c r="AT354" s="61"/>
      <c r="AU354" s="61"/>
      <c r="AV354" s="61"/>
      <c r="AW354" s="61"/>
      <c r="AX354" s="61"/>
    </row>
    <row r="355" spans="1:50" ht="16" x14ac:dyDescent="0.2">
      <c r="A355" s="58"/>
      <c r="B355" s="60"/>
      <c r="C355" s="82"/>
      <c r="D355" s="80"/>
      <c r="E355" s="80"/>
      <c r="F355" s="80"/>
      <c r="G355" s="80"/>
      <c r="H355" s="60"/>
      <c r="I355" s="80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  <c r="AL355" s="61"/>
      <c r="AM355" s="61"/>
      <c r="AN355" s="61"/>
      <c r="AO355" s="61"/>
      <c r="AP355" s="61"/>
      <c r="AQ355" s="61"/>
      <c r="AR355" s="61"/>
      <c r="AS355" s="61"/>
      <c r="AT355" s="61"/>
      <c r="AU355" s="61"/>
      <c r="AV355" s="61"/>
      <c r="AW355" s="61"/>
      <c r="AX355" s="61"/>
    </row>
    <row r="356" spans="1:50" ht="16" x14ac:dyDescent="0.2">
      <c r="A356" s="58"/>
      <c r="B356" s="60"/>
      <c r="C356" s="57"/>
      <c r="I356" s="80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  <c r="AL356" s="61"/>
      <c r="AM356" s="61"/>
      <c r="AN356" s="61"/>
      <c r="AO356" s="61"/>
      <c r="AP356" s="61"/>
      <c r="AQ356" s="61"/>
      <c r="AR356" s="61"/>
      <c r="AS356" s="61"/>
      <c r="AT356" s="61"/>
      <c r="AU356" s="61"/>
      <c r="AV356" s="61"/>
      <c r="AW356" s="61"/>
      <c r="AX356" s="61"/>
    </row>
    <row r="357" spans="1:50" ht="16" x14ac:dyDescent="0.2">
      <c r="A357" s="58"/>
      <c r="B357" s="60"/>
      <c r="C357" s="49"/>
      <c r="I357" s="80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  <c r="AL357" s="61"/>
      <c r="AM357" s="61"/>
      <c r="AN357" s="61"/>
      <c r="AO357" s="61"/>
      <c r="AP357" s="61"/>
      <c r="AQ357" s="61"/>
      <c r="AR357" s="61"/>
      <c r="AS357" s="61"/>
      <c r="AT357" s="61"/>
      <c r="AU357" s="61"/>
      <c r="AV357" s="61"/>
      <c r="AW357" s="61"/>
      <c r="AX357" s="61"/>
    </row>
    <row r="358" spans="1:50" ht="16" x14ac:dyDescent="0.2">
      <c r="A358" s="58"/>
      <c r="B358" s="60"/>
      <c r="C358" s="69"/>
      <c r="I358" s="80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  <c r="AL358" s="61"/>
      <c r="AM358" s="61"/>
      <c r="AN358" s="61"/>
      <c r="AO358" s="61"/>
      <c r="AP358" s="61"/>
      <c r="AQ358" s="61"/>
      <c r="AR358" s="61"/>
      <c r="AS358" s="61"/>
      <c r="AT358" s="61"/>
      <c r="AU358" s="61"/>
      <c r="AV358" s="61"/>
      <c r="AW358" s="61"/>
      <c r="AX358" s="61"/>
    </row>
    <row r="359" spans="1:50" ht="16" x14ac:dyDescent="0.2">
      <c r="A359" s="58"/>
      <c r="B359" s="60"/>
      <c r="C359" s="69"/>
      <c r="I359" s="80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  <c r="AL359" s="61"/>
      <c r="AM359" s="61"/>
      <c r="AN359" s="61"/>
      <c r="AO359" s="61"/>
      <c r="AP359" s="61"/>
      <c r="AQ359" s="61"/>
      <c r="AR359" s="61"/>
      <c r="AS359" s="61"/>
      <c r="AT359" s="61"/>
      <c r="AU359" s="61"/>
      <c r="AV359" s="61"/>
      <c r="AW359" s="61"/>
      <c r="AX359" s="61"/>
    </row>
    <row r="360" spans="1:50" ht="16" x14ac:dyDescent="0.2">
      <c r="A360" s="58"/>
      <c r="B360" s="60"/>
      <c r="C360" s="82"/>
      <c r="D360" s="80"/>
      <c r="E360" s="80"/>
      <c r="F360" s="80"/>
      <c r="G360" s="80"/>
      <c r="H360" s="60"/>
      <c r="I360" s="80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  <c r="AL360" s="61"/>
      <c r="AM360" s="61"/>
      <c r="AN360" s="61"/>
      <c r="AO360" s="61"/>
      <c r="AP360" s="61"/>
      <c r="AQ360" s="61"/>
      <c r="AR360" s="61"/>
      <c r="AS360" s="61"/>
      <c r="AT360" s="61"/>
      <c r="AU360" s="61"/>
      <c r="AV360" s="61"/>
      <c r="AW360" s="61"/>
      <c r="AX360" s="61"/>
    </row>
    <row r="361" spans="1:50" ht="16" x14ac:dyDescent="0.2">
      <c r="A361" s="58"/>
      <c r="B361" s="60"/>
      <c r="C361" s="57"/>
      <c r="I361" s="80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  <c r="AL361" s="61"/>
      <c r="AM361" s="61"/>
      <c r="AN361" s="61"/>
      <c r="AO361" s="61"/>
      <c r="AP361" s="61"/>
      <c r="AQ361" s="61"/>
      <c r="AR361" s="61"/>
      <c r="AS361" s="61"/>
      <c r="AT361" s="61"/>
      <c r="AU361" s="61"/>
      <c r="AV361" s="61"/>
      <c r="AW361" s="61"/>
      <c r="AX361" s="61"/>
    </row>
    <row r="362" spans="1:50" ht="16" x14ac:dyDescent="0.2">
      <c r="A362" s="58"/>
      <c r="B362" s="60"/>
      <c r="C362" s="49"/>
      <c r="I362" s="80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  <c r="AL362" s="61"/>
      <c r="AM362" s="61"/>
      <c r="AN362" s="61"/>
      <c r="AO362" s="61"/>
      <c r="AP362" s="61"/>
      <c r="AQ362" s="61"/>
      <c r="AR362" s="61"/>
      <c r="AS362" s="61"/>
      <c r="AT362" s="61"/>
      <c r="AU362" s="61"/>
      <c r="AV362" s="61"/>
      <c r="AW362" s="61"/>
      <c r="AX362" s="61"/>
    </row>
    <row r="363" spans="1:50" ht="16" x14ac:dyDescent="0.2">
      <c r="A363" s="58"/>
      <c r="B363" s="60"/>
      <c r="C363" s="69"/>
      <c r="I363" s="80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  <c r="AL363" s="61"/>
      <c r="AM363" s="61"/>
      <c r="AN363" s="61"/>
      <c r="AO363" s="61"/>
      <c r="AP363" s="61"/>
      <c r="AQ363" s="61"/>
      <c r="AR363" s="61"/>
      <c r="AS363" s="61"/>
      <c r="AT363" s="61"/>
      <c r="AU363" s="61"/>
      <c r="AV363" s="61"/>
      <c r="AW363" s="61"/>
      <c r="AX363" s="61"/>
    </row>
    <row r="364" spans="1:50" ht="16" x14ac:dyDescent="0.2">
      <c r="A364" s="66"/>
      <c r="B364" s="65"/>
      <c r="C364" s="69"/>
      <c r="I364" s="80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  <c r="AL364" s="61"/>
      <c r="AM364" s="61"/>
      <c r="AN364" s="61"/>
      <c r="AO364" s="61"/>
      <c r="AP364" s="61"/>
      <c r="AQ364" s="61"/>
      <c r="AR364" s="61"/>
      <c r="AS364" s="61"/>
      <c r="AT364" s="61"/>
      <c r="AU364" s="61"/>
      <c r="AV364" s="61"/>
      <c r="AW364" s="61"/>
      <c r="AX364" s="61"/>
    </row>
    <row r="365" spans="1:50" ht="16" x14ac:dyDescent="0.2">
      <c r="A365" s="66"/>
      <c r="B365" s="65"/>
      <c r="C365" s="82"/>
      <c r="D365" s="80"/>
      <c r="E365" s="80"/>
      <c r="F365" s="80"/>
      <c r="G365" s="80"/>
      <c r="H365" s="60"/>
      <c r="I365" s="80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  <c r="AL365" s="61"/>
      <c r="AM365" s="61"/>
      <c r="AN365" s="61"/>
      <c r="AO365" s="61"/>
      <c r="AP365" s="61"/>
      <c r="AQ365" s="61"/>
      <c r="AR365" s="61"/>
      <c r="AS365" s="61"/>
      <c r="AT365" s="61"/>
      <c r="AU365" s="61"/>
      <c r="AV365" s="61"/>
      <c r="AW365" s="61"/>
      <c r="AX365" s="61"/>
    </row>
    <row r="366" spans="1:50" ht="16" x14ac:dyDescent="0.2">
      <c r="A366" s="66"/>
      <c r="B366" s="65"/>
      <c r="C366" s="80"/>
      <c r="D366" s="80"/>
      <c r="E366" s="80"/>
      <c r="F366" s="80"/>
      <c r="G366" s="80"/>
      <c r="H366" s="60"/>
      <c r="I366" s="80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  <c r="AL366" s="61"/>
      <c r="AM366" s="61"/>
      <c r="AN366" s="61"/>
      <c r="AO366" s="61"/>
      <c r="AP366" s="61"/>
      <c r="AQ366" s="61"/>
      <c r="AR366" s="61"/>
      <c r="AS366" s="61"/>
      <c r="AT366" s="61"/>
      <c r="AU366" s="61"/>
      <c r="AV366" s="61"/>
      <c r="AW366" s="61"/>
      <c r="AX366" s="61"/>
    </row>
    <row r="367" spans="1:50" ht="16" x14ac:dyDescent="0.2">
      <c r="A367" s="66"/>
      <c r="B367" s="65"/>
      <c r="C367" s="80"/>
      <c r="D367" s="80"/>
      <c r="E367" s="80"/>
      <c r="F367" s="80"/>
      <c r="G367" s="80"/>
      <c r="H367" s="60"/>
      <c r="I367" s="80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  <c r="AL367" s="61"/>
      <c r="AM367" s="61"/>
      <c r="AN367" s="61"/>
      <c r="AO367" s="61"/>
      <c r="AP367" s="61"/>
      <c r="AQ367" s="61"/>
      <c r="AR367" s="61"/>
      <c r="AS367" s="61"/>
      <c r="AT367" s="61"/>
      <c r="AU367" s="61"/>
      <c r="AV367" s="61"/>
      <c r="AW367" s="61"/>
      <c r="AX367" s="61"/>
    </row>
    <row r="368" spans="1:50" ht="16" x14ac:dyDescent="0.2">
      <c r="A368" s="66"/>
      <c r="B368" s="65"/>
      <c r="C368" s="95"/>
      <c r="D368" s="80"/>
      <c r="E368" s="80"/>
      <c r="F368" s="80"/>
      <c r="G368" s="80"/>
      <c r="H368" s="60"/>
      <c r="I368" s="80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  <c r="AL368" s="61"/>
      <c r="AM368" s="61"/>
      <c r="AN368" s="61"/>
      <c r="AO368" s="61"/>
      <c r="AP368" s="61"/>
      <c r="AQ368" s="61"/>
      <c r="AR368" s="61"/>
      <c r="AS368" s="61"/>
      <c r="AT368" s="61"/>
      <c r="AU368" s="61"/>
      <c r="AV368" s="61"/>
      <c r="AW368" s="61"/>
      <c r="AX368" s="61"/>
    </row>
    <row r="369" spans="1:50" ht="16" x14ac:dyDescent="0.2">
      <c r="A369" s="58" t="s">
        <v>16</v>
      </c>
      <c r="B369" s="60"/>
      <c r="C369" s="96"/>
      <c r="D369" s="80"/>
      <c r="E369" s="80"/>
      <c r="F369" s="80"/>
      <c r="G369" s="80"/>
      <c r="H369" s="60"/>
      <c r="I369" s="80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  <c r="AL369" s="61"/>
      <c r="AM369" s="61"/>
      <c r="AN369" s="61"/>
      <c r="AO369" s="61"/>
      <c r="AP369" s="61"/>
      <c r="AQ369" s="61"/>
      <c r="AR369" s="61"/>
      <c r="AS369" s="61"/>
      <c r="AT369" s="61"/>
      <c r="AU369" s="61"/>
      <c r="AV369" s="61"/>
      <c r="AW369" s="61"/>
      <c r="AX369" s="61"/>
    </row>
    <row r="370" spans="1:50" ht="16" x14ac:dyDescent="0.2">
      <c r="A370" s="66"/>
      <c r="B370" s="65"/>
      <c r="C370" s="80"/>
      <c r="D370" s="80"/>
      <c r="E370" s="80"/>
      <c r="F370" s="80"/>
      <c r="G370" s="80"/>
      <c r="H370" s="60"/>
      <c r="I370" s="80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  <c r="AL370" s="61"/>
      <c r="AM370" s="61"/>
      <c r="AN370" s="61"/>
      <c r="AO370" s="61"/>
      <c r="AP370" s="61"/>
      <c r="AQ370" s="61"/>
      <c r="AR370" s="61"/>
      <c r="AS370" s="61"/>
      <c r="AT370" s="61"/>
      <c r="AU370" s="61"/>
      <c r="AV370" s="61"/>
      <c r="AW370" s="61"/>
      <c r="AX370" s="61"/>
    </row>
    <row r="371" spans="1:50" ht="16" x14ac:dyDescent="0.2">
      <c r="A371" s="66"/>
      <c r="B371" s="65"/>
      <c r="C371" s="82"/>
      <c r="D371" s="80"/>
      <c r="E371" s="80"/>
      <c r="F371" s="80"/>
      <c r="G371" s="80"/>
      <c r="H371" s="60"/>
      <c r="I371" s="80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  <c r="AL371" s="61"/>
      <c r="AM371" s="61"/>
      <c r="AN371" s="61"/>
      <c r="AO371" s="61"/>
      <c r="AP371" s="61"/>
      <c r="AQ371" s="61"/>
      <c r="AR371" s="61"/>
      <c r="AS371" s="61"/>
      <c r="AT371" s="61"/>
      <c r="AU371" s="61"/>
      <c r="AV371" s="61"/>
      <c r="AW371" s="61"/>
      <c r="AX371" s="61"/>
    </row>
    <row r="372" spans="1:50" ht="16" x14ac:dyDescent="0.2">
      <c r="A372" s="66"/>
      <c r="B372" s="65"/>
      <c r="C372" s="80"/>
      <c r="D372" s="80"/>
      <c r="E372" s="80"/>
      <c r="F372" s="80"/>
      <c r="G372" s="80"/>
      <c r="H372" s="60"/>
      <c r="I372" s="80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  <c r="AL372" s="61"/>
      <c r="AM372" s="61"/>
      <c r="AN372" s="61"/>
      <c r="AO372" s="61"/>
      <c r="AP372" s="61"/>
      <c r="AQ372" s="61"/>
      <c r="AR372" s="61"/>
      <c r="AS372" s="61"/>
      <c r="AT372" s="61"/>
      <c r="AU372" s="61"/>
      <c r="AV372" s="61"/>
      <c r="AW372" s="61"/>
      <c r="AX372" s="61"/>
    </row>
    <row r="373" spans="1:50" ht="16" x14ac:dyDescent="0.2">
      <c r="A373" s="66"/>
      <c r="B373" s="65"/>
      <c r="C373" s="80"/>
      <c r="D373" s="80"/>
      <c r="E373" s="80"/>
      <c r="F373" s="80"/>
      <c r="G373" s="80"/>
      <c r="H373" s="60"/>
      <c r="I373" s="80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  <c r="AL373" s="61"/>
      <c r="AM373" s="61"/>
      <c r="AN373" s="61"/>
      <c r="AO373" s="61"/>
      <c r="AP373" s="61"/>
      <c r="AQ373" s="61"/>
      <c r="AR373" s="61"/>
      <c r="AS373" s="61"/>
      <c r="AT373" s="61"/>
      <c r="AU373" s="61"/>
      <c r="AV373" s="61"/>
      <c r="AW373" s="61"/>
      <c r="AX373" s="61"/>
    </row>
    <row r="374" spans="1:50" ht="16" x14ac:dyDescent="0.2">
      <c r="A374" s="58"/>
      <c r="B374" s="60"/>
      <c r="C374" s="80"/>
      <c r="D374" s="80"/>
      <c r="E374" s="80"/>
      <c r="F374" s="80"/>
      <c r="G374" s="80"/>
      <c r="H374" s="60"/>
      <c r="I374" s="80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  <c r="AL374" s="61"/>
      <c r="AM374" s="61"/>
      <c r="AN374" s="61"/>
      <c r="AO374" s="61"/>
      <c r="AP374" s="61"/>
      <c r="AQ374" s="61"/>
      <c r="AR374" s="61"/>
      <c r="AS374" s="61"/>
      <c r="AT374" s="61"/>
      <c r="AU374" s="61"/>
      <c r="AV374" s="61"/>
      <c r="AW374" s="61"/>
      <c r="AX374" s="61"/>
    </row>
    <row r="375" spans="1:50" ht="16" x14ac:dyDescent="0.2">
      <c r="A375" s="66"/>
      <c r="B375" s="100"/>
      <c r="C375" s="80"/>
      <c r="D375" s="80"/>
      <c r="E375" s="80"/>
      <c r="F375" s="80"/>
      <c r="G375" s="80"/>
      <c r="H375" s="60"/>
      <c r="I375" s="80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  <c r="AL375" s="61"/>
      <c r="AM375" s="61"/>
      <c r="AN375" s="61"/>
      <c r="AO375" s="61"/>
      <c r="AP375" s="61"/>
      <c r="AQ375" s="61"/>
      <c r="AR375" s="61"/>
      <c r="AS375" s="61"/>
      <c r="AT375" s="61"/>
      <c r="AU375" s="61"/>
      <c r="AV375" s="61"/>
      <c r="AW375" s="61"/>
      <c r="AX375" s="61"/>
    </row>
    <row r="376" spans="1:50" ht="16" x14ac:dyDescent="0.2">
      <c r="A376" s="66"/>
      <c r="B376" s="65"/>
      <c r="C376" s="82"/>
      <c r="D376" s="80"/>
      <c r="E376" s="80"/>
      <c r="F376" s="80"/>
      <c r="G376" s="80"/>
      <c r="H376" s="60"/>
      <c r="I376" s="80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  <c r="AL376" s="61"/>
      <c r="AM376" s="61"/>
      <c r="AN376" s="61"/>
      <c r="AO376" s="61"/>
      <c r="AP376" s="61"/>
      <c r="AQ376" s="61"/>
      <c r="AR376" s="61"/>
      <c r="AS376" s="61"/>
      <c r="AT376" s="61"/>
      <c r="AU376" s="61"/>
      <c r="AV376" s="61"/>
      <c r="AW376" s="61"/>
      <c r="AX376" s="61"/>
    </row>
    <row r="377" spans="1:50" ht="16" x14ac:dyDescent="0.2">
      <c r="A377" s="66"/>
      <c r="B377" s="65"/>
      <c r="C377" s="57"/>
      <c r="D377" s="5"/>
      <c r="E377" s="5"/>
      <c r="F377" s="5"/>
      <c r="G377" s="5"/>
      <c r="H377" s="5"/>
      <c r="I377" s="80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  <c r="AL377" s="61"/>
      <c r="AM377" s="61"/>
      <c r="AN377" s="61"/>
      <c r="AO377" s="61"/>
      <c r="AP377" s="61"/>
      <c r="AQ377" s="61"/>
      <c r="AR377" s="61"/>
      <c r="AS377" s="61"/>
      <c r="AT377" s="61"/>
      <c r="AU377" s="61"/>
      <c r="AV377" s="61"/>
      <c r="AW377" s="61"/>
      <c r="AX377" s="61"/>
    </row>
    <row r="378" spans="1:50" ht="16" x14ac:dyDescent="0.2">
      <c r="A378" s="66"/>
      <c r="B378" s="60"/>
      <c r="C378" s="57"/>
      <c r="D378" s="5"/>
      <c r="E378" s="5"/>
      <c r="F378" s="5"/>
      <c r="G378" s="5"/>
      <c r="H378" s="5"/>
      <c r="I378" s="80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  <c r="AL378" s="61"/>
      <c r="AM378" s="61"/>
      <c r="AN378" s="61"/>
      <c r="AO378" s="61"/>
      <c r="AP378" s="61"/>
      <c r="AQ378" s="61"/>
      <c r="AR378" s="61"/>
      <c r="AS378" s="61"/>
      <c r="AT378" s="61"/>
      <c r="AU378" s="61"/>
      <c r="AV378" s="61"/>
      <c r="AW378" s="61"/>
      <c r="AX378" s="61"/>
    </row>
    <row r="379" spans="1:50" ht="16" x14ac:dyDescent="0.2">
      <c r="A379" s="58"/>
      <c r="B379" s="60"/>
      <c r="C379" s="83"/>
      <c r="D379" s="5"/>
      <c r="E379" s="5"/>
      <c r="F379" s="5"/>
      <c r="G379" s="5"/>
      <c r="H379" s="5"/>
      <c r="I379" s="80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  <c r="AL379" s="61"/>
      <c r="AM379" s="61"/>
      <c r="AN379" s="61"/>
      <c r="AO379" s="61"/>
      <c r="AP379" s="61"/>
      <c r="AQ379" s="61"/>
      <c r="AR379" s="61"/>
      <c r="AS379" s="61"/>
      <c r="AT379" s="61"/>
      <c r="AU379" s="61"/>
      <c r="AV379" s="61"/>
      <c r="AW379" s="61"/>
      <c r="AX379" s="61"/>
    </row>
    <row r="380" spans="1:50" ht="16" x14ac:dyDescent="0.2">
      <c r="A380" s="65"/>
      <c r="B380" s="65"/>
      <c r="C380" s="83"/>
      <c r="D380" s="5"/>
      <c r="E380" s="5"/>
      <c r="F380" s="5"/>
      <c r="G380" s="5"/>
      <c r="H380" s="5"/>
      <c r="I380" s="80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  <c r="AL380" s="61"/>
      <c r="AM380" s="61"/>
      <c r="AN380" s="61"/>
      <c r="AO380" s="61"/>
      <c r="AP380" s="61"/>
      <c r="AQ380" s="61"/>
      <c r="AR380" s="61"/>
      <c r="AS380" s="61"/>
      <c r="AT380" s="61"/>
      <c r="AU380" s="61"/>
      <c r="AV380" s="61"/>
      <c r="AW380" s="61"/>
      <c r="AX380" s="61"/>
    </row>
    <row r="381" spans="1:50" ht="16" x14ac:dyDescent="0.2">
      <c r="A381" s="65"/>
      <c r="B381" s="65"/>
      <c r="C381" s="82"/>
      <c r="D381" s="80"/>
      <c r="E381" s="80"/>
      <c r="F381" s="80"/>
      <c r="G381" s="80"/>
      <c r="H381" s="60"/>
      <c r="I381" s="80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  <c r="AL381" s="61"/>
      <c r="AM381" s="61"/>
      <c r="AN381" s="61"/>
      <c r="AO381" s="61"/>
      <c r="AP381" s="61"/>
      <c r="AQ381" s="61"/>
      <c r="AR381" s="61"/>
      <c r="AS381" s="61"/>
      <c r="AT381" s="61"/>
      <c r="AU381" s="61"/>
      <c r="AV381" s="61"/>
      <c r="AW381" s="61"/>
      <c r="AX381" s="61"/>
    </row>
    <row r="382" spans="1:50" ht="16" x14ac:dyDescent="0.2">
      <c r="A382" s="65"/>
      <c r="B382" s="65"/>
      <c r="C382" s="80"/>
      <c r="D382" s="80"/>
      <c r="E382" s="80"/>
      <c r="F382" s="80"/>
      <c r="G382" s="80"/>
      <c r="H382" s="60"/>
      <c r="I382" s="80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  <c r="AL382" s="61"/>
      <c r="AM382" s="61"/>
      <c r="AN382" s="61"/>
      <c r="AO382" s="61"/>
      <c r="AP382" s="61"/>
      <c r="AQ382" s="61"/>
      <c r="AR382" s="61"/>
      <c r="AS382" s="61"/>
      <c r="AT382" s="61"/>
      <c r="AU382" s="61"/>
      <c r="AV382" s="61"/>
      <c r="AW382" s="61"/>
      <c r="AX382" s="61"/>
    </row>
    <row r="383" spans="1:50" ht="16" x14ac:dyDescent="0.2">
      <c r="A383" s="65"/>
      <c r="B383" s="65"/>
      <c r="C383" s="80"/>
      <c r="D383" s="80"/>
      <c r="E383" s="80"/>
      <c r="F383" s="80"/>
      <c r="G383" s="80"/>
      <c r="H383" s="60"/>
      <c r="I383" s="80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  <c r="AL383" s="61"/>
      <c r="AM383" s="61"/>
      <c r="AN383" s="61"/>
      <c r="AO383" s="61"/>
      <c r="AP383" s="61"/>
      <c r="AQ383" s="61"/>
      <c r="AR383" s="61"/>
      <c r="AS383" s="61"/>
      <c r="AT383" s="61"/>
      <c r="AU383" s="61"/>
      <c r="AV383" s="61"/>
      <c r="AW383" s="61"/>
      <c r="AX383" s="61"/>
    </row>
    <row r="384" spans="1:50" ht="16" x14ac:dyDescent="0.2">
      <c r="A384" s="58"/>
      <c r="B384" s="60"/>
      <c r="C384" s="80"/>
      <c r="D384" s="81"/>
      <c r="E384" s="81"/>
      <c r="F384" s="80"/>
      <c r="G384" s="80"/>
      <c r="H384" s="60"/>
      <c r="I384" s="80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  <c r="AL384" s="61"/>
      <c r="AM384" s="61"/>
      <c r="AN384" s="61"/>
      <c r="AO384" s="61"/>
      <c r="AP384" s="61"/>
      <c r="AQ384" s="61"/>
      <c r="AR384" s="61"/>
      <c r="AS384" s="61"/>
      <c r="AT384" s="61"/>
      <c r="AU384" s="61"/>
      <c r="AV384" s="61"/>
      <c r="AW384" s="61"/>
      <c r="AX384" s="61"/>
    </row>
    <row r="385" spans="1:50" ht="16" x14ac:dyDescent="0.2">
      <c r="A385" s="65"/>
      <c r="B385" s="65"/>
      <c r="C385" s="80"/>
      <c r="D385" s="80"/>
      <c r="E385" s="80"/>
      <c r="F385" s="80"/>
      <c r="G385" s="80"/>
      <c r="H385" s="60"/>
      <c r="I385" s="80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  <c r="AL385" s="61"/>
      <c r="AM385" s="61"/>
      <c r="AN385" s="61"/>
      <c r="AO385" s="61"/>
      <c r="AP385" s="61"/>
      <c r="AQ385" s="61"/>
      <c r="AR385" s="61"/>
      <c r="AS385" s="61"/>
      <c r="AT385" s="61"/>
      <c r="AU385" s="61"/>
      <c r="AV385" s="61"/>
      <c r="AW385" s="61"/>
      <c r="AX385" s="61"/>
    </row>
    <row r="386" spans="1:50" ht="16" x14ac:dyDescent="0.2">
      <c r="A386" s="65"/>
      <c r="B386" s="65"/>
      <c r="C386" s="82"/>
      <c r="D386" s="80"/>
      <c r="E386" s="80"/>
      <c r="F386" s="80"/>
      <c r="G386" s="80"/>
      <c r="H386" s="60"/>
      <c r="I386" s="80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  <c r="AL386" s="61"/>
      <c r="AM386" s="61"/>
      <c r="AN386" s="61"/>
      <c r="AO386" s="61"/>
      <c r="AP386" s="61"/>
      <c r="AQ386" s="61"/>
      <c r="AR386" s="61"/>
      <c r="AS386" s="61"/>
      <c r="AT386" s="61"/>
      <c r="AU386" s="61"/>
      <c r="AV386" s="61"/>
      <c r="AW386" s="61"/>
      <c r="AX386" s="61"/>
    </row>
    <row r="387" spans="1:50" ht="16" x14ac:dyDescent="0.2">
      <c r="A387" s="65"/>
      <c r="B387" s="65"/>
      <c r="C387" s="49"/>
      <c r="D387" s="50"/>
      <c r="E387" s="50"/>
      <c r="F387" s="50"/>
      <c r="G387" s="50"/>
      <c r="H387" s="60"/>
      <c r="I387" s="80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  <c r="AL387" s="61"/>
      <c r="AM387" s="61"/>
      <c r="AN387" s="61"/>
      <c r="AO387" s="61"/>
      <c r="AP387" s="61"/>
      <c r="AQ387" s="61"/>
      <c r="AR387" s="61"/>
      <c r="AS387" s="61"/>
      <c r="AT387" s="61"/>
      <c r="AU387" s="61"/>
      <c r="AV387" s="61"/>
      <c r="AW387" s="61"/>
      <c r="AX387" s="61"/>
    </row>
    <row r="388" spans="1:50" ht="16" x14ac:dyDescent="0.2">
      <c r="A388" s="65"/>
      <c r="B388" s="65"/>
      <c r="C388" s="49"/>
      <c r="D388" s="50"/>
      <c r="E388" s="50"/>
      <c r="F388" s="50"/>
      <c r="G388" s="50"/>
      <c r="H388" s="60"/>
      <c r="I388" s="80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  <c r="AL388" s="61"/>
      <c r="AM388" s="61"/>
      <c r="AN388" s="61"/>
      <c r="AO388" s="61"/>
      <c r="AP388" s="61"/>
      <c r="AQ388" s="61"/>
      <c r="AR388" s="61"/>
      <c r="AS388" s="61"/>
      <c r="AT388" s="61"/>
      <c r="AU388" s="61"/>
      <c r="AV388" s="61"/>
      <c r="AW388" s="61"/>
      <c r="AX388" s="61"/>
    </row>
    <row r="389" spans="1:50" ht="16" x14ac:dyDescent="0.2">
      <c r="A389" s="58"/>
      <c r="B389" s="60"/>
      <c r="C389" s="69"/>
      <c r="D389" s="50"/>
      <c r="E389" s="50"/>
      <c r="F389" s="50"/>
      <c r="G389" s="50"/>
      <c r="H389" s="60"/>
      <c r="I389" s="80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  <c r="AL389" s="61"/>
      <c r="AM389" s="61"/>
      <c r="AN389" s="61"/>
      <c r="AO389" s="61"/>
      <c r="AP389" s="61"/>
      <c r="AQ389" s="61"/>
      <c r="AR389" s="61"/>
      <c r="AS389" s="61"/>
      <c r="AT389" s="61"/>
      <c r="AU389" s="61"/>
      <c r="AV389" s="61"/>
      <c r="AW389" s="61"/>
      <c r="AX389" s="61"/>
    </row>
    <row r="390" spans="1:50" ht="16" x14ac:dyDescent="0.2">
      <c r="A390" s="58"/>
      <c r="B390" s="60"/>
      <c r="C390" s="69"/>
      <c r="D390" s="50"/>
      <c r="E390" s="50"/>
      <c r="F390" s="50"/>
      <c r="G390" s="50"/>
      <c r="H390" s="60"/>
      <c r="I390" s="80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  <c r="AL390" s="61"/>
      <c r="AM390" s="61"/>
      <c r="AN390" s="61"/>
      <c r="AO390" s="61"/>
      <c r="AP390" s="61"/>
      <c r="AQ390" s="61"/>
      <c r="AR390" s="61"/>
      <c r="AS390" s="61"/>
      <c r="AT390" s="61"/>
      <c r="AU390" s="61"/>
      <c r="AV390" s="61"/>
      <c r="AW390" s="61"/>
      <c r="AX390" s="61"/>
    </row>
    <row r="391" spans="1:50" ht="16" x14ac:dyDescent="0.2">
      <c r="A391" s="58"/>
      <c r="B391" s="60"/>
      <c r="C391" s="82"/>
      <c r="D391" s="80"/>
      <c r="E391" s="80"/>
      <c r="F391" s="80"/>
      <c r="G391" s="80"/>
      <c r="H391" s="60"/>
      <c r="I391" s="80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  <c r="AL391" s="61"/>
      <c r="AM391" s="61"/>
      <c r="AN391" s="61"/>
      <c r="AO391" s="61"/>
      <c r="AP391" s="61"/>
      <c r="AQ391" s="61"/>
      <c r="AR391" s="61"/>
      <c r="AS391" s="61"/>
      <c r="AT391" s="61"/>
      <c r="AU391" s="61"/>
      <c r="AV391" s="61"/>
      <c r="AW391" s="61"/>
      <c r="AX391" s="61"/>
    </row>
    <row r="392" spans="1:50" ht="16" x14ac:dyDescent="0.2">
      <c r="A392" s="58"/>
      <c r="B392" s="60"/>
      <c r="C392" s="57"/>
      <c r="D392" s="5"/>
      <c r="E392" s="5"/>
      <c r="F392" s="5"/>
      <c r="G392" s="5"/>
      <c r="H392" s="60"/>
      <c r="I392" s="80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  <c r="AL392" s="61"/>
      <c r="AM392" s="61"/>
      <c r="AN392" s="61"/>
      <c r="AO392" s="61"/>
      <c r="AP392" s="61"/>
      <c r="AQ392" s="61"/>
      <c r="AR392" s="61"/>
      <c r="AS392" s="61"/>
      <c r="AT392" s="61"/>
      <c r="AU392" s="61"/>
      <c r="AV392" s="61"/>
      <c r="AW392" s="61"/>
      <c r="AX392" s="61"/>
    </row>
    <row r="393" spans="1:50" ht="16" x14ac:dyDescent="0.2">
      <c r="A393" s="58"/>
      <c r="B393" s="60"/>
      <c r="C393" s="57"/>
      <c r="D393" s="5"/>
      <c r="E393" s="5"/>
      <c r="F393" s="5"/>
      <c r="G393" s="5"/>
      <c r="H393" s="60"/>
      <c r="I393" s="80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  <c r="AL393" s="61"/>
      <c r="AM393" s="61"/>
      <c r="AN393" s="61"/>
      <c r="AO393" s="61"/>
      <c r="AP393" s="61"/>
      <c r="AQ393" s="61"/>
      <c r="AR393" s="61"/>
      <c r="AS393" s="61"/>
      <c r="AT393" s="61"/>
      <c r="AU393" s="61"/>
      <c r="AV393" s="61"/>
      <c r="AW393" s="61"/>
      <c r="AX393" s="61"/>
    </row>
    <row r="394" spans="1:50" ht="16" x14ac:dyDescent="0.2">
      <c r="A394" s="58"/>
      <c r="B394" s="60"/>
      <c r="C394" s="83"/>
      <c r="D394" s="5"/>
      <c r="E394" s="5"/>
      <c r="F394" s="5"/>
      <c r="G394" s="5"/>
      <c r="H394" s="60"/>
      <c r="I394" s="80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  <c r="AL394" s="61"/>
      <c r="AM394" s="61"/>
      <c r="AN394" s="61"/>
      <c r="AO394" s="61"/>
      <c r="AP394" s="61"/>
      <c r="AQ394" s="61"/>
      <c r="AR394" s="61"/>
      <c r="AS394" s="61"/>
      <c r="AT394" s="61"/>
      <c r="AU394" s="61"/>
      <c r="AV394" s="61"/>
      <c r="AW394" s="61"/>
      <c r="AX394" s="61"/>
    </row>
    <row r="395" spans="1:50" ht="16" x14ac:dyDescent="0.2">
      <c r="A395" s="58"/>
      <c r="B395" s="60"/>
      <c r="C395" s="83"/>
      <c r="D395" s="5"/>
      <c r="E395" s="5"/>
      <c r="F395" s="5"/>
      <c r="G395" s="5"/>
      <c r="H395" s="60"/>
      <c r="I395" s="80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  <c r="AL395" s="61"/>
      <c r="AM395" s="61"/>
      <c r="AN395" s="61"/>
      <c r="AO395" s="61"/>
      <c r="AP395" s="61"/>
      <c r="AQ395" s="61"/>
      <c r="AR395" s="61"/>
      <c r="AS395" s="61"/>
      <c r="AT395" s="61"/>
      <c r="AU395" s="61"/>
      <c r="AV395" s="61"/>
      <c r="AW395" s="61"/>
      <c r="AX395" s="61"/>
    </row>
    <row r="396" spans="1:50" ht="16" x14ac:dyDescent="0.2">
      <c r="A396" s="58"/>
      <c r="B396" s="60"/>
      <c r="C396" s="80"/>
      <c r="D396" s="80"/>
      <c r="E396" s="80"/>
      <c r="F396" s="80"/>
      <c r="G396" s="80"/>
      <c r="H396" s="60"/>
      <c r="I396" s="80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  <c r="AL396" s="61"/>
      <c r="AM396" s="61"/>
      <c r="AN396" s="61"/>
      <c r="AO396" s="61"/>
      <c r="AP396" s="61"/>
      <c r="AQ396" s="61"/>
      <c r="AR396" s="61"/>
      <c r="AS396" s="61"/>
      <c r="AT396" s="61"/>
      <c r="AU396" s="61"/>
      <c r="AV396" s="61"/>
      <c r="AW396" s="61"/>
      <c r="AX396" s="61"/>
    </row>
    <row r="397" spans="1:50" ht="16" x14ac:dyDescent="0.2">
      <c r="A397" s="58"/>
      <c r="B397" s="60"/>
      <c r="C397" s="80"/>
      <c r="D397" s="80"/>
      <c r="E397" s="80"/>
      <c r="F397" s="80"/>
      <c r="G397" s="80"/>
      <c r="H397" s="60"/>
      <c r="I397" s="80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  <c r="AL397" s="61"/>
      <c r="AM397" s="61"/>
      <c r="AN397" s="61"/>
      <c r="AO397" s="61"/>
      <c r="AP397" s="61"/>
      <c r="AQ397" s="61"/>
      <c r="AR397" s="61"/>
      <c r="AS397" s="61"/>
      <c r="AT397" s="61"/>
      <c r="AU397" s="61"/>
      <c r="AV397" s="61"/>
      <c r="AW397" s="61"/>
      <c r="AX397" s="61"/>
    </row>
    <row r="398" spans="1:50" ht="16" x14ac:dyDescent="0.2">
      <c r="A398" s="58"/>
      <c r="B398" s="60"/>
      <c r="C398" s="80"/>
      <c r="D398" s="80"/>
      <c r="E398" s="80"/>
      <c r="F398" s="80"/>
      <c r="G398" s="80"/>
      <c r="H398" s="60"/>
      <c r="I398" s="80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  <c r="AL398" s="61"/>
      <c r="AM398" s="61"/>
      <c r="AN398" s="61"/>
      <c r="AO398" s="61"/>
      <c r="AP398" s="61"/>
      <c r="AQ398" s="61"/>
      <c r="AR398" s="61"/>
      <c r="AS398" s="61"/>
      <c r="AT398" s="61"/>
      <c r="AU398" s="61"/>
      <c r="AV398" s="61"/>
      <c r="AW398" s="61"/>
      <c r="AX398" s="61"/>
    </row>
    <row r="399" spans="1:50" ht="16" x14ac:dyDescent="0.2">
      <c r="A399" s="58"/>
      <c r="B399" s="60"/>
      <c r="C399" s="80"/>
      <c r="D399" s="80"/>
      <c r="E399" s="80"/>
      <c r="F399" s="80"/>
      <c r="G399" s="80"/>
      <c r="H399" s="60"/>
      <c r="I399" s="80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  <c r="AL399" s="61"/>
      <c r="AM399" s="61"/>
      <c r="AN399" s="61"/>
      <c r="AO399" s="61"/>
      <c r="AP399" s="61"/>
      <c r="AQ399" s="61"/>
      <c r="AR399" s="61"/>
      <c r="AS399" s="61"/>
      <c r="AT399" s="61"/>
      <c r="AU399" s="61"/>
      <c r="AV399" s="61"/>
      <c r="AW399" s="61"/>
      <c r="AX399" s="61"/>
    </row>
    <row r="400" spans="1:50" ht="16" x14ac:dyDescent="0.2">
      <c r="A400" s="58"/>
      <c r="B400" s="60"/>
      <c r="C400" s="80"/>
      <c r="D400" s="80"/>
      <c r="E400" s="80"/>
      <c r="F400" s="80"/>
      <c r="G400" s="80"/>
      <c r="H400" s="60"/>
      <c r="I400" s="80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  <c r="AL400" s="61"/>
      <c r="AM400" s="61"/>
      <c r="AN400" s="61"/>
      <c r="AO400" s="61"/>
      <c r="AP400" s="61"/>
      <c r="AQ400" s="61"/>
      <c r="AR400" s="61"/>
      <c r="AS400" s="61"/>
      <c r="AT400" s="61"/>
      <c r="AU400" s="61"/>
      <c r="AV400" s="61"/>
      <c r="AW400" s="61"/>
      <c r="AX400" s="61"/>
    </row>
    <row r="401" spans="1:50" ht="16" x14ac:dyDescent="0.2">
      <c r="A401" s="58"/>
      <c r="B401" s="60"/>
      <c r="C401" s="80"/>
      <c r="D401" s="80"/>
      <c r="E401" s="80"/>
      <c r="F401" s="80"/>
      <c r="G401" s="80"/>
      <c r="H401" s="60"/>
      <c r="I401" s="80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  <c r="AL401" s="61"/>
      <c r="AM401" s="61"/>
      <c r="AN401" s="61"/>
      <c r="AO401" s="61"/>
      <c r="AP401" s="61"/>
      <c r="AQ401" s="61"/>
      <c r="AR401" s="61"/>
      <c r="AS401" s="61"/>
      <c r="AT401" s="61"/>
      <c r="AU401" s="61"/>
      <c r="AV401" s="61"/>
      <c r="AW401" s="61"/>
      <c r="AX401" s="61"/>
    </row>
    <row r="402" spans="1:50" ht="16" x14ac:dyDescent="0.2">
      <c r="A402" s="58"/>
      <c r="B402" s="60"/>
      <c r="C402" s="80"/>
      <c r="D402" s="80"/>
      <c r="E402" s="80"/>
      <c r="F402" s="80"/>
      <c r="G402" s="80"/>
      <c r="H402" s="60"/>
      <c r="I402" s="80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  <c r="AL402" s="61"/>
      <c r="AM402" s="61"/>
      <c r="AN402" s="61"/>
      <c r="AO402" s="61"/>
      <c r="AP402" s="61"/>
      <c r="AQ402" s="61"/>
      <c r="AR402" s="61"/>
      <c r="AS402" s="61"/>
      <c r="AT402" s="61"/>
      <c r="AU402" s="61"/>
      <c r="AV402" s="61"/>
      <c r="AW402" s="61"/>
      <c r="AX402" s="61"/>
    </row>
    <row r="403" spans="1:50" ht="16" x14ac:dyDescent="0.2">
      <c r="A403" s="58"/>
      <c r="B403" s="60"/>
      <c r="C403" s="80"/>
      <c r="D403" s="80"/>
      <c r="E403" s="80"/>
      <c r="F403" s="80"/>
      <c r="G403" s="80"/>
      <c r="H403" s="60"/>
      <c r="I403" s="80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  <c r="AL403" s="61"/>
      <c r="AM403" s="61"/>
      <c r="AN403" s="61"/>
      <c r="AO403" s="61"/>
      <c r="AP403" s="61"/>
      <c r="AQ403" s="61"/>
      <c r="AR403" s="61"/>
      <c r="AS403" s="61"/>
      <c r="AT403" s="61"/>
      <c r="AU403" s="61"/>
      <c r="AV403" s="61"/>
      <c r="AW403" s="61"/>
      <c r="AX403" s="61"/>
    </row>
    <row r="404" spans="1:50" ht="16" x14ac:dyDescent="0.2">
      <c r="A404" s="58"/>
      <c r="B404" s="60"/>
      <c r="C404" s="82"/>
      <c r="D404" s="80"/>
      <c r="E404" s="80"/>
      <c r="F404" s="80"/>
      <c r="G404" s="80"/>
      <c r="H404" s="60"/>
      <c r="I404" s="80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  <c r="AL404" s="61"/>
      <c r="AM404" s="61"/>
      <c r="AN404" s="61"/>
      <c r="AO404" s="61"/>
      <c r="AP404" s="61"/>
      <c r="AQ404" s="61"/>
      <c r="AR404" s="61"/>
      <c r="AS404" s="61"/>
      <c r="AT404" s="61"/>
      <c r="AU404" s="61"/>
      <c r="AV404" s="61"/>
      <c r="AW404" s="61"/>
      <c r="AX404" s="61"/>
    </row>
    <row r="405" spans="1:50" ht="16" x14ac:dyDescent="0.2">
      <c r="A405" s="58"/>
      <c r="B405" s="60"/>
      <c r="C405" s="80"/>
      <c r="D405" s="80"/>
      <c r="E405" s="80"/>
      <c r="F405" s="80"/>
      <c r="G405" s="80"/>
      <c r="H405" s="60"/>
      <c r="I405" s="80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  <c r="AL405" s="61"/>
      <c r="AM405" s="61"/>
      <c r="AN405" s="61"/>
      <c r="AO405" s="61"/>
      <c r="AP405" s="61"/>
      <c r="AQ405" s="61"/>
      <c r="AR405" s="61"/>
      <c r="AS405" s="61"/>
      <c r="AT405" s="61"/>
      <c r="AU405" s="61"/>
      <c r="AV405" s="61"/>
      <c r="AW405" s="61"/>
      <c r="AX405" s="61"/>
    </row>
    <row r="406" spans="1:50" ht="16" x14ac:dyDescent="0.2">
      <c r="A406" s="58"/>
      <c r="B406" s="60"/>
      <c r="C406" s="80"/>
      <c r="D406" s="80"/>
      <c r="E406" s="80"/>
      <c r="F406" s="80"/>
      <c r="G406" s="80"/>
      <c r="H406" s="60"/>
      <c r="I406" s="80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  <c r="AL406" s="61"/>
      <c r="AM406" s="61"/>
      <c r="AN406" s="61"/>
      <c r="AO406" s="61"/>
      <c r="AP406" s="61"/>
      <c r="AQ406" s="61"/>
      <c r="AR406" s="61"/>
      <c r="AS406" s="61"/>
      <c r="AT406" s="61"/>
      <c r="AU406" s="61"/>
      <c r="AV406" s="61"/>
      <c r="AW406" s="61"/>
      <c r="AX406" s="61"/>
    </row>
    <row r="407" spans="1:50" ht="16" x14ac:dyDescent="0.2">
      <c r="A407" s="58"/>
      <c r="B407" s="60"/>
      <c r="C407" s="80"/>
      <c r="D407" s="80"/>
      <c r="E407" s="80"/>
      <c r="F407" s="80"/>
      <c r="G407" s="80"/>
      <c r="H407" s="60"/>
      <c r="I407" s="80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  <c r="AL407" s="61"/>
      <c r="AM407" s="61"/>
      <c r="AN407" s="61"/>
      <c r="AO407" s="61"/>
      <c r="AP407" s="61"/>
      <c r="AQ407" s="61"/>
      <c r="AR407" s="61"/>
      <c r="AS407" s="61"/>
      <c r="AT407" s="61"/>
      <c r="AU407" s="61"/>
      <c r="AV407" s="61"/>
      <c r="AW407" s="61"/>
      <c r="AX407" s="61"/>
    </row>
    <row r="408" spans="1:50" ht="16" x14ac:dyDescent="0.2">
      <c r="A408" s="58"/>
      <c r="B408" s="60"/>
      <c r="C408" s="80"/>
      <c r="D408" s="80"/>
      <c r="E408" s="80"/>
      <c r="F408" s="80"/>
      <c r="G408" s="80"/>
      <c r="H408" s="60"/>
      <c r="I408" s="80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  <c r="AL408" s="61"/>
      <c r="AM408" s="61"/>
      <c r="AN408" s="61"/>
      <c r="AO408" s="61"/>
      <c r="AP408" s="61"/>
      <c r="AQ408" s="61"/>
      <c r="AR408" s="61"/>
      <c r="AS408" s="61"/>
      <c r="AT408" s="61"/>
      <c r="AU408" s="61"/>
      <c r="AV408" s="61"/>
      <c r="AW408" s="61"/>
      <c r="AX408" s="61"/>
    </row>
    <row r="409" spans="1:50" ht="16" x14ac:dyDescent="0.2">
      <c r="A409" s="58"/>
      <c r="B409" s="60"/>
      <c r="C409" s="59"/>
      <c r="D409" s="58"/>
      <c r="E409" s="58"/>
      <c r="F409" s="58"/>
      <c r="G409" s="58"/>
      <c r="H409" s="58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  <c r="AL409" s="61"/>
      <c r="AM409" s="61"/>
      <c r="AN409" s="61"/>
      <c r="AO409" s="61"/>
      <c r="AP409" s="61"/>
      <c r="AQ409" s="61"/>
      <c r="AR409" s="61"/>
      <c r="AS409" s="61"/>
      <c r="AT409" s="61"/>
      <c r="AU409" s="61"/>
      <c r="AV409" s="61"/>
      <c r="AW409" s="61"/>
      <c r="AX409" s="61"/>
    </row>
    <row r="410" spans="1:50" ht="16" x14ac:dyDescent="0.2">
      <c r="A410" s="58"/>
      <c r="B410" s="60"/>
      <c r="C410" s="77"/>
      <c r="D410" s="58"/>
      <c r="E410" s="58"/>
      <c r="F410" s="58"/>
      <c r="G410" s="58"/>
      <c r="H410" s="58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  <c r="AL410" s="61"/>
      <c r="AM410" s="61"/>
      <c r="AN410" s="61"/>
      <c r="AO410" s="61"/>
      <c r="AP410" s="61"/>
      <c r="AQ410" s="61"/>
      <c r="AR410" s="61"/>
      <c r="AS410" s="61"/>
      <c r="AT410" s="61"/>
      <c r="AU410" s="61"/>
      <c r="AV410" s="61"/>
      <c r="AW410" s="61"/>
      <c r="AX410" s="61"/>
    </row>
    <row r="411" spans="1:50" ht="16" x14ac:dyDescent="0.2">
      <c r="A411" s="58"/>
      <c r="B411" s="60"/>
      <c r="C411" s="57"/>
      <c r="D411" s="58"/>
      <c r="E411" s="58"/>
      <c r="F411" s="58"/>
      <c r="G411" s="58"/>
      <c r="H411" s="58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  <c r="AL411" s="61"/>
      <c r="AM411" s="61"/>
      <c r="AN411" s="61"/>
      <c r="AO411" s="61"/>
      <c r="AP411" s="61"/>
      <c r="AQ411" s="61"/>
      <c r="AR411" s="61"/>
      <c r="AS411" s="61"/>
      <c r="AT411" s="61"/>
      <c r="AU411" s="61"/>
      <c r="AV411" s="61"/>
      <c r="AW411" s="61"/>
      <c r="AX411" s="61"/>
    </row>
    <row r="412" spans="1:50" ht="16" x14ac:dyDescent="0.2">
      <c r="A412" s="58"/>
      <c r="B412" s="60"/>
      <c r="C412" s="57"/>
      <c r="D412" s="58"/>
      <c r="E412" s="58"/>
      <c r="F412" s="58"/>
      <c r="G412" s="58"/>
      <c r="H412" s="58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  <c r="AL412" s="61"/>
      <c r="AM412" s="61"/>
      <c r="AN412" s="61"/>
      <c r="AO412" s="61"/>
      <c r="AP412" s="61"/>
      <c r="AQ412" s="61"/>
      <c r="AR412" s="61"/>
      <c r="AS412" s="61"/>
      <c r="AT412" s="61"/>
      <c r="AU412" s="61"/>
      <c r="AV412" s="61"/>
      <c r="AW412" s="61"/>
      <c r="AX412" s="61"/>
    </row>
    <row r="413" spans="1:50" ht="16" x14ac:dyDescent="0.2">
      <c r="A413" s="58"/>
      <c r="B413" s="60"/>
      <c r="C413" s="57"/>
      <c r="D413" s="58"/>
      <c r="E413" s="58"/>
      <c r="F413" s="58"/>
      <c r="G413" s="58"/>
      <c r="H413" s="58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  <c r="AL413" s="61"/>
      <c r="AM413" s="61"/>
      <c r="AN413" s="61"/>
      <c r="AO413" s="61"/>
      <c r="AP413" s="61"/>
      <c r="AQ413" s="61"/>
      <c r="AR413" s="61"/>
      <c r="AS413" s="61"/>
      <c r="AT413" s="61"/>
      <c r="AU413" s="61"/>
      <c r="AV413" s="61"/>
      <c r="AW413" s="61"/>
      <c r="AX413" s="61"/>
    </row>
    <row r="414" spans="1:50" ht="16" x14ac:dyDescent="0.2">
      <c r="A414" s="58"/>
      <c r="B414" s="60"/>
      <c r="C414" s="59"/>
      <c r="D414" s="58"/>
      <c r="E414" s="58"/>
      <c r="F414" s="58"/>
      <c r="G414" s="58"/>
      <c r="H414" s="58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  <c r="AL414" s="61"/>
      <c r="AM414" s="61"/>
      <c r="AN414" s="61"/>
      <c r="AO414" s="61"/>
      <c r="AP414" s="61"/>
      <c r="AQ414" s="61"/>
      <c r="AR414" s="61"/>
      <c r="AS414" s="61"/>
      <c r="AT414" s="61"/>
      <c r="AU414" s="61"/>
      <c r="AV414" s="61"/>
      <c r="AW414" s="61"/>
      <c r="AX414" s="61"/>
    </row>
    <row r="415" spans="1:50" ht="16" x14ac:dyDescent="0.2">
      <c r="A415" s="58"/>
      <c r="B415" s="60"/>
      <c r="C415" s="77"/>
      <c r="D415" s="58"/>
      <c r="E415" s="58"/>
      <c r="F415" s="58"/>
      <c r="G415" s="58"/>
      <c r="H415" s="58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  <c r="AL415" s="61"/>
      <c r="AM415" s="61"/>
      <c r="AN415" s="61"/>
      <c r="AO415" s="61"/>
      <c r="AP415" s="61"/>
      <c r="AQ415" s="61"/>
      <c r="AR415" s="61"/>
      <c r="AS415" s="61"/>
      <c r="AT415" s="61"/>
      <c r="AU415" s="61"/>
      <c r="AV415" s="61"/>
      <c r="AW415" s="61"/>
      <c r="AX415" s="61"/>
    </row>
    <row r="416" spans="1:50" ht="16" x14ac:dyDescent="0.2">
      <c r="A416" s="58"/>
      <c r="B416" s="60"/>
      <c r="C416" s="57"/>
      <c r="D416" s="58"/>
      <c r="E416" s="58"/>
      <c r="F416" s="58"/>
      <c r="G416" s="58"/>
      <c r="H416" s="58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  <c r="AL416" s="61"/>
      <c r="AM416" s="61"/>
      <c r="AN416" s="61"/>
      <c r="AO416" s="61"/>
      <c r="AP416" s="61"/>
      <c r="AQ416" s="61"/>
      <c r="AR416" s="61"/>
      <c r="AS416" s="61"/>
      <c r="AT416" s="61"/>
      <c r="AU416" s="61"/>
      <c r="AV416" s="61"/>
      <c r="AW416" s="61"/>
      <c r="AX416" s="61"/>
    </row>
    <row r="417" spans="1:50" ht="16" x14ac:dyDescent="0.2">
      <c r="A417" s="58"/>
      <c r="B417" s="60"/>
      <c r="C417" s="57"/>
      <c r="D417" s="5"/>
      <c r="E417" s="5"/>
      <c r="F417" s="5"/>
      <c r="G417" s="5"/>
      <c r="H417" s="5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  <c r="AL417" s="61"/>
      <c r="AM417" s="61"/>
      <c r="AN417" s="61"/>
      <c r="AO417" s="61"/>
      <c r="AP417" s="61"/>
      <c r="AQ417" s="61"/>
      <c r="AR417" s="61"/>
      <c r="AS417" s="61"/>
      <c r="AT417" s="61"/>
      <c r="AU417" s="61"/>
      <c r="AV417" s="61"/>
      <c r="AW417" s="61"/>
      <c r="AX417" s="61"/>
    </row>
    <row r="418" spans="1:50" ht="16" x14ac:dyDescent="0.2">
      <c r="A418" s="58"/>
      <c r="B418" s="60"/>
      <c r="C418" s="57"/>
      <c r="D418" s="5"/>
      <c r="E418" s="5"/>
      <c r="F418" s="5"/>
      <c r="G418" s="5"/>
      <c r="H418" s="5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  <c r="AL418" s="61"/>
      <c r="AM418" s="61"/>
      <c r="AN418" s="61"/>
      <c r="AO418" s="61"/>
      <c r="AP418" s="61"/>
      <c r="AQ418" s="61"/>
      <c r="AR418" s="61"/>
      <c r="AS418" s="61"/>
      <c r="AT418" s="61"/>
      <c r="AU418" s="61"/>
      <c r="AV418" s="61"/>
      <c r="AW418" s="61"/>
      <c r="AX418" s="61"/>
    </row>
    <row r="419" spans="1:50" ht="16" x14ac:dyDescent="0.2">
      <c r="A419" s="58"/>
      <c r="B419" s="60"/>
      <c r="C419" s="49"/>
      <c r="D419" s="5"/>
      <c r="E419" s="5"/>
      <c r="F419" s="5"/>
      <c r="G419" s="5"/>
      <c r="H419" s="5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  <c r="AL419" s="61"/>
      <c r="AM419" s="61"/>
      <c r="AN419" s="61"/>
      <c r="AO419" s="61"/>
      <c r="AP419" s="61"/>
      <c r="AQ419" s="61"/>
      <c r="AR419" s="61"/>
      <c r="AS419" s="61"/>
      <c r="AT419" s="61"/>
      <c r="AU419" s="61"/>
      <c r="AV419" s="61"/>
      <c r="AW419" s="61"/>
      <c r="AX419" s="61"/>
    </row>
    <row r="420" spans="1:50" ht="16" x14ac:dyDescent="0.2">
      <c r="A420" s="58"/>
      <c r="B420" s="60"/>
      <c r="C420" s="69"/>
      <c r="D420" s="5"/>
      <c r="E420" s="5"/>
      <c r="F420" s="5"/>
      <c r="G420" s="5"/>
      <c r="H420" s="5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  <c r="AL420" s="61"/>
      <c r="AM420" s="61"/>
      <c r="AN420" s="61"/>
      <c r="AO420" s="61"/>
      <c r="AP420" s="61"/>
      <c r="AQ420" s="61"/>
      <c r="AR420" s="61"/>
      <c r="AS420" s="61"/>
      <c r="AT420" s="61"/>
      <c r="AU420" s="61"/>
      <c r="AV420" s="61"/>
      <c r="AW420" s="61"/>
      <c r="AX420" s="61"/>
    </row>
    <row r="421" spans="1:50" ht="16" x14ac:dyDescent="0.2">
      <c r="A421" s="58"/>
      <c r="B421" s="60"/>
      <c r="C421" s="69"/>
      <c r="D421" s="5"/>
      <c r="E421" s="5"/>
      <c r="F421" s="5"/>
      <c r="G421" s="5"/>
      <c r="H421" s="5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  <c r="AL421" s="61"/>
      <c r="AM421" s="61"/>
      <c r="AN421" s="61"/>
      <c r="AO421" s="61"/>
      <c r="AP421" s="61"/>
      <c r="AQ421" s="61"/>
      <c r="AR421" s="61"/>
      <c r="AS421" s="61"/>
      <c r="AT421" s="61"/>
      <c r="AU421" s="61"/>
      <c r="AV421" s="61"/>
      <c r="AW421" s="61"/>
      <c r="AX421" s="61"/>
    </row>
    <row r="422" spans="1:50" ht="16" x14ac:dyDescent="0.2">
      <c r="A422" s="58"/>
      <c r="B422" s="60"/>
      <c r="C422" s="58"/>
      <c r="D422" s="58"/>
      <c r="E422" s="58"/>
      <c r="F422" s="58"/>
      <c r="G422" s="58"/>
      <c r="H422" s="58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  <c r="AL422" s="61"/>
      <c r="AM422" s="61"/>
      <c r="AN422" s="61"/>
      <c r="AO422" s="61"/>
      <c r="AP422" s="61"/>
      <c r="AQ422" s="61"/>
      <c r="AR422" s="61"/>
      <c r="AS422" s="61"/>
      <c r="AT422" s="61"/>
      <c r="AU422" s="61"/>
      <c r="AV422" s="61"/>
      <c r="AW422" s="61"/>
      <c r="AX422" s="61"/>
    </row>
    <row r="423" spans="1:50" ht="16" x14ac:dyDescent="0.2">
      <c r="A423" s="58"/>
      <c r="B423" s="60"/>
      <c r="C423" s="61"/>
      <c r="D423" s="58"/>
      <c r="E423" s="58"/>
      <c r="F423" s="58"/>
      <c r="G423" s="58"/>
      <c r="H423" s="58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  <c r="AL423" s="61"/>
      <c r="AM423" s="61"/>
      <c r="AN423" s="61"/>
      <c r="AO423" s="61"/>
      <c r="AP423" s="61"/>
      <c r="AQ423" s="61"/>
      <c r="AR423" s="61"/>
      <c r="AS423" s="61"/>
      <c r="AT423" s="61"/>
      <c r="AU423" s="61"/>
      <c r="AV423" s="61"/>
      <c r="AW423" s="61"/>
      <c r="AX423" s="61"/>
    </row>
    <row r="424" spans="1:50" ht="16" x14ac:dyDescent="0.2">
      <c r="A424" s="58"/>
      <c r="B424" s="60"/>
      <c r="C424" s="77"/>
      <c r="D424" s="58"/>
      <c r="E424" s="58"/>
      <c r="F424" s="58"/>
      <c r="G424" s="58"/>
      <c r="H424" s="58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  <c r="AL424" s="61"/>
      <c r="AM424" s="61"/>
      <c r="AN424" s="61"/>
      <c r="AO424" s="61"/>
      <c r="AP424" s="61"/>
      <c r="AQ424" s="61"/>
      <c r="AR424" s="61"/>
      <c r="AS424" s="61"/>
      <c r="AT424" s="61"/>
      <c r="AU424" s="61"/>
      <c r="AV424" s="61"/>
      <c r="AW424" s="61"/>
      <c r="AX424" s="61"/>
    </row>
    <row r="425" spans="1:50" x14ac:dyDescent="0.15">
      <c r="A425" s="58"/>
      <c r="B425" s="77"/>
      <c r="C425" s="77"/>
      <c r="D425" s="58"/>
      <c r="E425" s="58"/>
      <c r="F425" s="58"/>
      <c r="G425" s="58"/>
      <c r="H425" s="58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  <c r="AL425" s="61"/>
      <c r="AM425" s="61"/>
      <c r="AN425" s="61"/>
      <c r="AO425" s="61"/>
      <c r="AP425" s="61"/>
      <c r="AQ425" s="61"/>
      <c r="AR425" s="61"/>
      <c r="AS425" s="61"/>
      <c r="AT425" s="61"/>
      <c r="AU425" s="61"/>
      <c r="AV425" s="61"/>
      <c r="AW425" s="61"/>
      <c r="AX425" s="61"/>
    </row>
    <row r="426" spans="1:50" x14ac:dyDescent="0.15">
      <c r="A426" s="58"/>
      <c r="B426" s="77"/>
      <c r="C426" s="77"/>
      <c r="D426" s="58"/>
      <c r="E426" s="58"/>
      <c r="F426" s="58"/>
      <c r="G426" s="58"/>
      <c r="H426" s="58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  <c r="AL426" s="61"/>
      <c r="AM426" s="61"/>
      <c r="AN426" s="61"/>
      <c r="AO426" s="61"/>
      <c r="AP426" s="61"/>
      <c r="AQ426" s="61"/>
      <c r="AR426" s="61"/>
      <c r="AS426" s="61"/>
      <c r="AT426" s="61"/>
      <c r="AU426" s="61"/>
      <c r="AV426" s="61"/>
      <c r="AW426" s="61"/>
      <c r="AX426" s="61"/>
    </row>
    <row r="427" spans="1:50" x14ac:dyDescent="0.15">
      <c r="A427" s="58"/>
      <c r="B427" s="58"/>
      <c r="C427" s="58"/>
      <c r="D427" s="58"/>
      <c r="E427" s="58"/>
      <c r="F427" s="58"/>
      <c r="G427" s="58"/>
      <c r="H427" s="58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  <c r="AL427" s="61"/>
      <c r="AM427" s="61"/>
      <c r="AN427" s="61"/>
      <c r="AO427" s="61"/>
      <c r="AP427" s="61"/>
      <c r="AQ427" s="61"/>
      <c r="AR427" s="61"/>
      <c r="AS427" s="61"/>
      <c r="AT427" s="61"/>
      <c r="AU427" s="61"/>
      <c r="AV427" s="61"/>
      <c r="AW427" s="61"/>
      <c r="AX427" s="61"/>
    </row>
    <row r="428" spans="1:50" x14ac:dyDescent="0.15">
      <c r="A428" s="58"/>
      <c r="B428" s="58"/>
      <c r="C428" s="77"/>
      <c r="D428" s="58"/>
      <c r="E428" s="58"/>
      <c r="F428" s="58"/>
      <c r="G428" s="58"/>
      <c r="H428" s="58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  <c r="AL428" s="61"/>
      <c r="AM428" s="61"/>
      <c r="AN428" s="61"/>
      <c r="AO428" s="61"/>
      <c r="AP428" s="61"/>
      <c r="AQ428" s="61"/>
      <c r="AR428" s="61"/>
      <c r="AS428" s="61"/>
      <c r="AT428" s="61"/>
      <c r="AU428" s="61"/>
      <c r="AV428" s="61"/>
      <c r="AW428" s="61"/>
      <c r="AX428" s="61"/>
    </row>
    <row r="429" spans="1:50" x14ac:dyDescent="0.15">
      <c r="A429" s="58"/>
      <c r="B429" s="58"/>
      <c r="C429" s="77"/>
      <c r="D429" s="58"/>
      <c r="E429" s="58"/>
      <c r="F429" s="58"/>
      <c r="G429" s="58"/>
      <c r="H429" s="58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  <c r="AL429" s="61"/>
      <c r="AM429" s="61"/>
      <c r="AN429" s="61"/>
      <c r="AO429" s="61"/>
      <c r="AP429" s="61"/>
      <c r="AQ429" s="61"/>
      <c r="AR429" s="61"/>
      <c r="AS429" s="61"/>
      <c r="AT429" s="61"/>
      <c r="AU429" s="61"/>
      <c r="AV429" s="61"/>
      <c r="AW429" s="61"/>
      <c r="AX429" s="61"/>
    </row>
    <row r="430" spans="1:50" x14ac:dyDescent="0.15">
      <c r="A430" s="58"/>
      <c r="B430" s="58"/>
      <c r="C430" s="77"/>
      <c r="D430" s="58"/>
      <c r="E430" s="58"/>
      <c r="F430" s="58"/>
      <c r="G430" s="58"/>
      <c r="H430" s="58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  <c r="AL430" s="61"/>
      <c r="AM430" s="61"/>
      <c r="AN430" s="61"/>
      <c r="AO430" s="61"/>
      <c r="AP430" s="61"/>
      <c r="AQ430" s="61"/>
      <c r="AR430" s="61"/>
      <c r="AS430" s="61"/>
      <c r="AT430" s="61"/>
      <c r="AU430" s="61"/>
      <c r="AV430" s="61"/>
      <c r="AW430" s="61"/>
      <c r="AX430" s="61"/>
    </row>
    <row r="431" spans="1:50" x14ac:dyDescent="0.15">
      <c r="A431" s="58"/>
      <c r="B431" s="58"/>
      <c r="C431" s="77"/>
      <c r="D431" s="58"/>
      <c r="E431" s="58"/>
      <c r="F431" s="58"/>
      <c r="G431" s="58"/>
      <c r="H431" s="58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  <c r="AL431" s="61"/>
      <c r="AM431" s="61"/>
      <c r="AN431" s="61"/>
      <c r="AO431" s="61"/>
      <c r="AP431" s="61"/>
      <c r="AQ431" s="61"/>
      <c r="AR431" s="61"/>
      <c r="AS431" s="61"/>
      <c r="AT431" s="61"/>
      <c r="AU431" s="61"/>
      <c r="AV431" s="61"/>
      <c r="AW431" s="61"/>
      <c r="AX431" s="61"/>
    </row>
    <row r="432" spans="1:50" x14ac:dyDescent="0.15">
      <c r="A432" s="58"/>
      <c r="B432" s="58"/>
      <c r="C432" s="58"/>
      <c r="D432" s="58"/>
      <c r="E432" s="58"/>
      <c r="F432" s="58"/>
      <c r="G432" s="58"/>
      <c r="H432" s="58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  <c r="AL432" s="61"/>
      <c r="AM432" s="61"/>
      <c r="AN432" s="61"/>
      <c r="AO432" s="61"/>
      <c r="AP432" s="61"/>
      <c r="AQ432" s="61"/>
      <c r="AR432" s="61"/>
      <c r="AS432" s="61"/>
      <c r="AT432" s="61"/>
      <c r="AU432" s="61"/>
      <c r="AV432" s="61"/>
      <c r="AW432" s="61"/>
      <c r="AX432" s="61"/>
    </row>
    <row r="433" spans="1:50" x14ac:dyDescent="0.15">
      <c r="A433" s="58"/>
      <c r="B433" s="58"/>
      <c r="C433" s="77"/>
      <c r="D433" s="58"/>
      <c r="E433" s="58"/>
      <c r="F433" s="58"/>
      <c r="G433" s="58"/>
      <c r="H433" s="58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  <c r="AL433" s="61"/>
      <c r="AM433" s="61"/>
      <c r="AN433" s="61"/>
      <c r="AO433" s="61"/>
      <c r="AP433" s="61"/>
      <c r="AQ433" s="61"/>
      <c r="AR433" s="61"/>
      <c r="AS433" s="61"/>
      <c r="AT433" s="61"/>
      <c r="AU433" s="61"/>
      <c r="AV433" s="61"/>
      <c r="AW433" s="61"/>
      <c r="AX433" s="61"/>
    </row>
    <row r="434" spans="1:50" x14ac:dyDescent="0.15">
      <c r="A434" s="58"/>
      <c r="B434" s="58"/>
      <c r="C434" s="77"/>
      <c r="D434" s="58"/>
      <c r="E434" s="58"/>
      <c r="F434" s="58"/>
      <c r="G434" s="58"/>
      <c r="H434" s="58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  <c r="AL434" s="61"/>
      <c r="AM434" s="61"/>
      <c r="AN434" s="61"/>
      <c r="AO434" s="61"/>
      <c r="AP434" s="61"/>
      <c r="AQ434" s="61"/>
      <c r="AR434" s="61"/>
      <c r="AS434" s="61"/>
      <c r="AT434" s="61"/>
      <c r="AU434" s="61"/>
      <c r="AV434" s="61"/>
      <c r="AW434" s="61"/>
      <c r="AX434" s="61"/>
    </row>
    <row r="435" spans="1:50" x14ac:dyDescent="0.15">
      <c r="A435" s="58"/>
      <c r="B435" s="58"/>
      <c r="C435" s="77"/>
      <c r="D435" s="58"/>
      <c r="E435" s="58"/>
      <c r="F435" s="58"/>
      <c r="G435" s="58"/>
      <c r="H435" s="58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  <c r="AL435" s="61"/>
      <c r="AM435" s="61"/>
      <c r="AN435" s="61"/>
      <c r="AO435" s="61"/>
      <c r="AP435" s="61"/>
      <c r="AQ435" s="61"/>
      <c r="AR435" s="61"/>
      <c r="AS435" s="61"/>
      <c r="AT435" s="61"/>
      <c r="AU435" s="61"/>
      <c r="AV435" s="61"/>
      <c r="AW435" s="61"/>
      <c r="AX435" s="61"/>
    </row>
    <row r="436" spans="1:50" x14ac:dyDescent="0.15">
      <c r="A436" s="58"/>
      <c r="B436" s="58"/>
      <c r="C436" s="77"/>
      <c r="D436" s="58"/>
      <c r="E436" s="58"/>
      <c r="F436" s="58"/>
      <c r="G436" s="58"/>
      <c r="H436" s="58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  <c r="AL436" s="61"/>
      <c r="AM436" s="61"/>
      <c r="AN436" s="61"/>
      <c r="AO436" s="61"/>
      <c r="AP436" s="61"/>
      <c r="AQ436" s="61"/>
      <c r="AR436" s="61"/>
      <c r="AS436" s="61"/>
      <c r="AT436" s="61"/>
      <c r="AU436" s="61"/>
      <c r="AV436" s="61"/>
      <c r="AW436" s="61"/>
      <c r="AX436" s="61"/>
    </row>
    <row r="437" spans="1:50" x14ac:dyDescent="0.15">
      <c r="A437" s="58"/>
      <c r="B437" s="58"/>
      <c r="C437" s="58"/>
      <c r="D437" s="58"/>
      <c r="E437" s="58"/>
      <c r="F437" s="58"/>
      <c r="G437" s="58"/>
      <c r="H437" s="58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  <c r="AL437" s="61"/>
      <c r="AM437" s="61"/>
      <c r="AN437" s="61"/>
      <c r="AO437" s="61"/>
      <c r="AP437" s="61"/>
      <c r="AQ437" s="61"/>
      <c r="AR437" s="61"/>
      <c r="AS437" s="61"/>
      <c r="AT437" s="61"/>
      <c r="AU437" s="61"/>
      <c r="AV437" s="61"/>
      <c r="AW437" s="61"/>
      <c r="AX437" s="61"/>
    </row>
    <row r="438" spans="1:50" x14ac:dyDescent="0.15">
      <c r="A438" s="58"/>
      <c r="B438" s="58"/>
      <c r="C438" s="84"/>
      <c r="D438" s="74"/>
      <c r="E438" s="74"/>
      <c r="F438" s="74"/>
      <c r="G438" s="74"/>
      <c r="H438" s="74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  <c r="AL438" s="61"/>
      <c r="AM438" s="61"/>
      <c r="AN438" s="61"/>
      <c r="AO438" s="61"/>
      <c r="AP438" s="61"/>
      <c r="AQ438" s="61"/>
      <c r="AR438" s="61"/>
      <c r="AS438" s="61"/>
      <c r="AT438" s="61"/>
      <c r="AU438" s="61"/>
      <c r="AV438" s="61"/>
      <c r="AW438" s="61"/>
      <c r="AX438" s="61"/>
    </row>
    <row r="439" spans="1:50" x14ac:dyDescent="0.15">
      <c r="A439" s="58"/>
      <c r="B439" s="58"/>
      <c r="C439" s="84"/>
      <c r="D439" s="74"/>
      <c r="E439" s="74"/>
      <c r="F439" s="74"/>
      <c r="G439" s="74"/>
      <c r="H439" s="74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  <c r="AL439" s="61"/>
      <c r="AM439" s="61"/>
      <c r="AN439" s="61"/>
      <c r="AO439" s="61"/>
      <c r="AP439" s="61"/>
      <c r="AQ439" s="61"/>
      <c r="AR439" s="61"/>
      <c r="AS439" s="61"/>
      <c r="AT439" s="61"/>
      <c r="AU439" s="61"/>
      <c r="AV439" s="61"/>
      <c r="AW439" s="61"/>
      <c r="AX439" s="61"/>
    </row>
    <row r="440" spans="1:50" x14ac:dyDescent="0.15">
      <c r="A440" s="58"/>
      <c r="B440" s="58"/>
      <c r="C440" s="84"/>
      <c r="D440" s="74"/>
      <c r="E440" s="74"/>
      <c r="F440" s="74"/>
      <c r="G440" s="74"/>
      <c r="H440" s="74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  <c r="AL440" s="61"/>
      <c r="AM440" s="61"/>
      <c r="AN440" s="61"/>
      <c r="AO440" s="61"/>
      <c r="AP440" s="61"/>
      <c r="AQ440" s="61"/>
      <c r="AR440" s="61"/>
      <c r="AS440" s="61"/>
      <c r="AT440" s="61"/>
      <c r="AU440" s="61"/>
      <c r="AV440" s="61"/>
      <c r="AW440" s="61"/>
      <c r="AX440" s="61"/>
    </row>
    <row r="441" spans="1:50" x14ac:dyDescent="0.15">
      <c r="A441" s="58"/>
      <c r="B441" s="58"/>
      <c r="C441" s="84"/>
      <c r="D441" s="74"/>
      <c r="E441" s="74"/>
      <c r="F441" s="74"/>
      <c r="G441" s="74"/>
      <c r="H441" s="74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  <c r="AL441" s="61"/>
      <c r="AM441" s="61"/>
      <c r="AN441" s="61"/>
      <c r="AO441" s="61"/>
      <c r="AP441" s="61"/>
      <c r="AQ441" s="61"/>
      <c r="AR441" s="61"/>
      <c r="AS441" s="61"/>
      <c r="AT441" s="61"/>
      <c r="AU441" s="61"/>
      <c r="AV441" s="61"/>
      <c r="AW441" s="61"/>
      <c r="AX441" s="61"/>
    </row>
    <row r="442" spans="1:50" x14ac:dyDescent="0.15">
      <c r="A442" s="58"/>
      <c r="B442" s="58"/>
      <c r="C442" s="58"/>
      <c r="D442" s="58"/>
      <c r="E442" s="58"/>
      <c r="F442" s="58"/>
      <c r="G442" s="58"/>
      <c r="H442" s="58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  <c r="AL442" s="61"/>
      <c r="AM442" s="61"/>
      <c r="AN442" s="61"/>
      <c r="AO442" s="61"/>
      <c r="AP442" s="61"/>
      <c r="AQ442" s="61"/>
      <c r="AR442" s="61"/>
      <c r="AS442" s="61"/>
      <c r="AT442" s="61"/>
      <c r="AU442" s="61"/>
      <c r="AV442" s="61"/>
      <c r="AW442" s="61"/>
      <c r="AX442" s="61"/>
    </row>
    <row r="443" spans="1:50" ht="16" x14ac:dyDescent="0.2">
      <c r="A443" s="58"/>
      <c r="B443" s="58"/>
      <c r="C443" s="57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  <c r="AL443" s="61"/>
      <c r="AM443" s="61"/>
      <c r="AN443" s="61"/>
      <c r="AO443" s="61"/>
      <c r="AP443" s="61"/>
      <c r="AQ443" s="61"/>
      <c r="AR443" s="61"/>
      <c r="AS443" s="61"/>
      <c r="AT443" s="61"/>
      <c r="AU443" s="61"/>
      <c r="AV443" s="61"/>
      <c r="AW443" s="61"/>
      <c r="AX443" s="61"/>
    </row>
    <row r="444" spans="1:50" ht="16" x14ac:dyDescent="0.2">
      <c r="A444" s="58"/>
      <c r="B444" s="58"/>
      <c r="C444" s="49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  <c r="AL444" s="61"/>
      <c r="AM444" s="61"/>
      <c r="AN444" s="61"/>
      <c r="AO444" s="61"/>
      <c r="AP444" s="61"/>
      <c r="AQ444" s="61"/>
      <c r="AR444" s="61"/>
      <c r="AS444" s="61"/>
      <c r="AT444" s="61"/>
      <c r="AU444" s="61"/>
      <c r="AV444" s="61"/>
      <c r="AW444" s="61"/>
      <c r="AX444" s="61"/>
    </row>
    <row r="445" spans="1:50" ht="16" x14ac:dyDescent="0.2">
      <c r="A445" s="58"/>
      <c r="B445" s="58"/>
      <c r="C445" s="69"/>
      <c r="H445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  <c r="AL445" s="61"/>
      <c r="AM445" s="61"/>
      <c r="AN445" s="61"/>
      <c r="AO445" s="61"/>
      <c r="AP445" s="61"/>
      <c r="AQ445" s="61"/>
      <c r="AR445" s="61"/>
      <c r="AS445" s="61"/>
      <c r="AT445" s="61"/>
      <c r="AU445" s="61"/>
      <c r="AV445" s="61"/>
      <c r="AW445" s="61"/>
      <c r="AX445" s="61"/>
    </row>
    <row r="446" spans="1:50" ht="16" x14ac:dyDescent="0.2">
      <c r="A446" s="58"/>
      <c r="B446" s="58"/>
      <c r="C446" s="69"/>
      <c r="D446" s="5"/>
      <c r="E446" s="5"/>
      <c r="F446" s="5"/>
      <c r="G446" s="5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  <c r="AL446" s="61"/>
      <c r="AM446" s="61"/>
      <c r="AN446" s="61"/>
      <c r="AO446" s="61"/>
      <c r="AP446" s="61"/>
      <c r="AQ446" s="61"/>
      <c r="AR446" s="61"/>
      <c r="AS446" s="61"/>
      <c r="AT446" s="61"/>
      <c r="AU446" s="61"/>
      <c r="AV446" s="61"/>
      <c r="AW446" s="61"/>
      <c r="AX446" s="61"/>
    </row>
    <row r="447" spans="1:50" x14ac:dyDescent="0.15">
      <c r="A447" s="58"/>
      <c r="B447" s="58"/>
      <c r="C447" s="58"/>
      <c r="D447" s="58"/>
      <c r="E447" s="58"/>
      <c r="F447" s="58"/>
      <c r="G447" s="58"/>
      <c r="H447" s="58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  <c r="AL447" s="61"/>
      <c r="AM447" s="61"/>
      <c r="AN447" s="61"/>
      <c r="AO447" s="61"/>
      <c r="AP447" s="61"/>
      <c r="AQ447" s="61"/>
      <c r="AR447" s="61"/>
      <c r="AS447" s="61"/>
      <c r="AT447" s="61"/>
      <c r="AU447" s="61"/>
      <c r="AV447" s="61"/>
      <c r="AW447" s="61"/>
      <c r="AX447" s="61"/>
    </row>
    <row r="448" spans="1:50" ht="16" x14ac:dyDescent="0.2">
      <c r="A448" s="58"/>
      <c r="B448" s="58"/>
      <c r="C448" s="57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  <c r="AL448" s="61"/>
      <c r="AM448" s="61"/>
      <c r="AN448" s="61"/>
      <c r="AO448" s="61"/>
      <c r="AP448" s="61"/>
      <c r="AQ448" s="61"/>
      <c r="AR448" s="61"/>
      <c r="AS448" s="61"/>
      <c r="AT448" s="61"/>
      <c r="AU448" s="61"/>
      <c r="AV448" s="61"/>
      <c r="AW448" s="61"/>
      <c r="AX448" s="61"/>
    </row>
    <row r="449" spans="1:50" ht="16" x14ac:dyDescent="0.2">
      <c r="A449" s="58"/>
      <c r="B449" s="58"/>
      <c r="C449" s="49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  <c r="AL449" s="61"/>
      <c r="AM449" s="61"/>
      <c r="AN449" s="61"/>
      <c r="AO449" s="61"/>
      <c r="AP449" s="61"/>
      <c r="AQ449" s="61"/>
      <c r="AR449" s="61"/>
      <c r="AS449" s="61"/>
      <c r="AT449" s="61"/>
      <c r="AU449" s="61"/>
      <c r="AV449" s="61"/>
      <c r="AW449" s="61"/>
      <c r="AX449" s="61"/>
    </row>
    <row r="450" spans="1:50" ht="16" x14ac:dyDescent="0.2">
      <c r="A450" s="58"/>
      <c r="B450" s="58"/>
      <c r="C450" s="69"/>
      <c r="H450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  <c r="AL450" s="61"/>
      <c r="AM450" s="61"/>
      <c r="AN450" s="61"/>
      <c r="AO450" s="61"/>
      <c r="AP450" s="61"/>
      <c r="AQ450" s="61"/>
      <c r="AR450" s="61"/>
      <c r="AS450" s="61"/>
      <c r="AT450" s="61"/>
      <c r="AU450" s="61"/>
      <c r="AV450" s="61"/>
      <c r="AW450" s="61"/>
      <c r="AX450" s="61"/>
    </row>
    <row r="451" spans="1:50" ht="16" x14ac:dyDescent="0.2">
      <c r="A451" s="58"/>
      <c r="B451" s="58"/>
      <c r="C451" s="69"/>
      <c r="D451" s="5"/>
      <c r="E451" s="5"/>
      <c r="F451" s="5"/>
      <c r="G451" s="5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  <c r="AL451" s="61"/>
      <c r="AM451" s="61"/>
      <c r="AN451" s="61"/>
      <c r="AO451" s="61"/>
      <c r="AP451" s="61"/>
      <c r="AQ451" s="61"/>
      <c r="AR451" s="61"/>
      <c r="AS451" s="61"/>
      <c r="AT451" s="61"/>
      <c r="AU451" s="61"/>
      <c r="AV451" s="61"/>
      <c r="AW451" s="61"/>
      <c r="AX451" s="61"/>
    </row>
    <row r="452" spans="1:50" x14ac:dyDescent="0.15">
      <c r="A452" s="58"/>
      <c r="B452" s="58"/>
      <c r="C452" s="58"/>
      <c r="D452" s="58"/>
      <c r="E452" s="58"/>
      <c r="F452" s="58"/>
      <c r="G452" s="58"/>
      <c r="H452" s="58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  <c r="AL452" s="61"/>
      <c r="AM452" s="61"/>
      <c r="AN452" s="61"/>
      <c r="AO452" s="61"/>
      <c r="AP452" s="61"/>
      <c r="AQ452" s="61"/>
      <c r="AR452" s="61"/>
      <c r="AS452" s="61"/>
      <c r="AT452" s="61"/>
      <c r="AU452" s="61"/>
      <c r="AV452" s="61"/>
      <c r="AW452" s="61"/>
      <c r="AX452" s="61"/>
    </row>
    <row r="453" spans="1:50" ht="16" x14ac:dyDescent="0.2">
      <c r="A453" s="58"/>
      <c r="B453" s="58"/>
      <c r="C453" s="71"/>
      <c r="D453" s="72"/>
      <c r="E453" s="72"/>
      <c r="F453" s="72"/>
      <c r="G453" s="72"/>
      <c r="H453" s="72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  <c r="AL453" s="61"/>
      <c r="AM453" s="61"/>
      <c r="AN453" s="61"/>
      <c r="AO453" s="61"/>
      <c r="AP453" s="61"/>
      <c r="AQ453" s="61"/>
      <c r="AR453" s="61"/>
      <c r="AS453" s="61"/>
      <c r="AT453" s="61"/>
      <c r="AU453" s="61"/>
      <c r="AV453" s="61"/>
      <c r="AW453" s="61"/>
      <c r="AX453" s="61"/>
    </row>
    <row r="454" spans="1:50" ht="16" x14ac:dyDescent="0.2">
      <c r="A454" s="58"/>
      <c r="B454" s="58"/>
      <c r="C454" s="71"/>
      <c r="D454" s="72"/>
      <c r="E454" s="72"/>
      <c r="F454" s="72"/>
      <c r="G454" s="72"/>
      <c r="H454" s="72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  <c r="AL454" s="61"/>
      <c r="AM454" s="61"/>
      <c r="AN454" s="61"/>
      <c r="AO454" s="61"/>
      <c r="AP454" s="61"/>
      <c r="AQ454" s="61"/>
      <c r="AR454" s="61"/>
      <c r="AS454" s="61"/>
      <c r="AT454" s="61"/>
      <c r="AU454" s="61"/>
      <c r="AV454" s="61"/>
      <c r="AW454" s="61"/>
      <c r="AX454" s="61"/>
    </row>
    <row r="455" spans="1:50" ht="16" x14ac:dyDescent="0.2">
      <c r="A455" s="58"/>
      <c r="B455" s="58"/>
      <c r="C455" s="73"/>
      <c r="D455" s="72"/>
      <c r="E455" s="72"/>
      <c r="F455" s="72"/>
      <c r="G455" s="72"/>
      <c r="H455" s="72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  <c r="AL455" s="61"/>
      <c r="AM455" s="61"/>
      <c r="AN455" s="61"/>
      <c r="AO455" s="61"/>
      <c r="AP455" s="61"/>
      <c r="AQ455" s="61"/>
      <c r="AR455" s="61"/>
      <c r="AS455" s="61"/>
      <c r="AT455" s="61"/>
      <c r="AU455" s="61"/>
      <c r="AV455" s="61"/>
      <c r="AW455" s="61"/>
      <c r="AX455" s="61"/>
    </row>
    <row r="456" spans="1:50" ht="16" x14ac:dyDescent="0.2">
      <c r="A456" s="58"/>
      <c r="B456" s="58"/>
      <c r="C456" s="73"/>
      <c r="D456" s="72"/>
      <c r="E456" s="72"/>
      <c r="F456" s="72"/>
      <c r="G456" s="72"/>
      <c r="H456" s="72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  <c r="AL456" s="61"/>
      <c r="AM456" s="61"/>
      <c r="AN456" s="61"/>
      <c r="AO456" s="61"/>
      <c r="AP456" s="61"/>
      <c r="AQ456" s="61"/>
      <c r="AR456" s="61"/>
      <c r="AS456" s="61"/>
      <c r="AT456" s="61"/>
      <c r="AU456" s="61"/>
      <c r="AV456" s="61"/>
      <c r="AW456" s="61"/>
      <c r="AX456" s="61"/>
    </row>
    <row r="457" spans="1:50" x14ac:dyDescent="0.15">
      <c r="A457" s="58"/>
      <c r="B457" s="58"/>
      <c r="C457" s="58"/>
      <c r="D457" s="58"/>
      <c r="E457" s="58"/>
      <c r="F457" s="58"/>
      <c r="G457" s="58"/>
      <c r="H457" s="58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  <c r="AL457" s="61"/>
      <c r="AM457" s="61"/>
      <c r="AN457" s="61"/>
      <c r="AO457" s="61"/>
      <c r="AP457" s="61"/>
      <c r="AQ457" s="61"/>
      <c r="AR457" s="61"/>
      <c r="AS457" s="61"/>
      <c r="AT457" s="61"/>
      <c r="AU457" s="61"/>
      <c r="AV457" s="61"/>
      <c r="AW457" s="61"/>
      <c r="AX457" s="61"/>
    </row>
    <row r="458" spans="1:50" ht="16" x14ac:dyDescent="0.2">
      <c r="A458" s="58"/>
      <c r="B458" s="58"/>
      <c r="C458" s="57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  <c r="AL458" s="61"/>
      <c r="AM458" s="61"/>
      <c r="AN458" s="61"/>
      <c r="AO458" s="61"/>
      <c r="AP458" s="61"/>
      <c r="AQ458" s="61"/>
      <c r="AR458" s="61"/>
      <c r="AS458" s="61"/>
      <c r="AT458" s="61"/>
      <c r="AU458" s="61"/>
      <c r="AV458" s="61"/>
      <c r="AW458" s="61"/>
      <c r="AX458" s="61"/>
    </row>
    <row r="459" spans="1:50" ht="16" x14ac:dyDescent="0.2">
      <c r="A459" s="58"/>
      <c r="B459" s="58"/>
      <c r="C459" s="49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  <c r="AL459" s="61"/>
      <c r="AM459" s="61"/>
      <c r="AN459" s="61"/>
      <c r="AO459" s="61"/>
      <c r="AP459" s="61"/>
      <c r="AQ459" s="61"/>
      <c r="AR459" s="61"/>
      <c r="AS459" s="61"/>
      <c r="AT459" s="61"/>
      <c r="AU459" s="61"/>
      <c r="AV459" s="61"/>
      <c r="AW459" s="61"/>
      <c r="AX459" s="61"/>
    </row>
    <row r="460" spans="1:50" ht="16" x14ac:dyDescent="0.2">
      <c r="A460" s="58"/>
      <c r="B460" s="58"/>
      <c r="C460" s="69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  <c r="AL460" s="61"/>
      <c r="AM460" s="61"/>
      <c r="AN460" s="61"/>
      <c r="AO460" s="61"/>
      <c r="AP460" s="61"/>
      <c r="AQ460" s="61"/>
      <c r="AR460" s="61"/>
      <c r="AS460" s="61"/>
      <c r="AT460" s="61"/>
      <c r="AU460" s="61"/>
      <c r="AV460" s="61"/>
      <c r="AW460" s="61"/>
      <c r="AX460" s="61"/>
    </row>
    <row r="461" spans="1:50" ht="16" x14ac:dyDescent="0.2">
      <c r="A461" s="58"/>
      <c r="B461" s="58"/>
      <c r="C461" s="69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  <c r="AL461" s="61"/>
      <c r="AM461" s="61"/>
      <c r="AN461" s="61"/>
      <c r="AO461" s="61"/>
      <c r="AP461" s="61"/>
      <c r="AQ461" s="61"/>
      <c r="AR461" s="61"/>
      <c r="AS461" s="61"/>
      <c r="AT461" s="61"/>
      <c r="AU461" s="61"/>
      <c r="AV461" s="61"/>
      <c r="AW461" s="61"/>
      <c r="AX461" s="61"/>
    </row>
    <row r="462" spans="1:50" x14ac:dyDescent="0.15">
      <c r="A462" s="58"/>
      <c r="B462" s="58"/>
      <c r="C462" s="58"/>
      <c r="D462" s="58"/>
      <c r="E462" s="58"/>
      <c r="F462" s="58"/>
      <c r="G462" s="58"/>
      <c r="H462" s="58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  <c r="AL462" s="61"/>
      <c r="AM462" s="61"/>
      <c r="AN462" s="61"/>
      <c r="AO462" s="61"/>
      <c r="AP462" s="61"/>
      <c r="AQ462" s="61"/>
      <c r="AR462" s="61"/>
      <c r="AS462" s="61"/>
      <c r="AT462" s="61"/>
      <c r="AU462" s="61"/>
      <c r="AV462" s="61"/>
      <c r="AW462" s="61"/>
      <c r="AX462" s="61"/>
    </row>
    <row r="463" spans="1:50" ht="16" x14ac:dyDescent="0.2">
      <c r="A463" s="58"/>
      <c r="B463" s="58"/>
      <c r="C463" s="80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  <c r="AL463" s="61"/>
      <c r="AM463" s="61"/>
      <c r="AN463" s="61"/>
      <c r="AO463" s="61"/>
      <c r="AP463" s="61"/>
      <c r="AQ463" s="61"/>
      <c r="AR463" s="61"/>
      <c r="AS463" s="61"/>
      <c r="AT463" s="61"/>
      <c r="AU463" s="61"/>
      <c r="AV463" s="61"/>
      <c r="AW463" s="61"/>
      <c r="AX463" s="61"/>
    </row>
    <row r="464" spans="1:50" ht="16" x14ac:dyDescent="0.2">
      <c r="A464" s="58"/>
      <c r="B464" s="58"/>
      <c r="C464" s="49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  <c r="AL464" s="61"/>
      <c r="AM464" s="61"/>
      <c r="AN464" s="61"/>
      <c r="AO464" s="61"/>
      <c r="AP464" s="61"/>
      <c r="AQ464" s="61"/>
      <c r="AR464" s="61"/>
      <c r="AS464" s="61"/>
      <c r="AT464" s="61"/>
      <c r="AU464" s="61"/>
      <c r="AV464" s="61"/>
      <c r="AW464" s="61"/>
      <c r="AX464" s="61"/>
    </row>
    <row r="465" spans="1:50" ht="16" x14ac:dyDescent="0.2">
      <c r="A465" s="58"/>
      <c r="B465" s="58"/>
      <c r="C465" s="69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  <c r="AL465" s="61"/>
      <c r="AM465" s="61"/>
      <c r="AN465" s="61"/>
      <c r="AO465" s="61"/>
      <c r="AP465" s="61"/>
      <c r="AQ465" s="61"/>
      <c r="AR465" s="61"/>
      <c r="AS465" s="61"/>
      <c r="AT465" s="61"/>
      <c r="AU465" s="61"/>
      <c r="AV465" s="61"/>
      <c r="AW465" s="61"/>
      <c r="AX465" s="61"/>
    </row>
    <row r="466" spans="1:50" ht="16" x14ac:dyDescent="0.2">
      <c r="A466" s="58"/>
      <c r="B466" s="58"/>
      <c r="C466" s="69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  <c r="AL466" s="61"/>
      <c r="AM466" s="61"/>
      <c r="AN466" s="61"/>
      <c r="AO466" s="61"/>
      <c r="AP466" s="61"/>
      <c r="AQ466" s="61"/>
      <c r="AR466" s="61"/>
      <c r="AS466" s="61"/>
      <c r="AT466" s="61"/>
      <c r="AU466" s="61"/>
      <c r="AV466" s="61"/>
      <c r="AW466" s="61"/>
      <c r="AX466" s="61"/>
    </row>
    <row r="467" spans="1:50" x14ac:dyDescent="0.15">
      <c r="A467" s="58"/>
      <c r="B467" s="58"/>
      <c r="C467" s="58"/>
      <c r="D467" s="58"/>
      <c r="E467" s="58"/>
      <c r="F467" s="58"/>
      <c r="G467" s="58"/>
      <c r="H467" s="58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  <c r="AL467" s="61"/>
      <c r="AM467" s="61"/>
      <c r="AN467" s="61"/>
      <c r="AO467" s="61"/>
      <c r="AP467" s="61"/>
      <c r="AQ467" s="61"/>
      <c r="AR467" s="61"/>
      <c r="AS467" s="61"/>
      <c r="AT467" s="61"/>
      <c r="AU467" s="61"/>
      <c r="AV467" s="61"/>
      <c r="AW467" s="61"/>
      <c r="AX467" s="61"/>
    </row>
    <row r="468" spans="1:50" ht="16" x14ac:dyDescent="0.2">
      <c r="A468" s="58"/>
      <c r="B468" s="58"/>
      <c r="C468" s="57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  <c r="AL468" s="61"/>
      <c r="AM468" s="61"/>
      <c r="AN468" s="61"/>
      <c r="AO468" s="61"/>
      <c r="AP468" s="61"/>
      <c r="AQ468" s="61"/>
      <c r="AR468" s="61"/>
      <c r="AS468" s="61"/>
      <c r="AT468" s="61"/>
      <c r="AU468" s="61"/>
      <c r="AV468" s="61"/>
      <c r="AW468" s="61"/>
      <c r="AX468" s="61"/>
    </row>
    <row r="469" spans="1:50" ht="16" x14ac:dyDescent="0.2">
      <c r="A469" s="58"/>
      <c r="B469" s="58"/>
      <c r="C469" s="49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  <c r="AL469" s="61"/>
      <c r="AM469" s="61"/>
      <c r="AN469" s="61"/>
      <c r="AO469" s="61"/>
      <c r="AP469" s="61"/>
      <c r="AQ469" s="61"/>
      <c r="AR469" s="61"/>
      <c r="AS469" s="61"/>
      <c r="AT469" s="61"/>
      <c r="AU469" s="61"/>
      <c r="AV469" s="61"/>
      <c r="AW469" s="61"/>
      <c r="AX469" s="61"/>
    </row>
    <row r="470" spans="1:50" ht="16" x14ac:dyDescent="0.2">
      <c r="A470" s="58"/>
      <c r="B470" s="58"/>
      <c r="C470" s="69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  <c r="AL470" s="61"/>
      <c r="AM470" s="61"/>
      <c r="AN470" s="61"/>
      <c r="AO470" s="61"/>
      <c r="AP470" s="61"/>
      <c r="AQ470" s="61"/>
      <c r="AR470" s="61"/>
      <c r="AS470" s="61"/>
      <c r="AT470" s="61"/>
      <c r="AU470" s="61"/>
      <c r="AV470" s="61"/>
      <c r="AW470" s="61"/>
      <c r="AX470" s="61"/>
    </row>
    <row r="471" spans="1:50" ht="16" x14ac:dyDescent="0.2">
      <c r="A471" s="58"/>
      <c r="B471" s="58"/>
      <c r="C471" s="69"/>
      <c r="D471" s="5"/>
      <c r="E471" s="5"/>
      <c r="F471" s="5"/>
      <c r="G471" s="5"/>
      <c r="H471" s="5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  <c r="AL471" s="61"/>
      <c r="AM471" s="61"/>
      <c r="AN471" s="61"/>
      <c r="AO471" s="61"/>
      <c r="AP471" s="61"/>
      <c r="AQ471" s="61"/>
      <c r="AR471" s="61"/>
      <c r="AS471" s="61"/>
      <c r="AT471" s="61"/>
      <c r="AU471" s="61"/>
      <c r="AV471" s="61"/>
      <c r="AW471" s="61"/>
      <c r="AX471" s="61"/>
    </row>
    <row r="472" spans="1:50" x14ac:dyDescent="0.15">
      <c r="A472" s="58"/>
      <c r="B472" s="58"/>
      <c r="C472" s="58"/>
      <c r="D472" s="58"/>
      <c r="E472" s="58"/>
      <c r="F472" s="58"/>
      <c r="G472" s="58"/>
      <c r="H472" s="58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  <c r="AL472" s="61"/>
      <c r="AM472" s="61"/>
      <c r="AN472" s="61"/>
      <c r="AO472" s="61"/>
      <c r="AP472" s="61"/>
      <c r="AQ472" s="61"/>
      <c r="AR472" s="61"/>
      <c r="AS472" s="61"/>
      <c r="AT472" s="61"/>
      <c r="AU472" s="61"/>
      <c r="AV472" s="61"/>
      <c r="AW472" s="61"/>
      <c r="AX472" s="61"/>
    </row>
    <row r="473" spans="1:50" ht="16" x14ac:dyDescent="0.2">
      <c r="A473" s="58"/>
      <c r="B473" s="58"/>
      <c r="C473" s="57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  <c r="AL473" s="61"/>
      <c r="AM473" s="61"/>
      <c r="AN473" s="61"/>
      <c r="AO473" s="61"/>
      <c r="AP473" s="61"/>
      <c r="AQ473" s="61"/>
      <c r="AR473" s="61"/>
      <c r="AS473" s="61"/>
      <c r="AT473" s="61"/>
      <c r="AU473" s="61"/>
      <c r="AV473" s="61"/>
      <c r="AW473" s="61"/>
      <c r="AX473" s="61"/>
    </row>
    <row r="474" spans="1:50" ht="16" x14ac:dyDescent="0.2">
      <c r="A474" s="58"/>
      <c r="B474" s="58"/>
      <c r="C474" s="49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  <c r="AL474" s="61"/>
      <c r="AM474" s="61"/>
      <c r="AN474" s="61"/>
      <c r="AO474" s="61"/>
      <c r="AP474" s="61"/>
      <c r="AQ474" s="61"/>
      <c r="AR474" s="61"/>
      <c r="AS474" s="61"/>
      <c r="AT474" s="61"/>
      <c r="AU474" s="61"/>
      <c r="AV474" s="61"/>
      <c r="AW474" s="61"/>
      <c r="AX474" s="61"/>
    </row>
    <row r="475" spans="1:50" ht="16" x14ac:dyDescent="0.2">
      <c r="A475" s="58"/>
      <c r="B475" s="58"/>
      <c r="C475" s="69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  <c r="AL475" s="61"/>
      <c r="AM475" s="61"/>
      <c r="AN475" s="61"/>
      <c r="AO475" s="61"/>
      <c r="AP475" s="61"/>
      <c r="AQ475" s="61"/>
      <c r="AR475" s="61"/>
      <c r="AS475" s="61"/>
      <c r="AT475" s="61"/>
      <c r="AU475" s="61"/>
      <c r="AV475" s="61"/>
      <c r="AW475" s="61"/>
      <c r="AX475" s="61"/>
    </row>
    <row r="476" spans="1:50" ht="16" x14ac:dyDescent="0.2">
      <c r="A476" s="58"/>
      <c r="B476" s="58"/>
      <c r="C476" s="69"/>
      <c r="D476" s="5"/>
      <c r="E476" s="5"/>
      <c r="F476" s="5"/>
      <c r="G476" s="5"/>
      <c r="H476" s="5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  <c r="AL476" s="61"/>
      <c r="AM476" s="61"/>
      <c r="AN476" s="61"/>
      <c r="AO476" s="61"/>
      <c r="AP476" s="61"/>
      <c r="AQ476" s="61"/>
      <c r="AR476" s="61"/>
      <c r="AS476" s="61"/>
      <c r="AT476" s="61"/>
      <c r="AU476" s="61"/>
      <c r="AV476" s="61"/>
      <c r="AW476" s="61"/>
      <c r="AX476" s="61"/>
    </row>
    <row r="477" spans="1:50" x14ac:dyDescent="0.15">
      <c r="A477" s="58"/>
      <c r="B477" s="58"/>
      <c r="C477" s="58"/>
      <c r="D477" s="58"/>
      <c r="E477" s="58"/>
      <c r="F477" s="58"/>
      <c r="G477" s="58"/>
      <c r="H477" s="58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  <c r="AL477" s="61"/>
      <c r="AM477" s="61"/>
      <c r="AN477" s="61"/>
      <c r="AO477" s="61"/>
      <c r="AP477" s="61"/>
      <c r="AQ477" s="61"/>
      <c r="AR477" s="61"/>
      <c r="AS477" s="61"/>
      <c r="AT477" s="61"/>
      <c r="AU477" s="61"/>
      <c r="AV477" s="61"/>
      <c r="AW477" s="61"/>
      <c r="AX477" s="61"/>
    </row>
    <row r="478" spans="1:50" ht="16" x14ac:dyDescent="0.2">
      <c r="A478" s="58"/>
      <c r="B478" s="58"/>
      <c r="C478" s="57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  <c r="AL478" s="61"/>
      <c r="AM478" s="61"/>
      <c r="AN478" s="61"/>
      <c r="AO478" s="61"/>
      <c r="AP478" s="61"/>
      <c r="AQ478" s="61"/>
      <c r="AR478" s="61"/>
      <c r="AS478" s="61"/>
      <c r="AT478" s="61"/>
      <c r="AU478" s="61"/>
      <c r="AV478" s="61"/>
      <c r="AW478" s="61"/>
      <c r="AX478" s="61"/>
    </row>
    <row r="479" spans="1:50" ht="16" x14ac:dyDescent="0.2">
      <c r="A479" s="58"/>
      <c r="B479" s="58"/>
      <c r="C479" s="49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  <c r="AL479" s="61"/>
      <c r="AM479" s="61"/>
      <c r="AN479" s="61"/>
      <c r="AO479" s="61"/>
      <c r="AP479" s="61"/>
      <c r="AQ479" s="61"/>
      <c r="AR479" s="61"/>
      <c r="AS479" s="61"/>
      <c r="AT479" s="61"/>
      <c r="AU479" s="61"/>
      <c r="AV479" s="61"/>
      <c r="AW479" s="61"/>
      <c r="AX479" s="61"/>
    </row>
    <row r="480" spans="1:50" ht="16" x14ac:dyDescent="0.2">
      <c r="A480" s="58"/>
      <c r="B480" s="58"/>
      <c r="C480" s="69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  <c r="AL480" s="61"/>
      <c r="AM480" s="61"/>
      <c r="AN480" s="61"/>
      <c r="AO480" s="61"/>
      <c r="AP480" s="61"/>
      <c r="AQ480" s="61"/>
      <c r="AR480" s="61"/>
      <c r="AS480" s="61"/>
      <c r="AT480" s="61"/>
      <c r="AU480" s="61"/>
      <c r="AV480" s="61"/>
      <c r="AW480" s="61"/>
      <c r="AX480" s="61"/>
    </row>
    <row r="481" spans="1:50" ht="16" x14ac:dyDescent="0.2">
      <c r="A481" s="58"/>
      <c r="B481" s="58"/>
      <c r="C481" s="69"/>
      <c r="D481" s="5"/>
      <c r="E481" s="5"/>
      <c r="F481" s="5"/>
      <c r="G481" s="5"/>
      <c r="H481" s="5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  <c r="AL481" s="61"/>
      <c r="AM481" s="61"/>
      <c r="AN481" s="61"/>
      <c r="AO481" s="61"/>
      <c r="AP481" s="61"/>
      <c r="AQ481" s="61"/>
      <c r="AR481" s="61"/>
      <c r="AS481" s="61"/>
      <c r="AT481" s="61"/>
      <c r="AU481" s="61"/>
      <c r="AV481" s="61"/>
      <c r="AW481" s="61"/>
      <c r="AX481" s="61"/>
    </row>
    <row r="482" spans="1:50" x14ac:dyDescent="0.15">
      <c r="A482" s="58"/>
      <c r="B482" s="58"/>
      <c r="C482" s="58"/>
      <c r="D482" s="58"/>
      <c r="E482" s="58"/>
      <c r="F482" s="58"/>
      <c r="G482" s="58"/>
      <c r="H482" s="58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  <c r="AL482" s="61"/>
      <c r="AM482" s="61"/>
      <c r="AN482" s="61"/>
      <c r="AO482" s="61"/>
      <c r="AP482" s="61"/>
      <c r="AQ482" s="61"/>
      <c r="AR482" s="61"/>
      <c r="AS482" s="61"/>
      <c r="AT482" s="61"/>
      <c r="AU482" s="61"/>
      <c r="AV482" s="61"/>
      <c r="AW482" s="61"/>
      <c r="AX482" s="61"/>
    </row>
    <row r="483" spans="1:50" ht="16" x14ac:dyDescent="0.2">
      <c r="A483" s="58"/>
      <c r="B483" s="58"/>
      <c r="C483" s="71"/>
      <c r="D483" s="74"/>
      <c r="E483" s="74"/>
      <c r="F483" s="74"/>
      <c r="G483" s="74"/>
      <c r="H483" s="74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  <c r="AL483" s="61"/>
      <c r="AM483" s="61"/>
      <c r="AN483" s="61"/>
      <c r="AO483" s="61"/>
      <c r="AP483" s="61"/>
      <c r="AQ483" s="61"/>
      <c r="AR483" s="61"/>
      <c r="AS483" s="61"/>
      <c r="AT483" s="61"/>
      <c r="AU483" s="61"/>
      <c r="AV483" s="61"/>
      <c r="AW483" s="61"/>
      <c r="AX483" s="61"/>
    </row>
    <row r="484" spans="1:50" ht="16" x14ac:dyDescent="0.2">
      <c r="A484" s="58"/>
      <c r="B484" s="58"/>
      <c r="C484" s="71"/>
      <c r="D484" s="74"/>
      <c r="E484" s="74"/>
      <c r="F484" s="74"/>
      <c r="G484" s="74"/>
      <c r="H484" s="74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  <c r="AL484" s="61"/>
      <c r="AM484" s="61"/>
      <c r="AN484" s="61"/>
      <c r="AO484" s="61"/>
      <c r="AP484" s="61"/>
      <c r="AQ484" s="61"/>
      <c r="AR484" s="61"/>
      <c r="AS484" s="61"/>
      <c r="AT484" s="61"/>
      <c r="AU484" s="61"/>
      <c r="AV484" s="61"/>
      <c r="AW484" s="61"/>
      <c r="AX484" s="61"/>
    </row>
    <row r="485" spans="1:50" ht="16" x14ac:dyDescent="0.2">
      <c r="A485" s="58"/>
      <c r="B485" s="58"/>
      <c r="C485" s="73"/>
      <c r="D485" s="74"/>
      <c r="E485" s="74"/>
      <c r="F485" s="74"/>
      <c r="G485" s="74"/>
      <c r="H485" s="74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  <c r="AL485" s="61"/>
      <c r="AM485" s="61"/>
      <c r="AN485" s="61"/>
      <c r="AO485" s="61"/>
      <c r="AP485" s="61"/>
      <c r="AQ485" s="61"/>
      <c r="AR485" s="61"/>
      <c r="AS485" s="61"/>
      <c r="AT485" s="61"/>
      <c r="AU485" s="61"/>
      <c r="AV485" s="61"/>
      <c r="AW485" s="61"/>
      <c r="AX485" s="61"/>
    </row>
    <row r="486" spans="1:50" ht="16" x14ac:dyDescent="0.2">
      <c r="A486" s="58"/>
      <c r="B486" s="58"/>
      <c r="C486" s="73"/>
      <c r="D486" s="72"/>
      <c r="E486" s="72"/>
      <c r="F486" s="72"/>
      <c r="G486" s="72"/>
      <c r="H486" s="74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  <c r="AL486" s="61"/>
      <c r="AM486" s="61"/>
      <c r="AN486" s="61"/>
      <c r="AO486" s="61"/>
      <c r="AP486" s="61"/>
      <c r="AQ486" s="61"/>
      <c r="AR486" s="61"/>
      <c r="AS486" s="61"/>
      <c r="AT486" s="61"/>
      <c r="AU486" s="61"/>
      <c r="AV486" s="61"/>
      <c r="AW486" s="61"/>
      <c r="AX486" s="61"/>
    </row>
    <row r="487" spans="1:50" x14ac:dyDescent="0.15">
      <c r="A487" s="58"/>
      <c r="B487" s="58"/>
      <c r="C487" s="58"/>
      <c r="D487" s="58"/>
      <c r="E487" s="58"/>
      <c r="F487" s="58"/>
      <c r="G487" s="58"/>
      <c r="H487" s="58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  <c r="AL487" s="61"/>
      <c r="AM487" s="61"/>
      <c r="AN487" s="61"/>
      <c r="AO487" s="61"/>
      <c r="AP487" s="61"/>
      <c r="AQ487" s="61"/>
      <c r="AR487" s="61"/>
      <c r="AS487" s="61"/>
      <c r="AT487" s="61"/>
      <c r="AU487" s="61"/>
      <c r="AV487" s="61"/>
      <c r="AW487" s="61"/>
      <c r="AX487" s="61"/>
    </row>
    <row r="488" spans="1:50" ht="16" x14ac:dyDescent="0.2">
      <c r="A488" s="58"/>
      <c r="B488" s="58"/>
      <c r="C488" s="57"/>
      <c r="D488" s="5"/>
      <c r="E488" s="5"/>
      <c r="F488" s="5"/>
      <c r="G488" s="5"/>
      <c r="H488" s="5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  <c r="AL488" s="61"/>
      <c r="AM488" s="61"/>
      <c r="AN488" s="61"/>
      <c r="AO488" s="61"/>
      <c r="AP488" s="61"/>
      <c r="AQ488" s="61"/>
      <c r="AR488" s="61"/>
      <c r="AS488" s="61"/>
      <c r="AT488" s="61"/>
      <c r="AU488" s="61"/>
      <c r="AV488" s="61"/>
      <c r="AW488" s="61"/>
      <c r="AX488" s="61"/>
    </row>
    <row r="489" spans="1:50" ht="16" x14ac:dyDescent="0.2">
      <c r="A489" s="58"/>
      <c r="B489" s="58"/>
      <c r="C489" s="49"/>
      <c r="D489" s="5"/>
      <c r="E489" s="5"/>
      <c r="F489" s="5"/>
      <c r="G489" s="5"/>
      <c r="H489" s="5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  <c r="AL489" s="61"/>
      <c r="AM489" s="61"/>
      <c r="AN489" s="61"/>
      <c r="AO489" s="61"/>
      <c r="AP489" s="61"/>
      <c r="AQ489" s="61"/>
      <c r="AR489" s="61"/>
      <c r="AS489" s="61"/>
      <c r="AT489" s="61"/>
      <c r="AU489" s="61"/>
      <c r="AV489" s="61"/>
      <c r="AW489" s="61"/>
      <c r="AX489" s="61"/>
    </row>
    <row r="490" spans="1:50" ht="16" x14ac:dyDescent="0.2">
      <c r="A490" s="58"/>
      <c r="B490" s="58"/>
      <c r="C490" s="69"/>
      <c r="D490" s="5"/>
      <c r="E490" s="5"/>
      <c r="F490" s="5"/>
      <c r="G490" s="5"/>
      <c r="H490" s="5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  <c r="AL490" s="61"/>
      <c r="AM490" s="61"/>
      <c r="AN490" s="61"/>
      <c r="AO490" s="61"/>
      <c r="AP490" s="61"/>
      <c r="AQ490" s="61"/>
      <c r="AR490" s="61"/>
      <c r="AS490" s="61"/>
      <c r="AT490" s="61"/>
      <c r="AU490" s="61"/>
      <c r="AV490" s="61"/>
      <c r="AW490" s="61"/>
      <c r="AX490" s="61"/>
    </row>
    <row r="491" spans="1:50" ht="16" x14ac:dyDescent="0.2">
      <c r="A491" s="58"/>
      <c r="B491" s="58"/>
      <c r="C491" s="49"/>
      <c r="D491" s="5"/>
      <c r="E491" s="5"/>
      <c r="F491" s="5"/>
      <c r="G491" s="5"/>
      <c r="H491" s="5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  <c r="AL491" s="61"/>
      <c r="AM491" s="61"/>
      <c r="AN491" s="61"/>
      <c r="AO491" s="61"/>
      <c r="AP491" s="61"/>
      <c r="AQ491" s="61"/>
      <c r="AR491" s="61"/>
      <c r="AS491" s="61"/>
      <c r="AT491" s="61"/>
      <c r="AU491" s="61"/>
      <c r="AV491" s="61"/>
      <c r="AW491" s="61"/>
      <c r="AX491" s="61"/>
    </row>
    <row r="492" spans="1:50" ht="16" x14ac:dyDescent="0.2">
      <c r="A492" s="58"/>
      <c r="B492" s="58"/>
      <c r="C492" s="69"/>
      <c r="D492" s="58"/>
      <c r="E492" s="58"/>
      <c r="F492" s="58"/>
      <c r="G492" s="58"/>
      <c r="H492" s="5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  <c r="AL492" s="61"/>
      <c r="AM492" s="61"/>
      <c r="AN492" s="61"/>
      <c r="AO492" s="61"/>
      <c r="AP492" s="61"/>
      <c r="AQ492" s="61"/>
      <c r="AR492" s="61"/>
      <c r="AS492" s="61"/>
      <c r="AT492" s="61"/>
      <c r="AU492" s="61"/>
      <c r="AV492" s="61"/>
      <c r="AW492" s="61"/>
      <c r="AX492" s="61"/>
    </row>
    <row r="493" spans="1:50" x14ac:dyDescent="0.15">
      <c r="A493" s="58"/>
      <c r="B493" s="58"/>
      <c r="C493" s="58"/>
      <c r="D493" s="58"/>
      <c r="E493" s="58"/>
      <c r="F493" s="58"/>
      <c r="G493" s="58"/>
      <c r="H493" s="58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  <c r="AL493" s="61"/>
      <c r="AM493" s="61"/>
      <c r="AN493" s="61"/>
      <c r="AO493" s="61"/>
      <c r="AP493" s="61"/>
      <c r="AQ493" s="61"/>
      <c r="AR493" s="61"/>
      <c r="AS493" s="61"/>
      <c r="AT493" s="61"/>
      <c r="AU493" s="61"/>
      <c r="AV493" s="61"/>
      <c r="AW493" s="61"/>
      <c r="AX493" s="61"/>
    </row>
    <row r="494" spans="1:50" ht="16" x14ac:dyDescent="0.2">
      <c r="A494" s="58"/>
      <c r="B494" s="58"/>
      <c r="C494" s="57"/>
      <c r="D494" s="5"/>
      <c r="E494" s="5"/>
      <c r="F494" s="5"/>
      <c r="G494" s="5"/>
      <c r="H494" s="5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  <c r="AL494" s="61"/>
      <c r="AM494" s="61"/>
      <c r="AN494" s="61"/>
      <c r="AO494" s="61"/>
      <c r="AP494" s="61"/>
      <c r="AQ494" s="61"/>
      <c r="AR494" s="61"/>
      <c r="AS494" s="61"/>
      <c r="AT494" s="61"/>
      <c r="AU494" s="61"/>
      <c r="AV494" s="61"/>
      <c r="AW494" s="61"/>
      <c r="AX494" s="61"/>
    </row>
    <row r="495" spans="1:50" ht="16" x14ac:dyDescent="0.2">
      <c r="A495" s="58"/>
      <c r="B495" s="58"/>
      <c r="C495" s="49"/>
      <c r="D495" s="5"/>
      <c r="E495" s="5"/>
      <c r="F495" s="5"/>
      <c r="G495" s="5"/>
      <c r="H495" s="5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  <c r="AL495" s="61"/>
      <c r="AM495" s="61"/>
      <c r="AN495" s="61"/>
      <c r="AO495" s="61"/>
      <c r="AP495" s="61"/>
      <c r="AQ495" s="61"/>
      <c r="AR495" s="61"/>
      <c r="AS495" s="61"/>
      <c r="AT495" s="61"/>
      <c r="AU495" s="61"/>
      <c r="AV495" s="61"/>
      <c r="AW495" s="61"/>
      <c r="AX495" s="61"/>
    </row>
    <row r="496" spans="1:50" ht="16" x14ac:dyDescent="0.2">
      <c r="A496" s="58"/>
      <c r="B496" s="58"/>
      <c r="C496" s="69"/>
      <c r="D496" s="5"/>
      <c r="E496" s="5"/>
      <c r="F496" s="5"/>
      <c r="G496" s="5"/>
      <c r="H496" s="5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  <c r="AL496" s="61"/>
      <c r="AM496" s="61"/>
      <c r="AN496" s="61"/>
      <c r="AO496" s="61"/>
      <c r="AP496" s="61"/>
      <c r="AQ496" s="61"/>
      <c r="AR496" s="61"/>
      <c r="AS496" s="61"/>
      <c r="AT496" s="61"/>
      <c r="AU496" s="61"/>
      <c r="AV496" s="61"/>
      <c r="AW496" s="61"/>
      <c r="AX496" s="61"/>
    </row>
    <row r="497" spans="1:50" ht="16" x14ac:dyDescent="0.2">
      <c r="A497" s="58"/>
      <c r="B497" s="58"/>
      <c r="C497" s="69"/>
      <c r="D497" s="5"/>
      <c r="E497" s="5"/>
      <c r="F497" s="5"/>
      <c r="G497" s="5"/>
      <c r="H497" s="5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  <c r="AL497" s="61"/>
      <c r="AM497" s="61"/>
      <c r="AN497" s="61"/>
      <c r="AO497" s="61"/>
      <c r="AP497" s="61"/>
      <c r="AQ497" s="61"/>
      <c r="AR497" s="61"/>
      <c r="AS497" s="61"/>
      <c r="AT497" s="61"/>
      <c r="AU497" s="61"/>
      <c r="AV497" s="61"/>
      <c r="AW497" s="61"/>
      <c r="AX497" s="61"/>
    </row>
    <row r="498" spans="1:50" x14ac:dyDescent="0.15">
      <c r="A498" s="58"/>
      <c r="B498" s="58"/>
      <c r="C498" s="58"/>
      <c r="D498" s="58"/>
      <c r="E498" s="58"/>
      <c r="F498" s="58"/>
      <c r="G498" s="58"/>
      <c r="H498" s="58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  <c r="AL498" s="61"/>
      <c r="AM498" s="61"/>
      <c r="AN498" s="61"/>
      <c r="AO498" s="61"/>
      <c r="AP498" s="61"/>
      <c r="AQ498" s="61"/>
      <c r="AR498" s="61"/>
      <c r="AS498" s="61"/>
      <c r="AT498" s="61"/>
      <c r="AU498" s="61"/>
      <c r="AV498" s="61"/>
      <c r="AW498" s="61"/>
      <c r="AX498" s="61"/>
    </row>
    <row r="499" spans="1:50" ht="16" x14ac:dyDescent="0.2">
      <c r="A499" s="58"/>
      <c r="B499" s="58"/>
      <c r="C499" s="57"/>
      <c r="D499" s="5"/>
      <c r="E499" s="5"/>
      <c r="F499" s="5"/>
      <c r="G499" s="5"/>
      <c r="H499" s="5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  <c r="AL499" s="61"/>
      <c r="AM499" s="61"/>
      <c r="AN499" s="61"/>
      <c r="AO499" s="61"/>
      <c r="AP499" s="61"/>
      <c r="AQ499" s="61"/>
      <c r="AR499" s="61"/>
      <c r="AS499" s="61"/>
      <c r="AT499" s="61"/>
      <c r="AU499" s="61"/>
      <c r="AV499" s="61"/>
      <c r="AW499" s="61"/>
      <c r="AX499" s="61"/>
    </row>
    <row r="500" spans="1:50" ht="16" x14ac:dyDescent="0.2">
      <c r="A500" s="58"/>
      <c r="B500" s="58"/>
      <c r="C500" s="57"/>
      <c r="D500" s="5"/>
      <c r="E500" s="5"/>
      <c r="F500" s="5"/>
      <c r="G500" s="5"/>
      <c r="H500" s="5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  <c r="AL500" s="61"/>
      <c r="AM500" s="61"/>
      <c r="AN500" s="61"/>
      <c r="AO500" s="61"/>
      <c r="AP500" s="61"/>
      <c r="AQ500" s="61"/>
      <c r="AR500" s="61"/>
      <c r="AS500" s="61"/>
      <c r="AT500" s="61"/>
      <c r="AU500" s="61"/>
      <c r="AV500" s="61"/>
      <c r="AW500" s="61"/>
      <c r="AX500" s="61"/>
    </row>
    <row r="501" spans="1:50" ht="16" x14ac:dyDescent="0.2">
      <c r="A501" s="58"/>
      <c r="B501" s="58"/>
      <c r="C501" s="49"/>
      <c r="D501" s="5"/>
      <c r="E501" s="5"/>
      <c r="F501" s="5"/>
      <c r="G501" s="5"/>
      <c r="H501" s="5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  <c r="AL501" s="61"/>
      <c r="AM501" s="61"/>
      <c r="AN501" s="61"/>
      <c r="AO501" s="61"/>
      <c r="AP501" s="61"/>
      <c r="AQ501" s="61"/>
      <c r="AR501" s="61"/>
      <c r="AS501" s="61"/>
      <c r="AT501" s="61"/>
      <c r="AU501" s="61"/>
      <c r="AV501" s="61"/>
      <c r="AW501" s="61"/>
      <c r="AX501" s="61"/>
    </row>
    <row r="502" spans="1:50" ht="16" x14ac:dyDescent="0.2">
      <c r="A502" s="58"/>
      <c r="B502" s="58"/>
      <c r="C502" s="69"/>
      <c r="D502" s="5"/>
      <c r="E502" s="5"/>
      <c r="F502" s="5"/>
      <c r="G502" s="5"/>
      <c r="H502" s="5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  <c r="AL502" s="61"/>
      <c r="AM502" s="61"/>
      <c r="AN502" s="61"/>
      <c r="AO502" s="61"/>
      <c r="AP502" s="61"/>
      <c r="AQ502" s="61"/>
      <c r="AR502" s="61"/>
      <c r="AS502" s="61"/>
      <c r="AT502" s="61"/>
      <c r="AU502" s="61"/>
      <c r="AV502" s="61"/>
      <c r="AW502" s="61"/>
      <c r="AX502" s="61"/>
    </row>
    <row r="503" spans="1:50" ht="16" x14ac:dyDescent="0.2">
      <c r="A503" s="58"/>
      <c r="B503" s="58"/>
      <c r="C503" s="49"/>
      <c r="D503" s="5"/>
      <c r="E503" s="5"/>
      <c r="F503" s="5"/>
      <c r="G503" s="5"/>
      <c r="H503" s="5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  <c r="AL503" s="61"/>
      <c r="AM503" s="61"/>
      <c r="AN503" s="61"/>
      <c r="AO503" s="61"/>
      <c r="AP503" s="61"/>
      <c r="AQ503" s="61"/>
      <c r="AR503" s="61"/>
      <c r="AS503" s="61"/>
      <c r="AT503" s="61"/>
      <c r="AU503" s="61"/>
      <c r="AV503" s="61"/>
      <c r="AW503" s="61"/>
      <c r="AX503" s="61"/>
    </row>
    <row r="504" spans="1:50" ht="16" x14ac:dyDescent="0.2">
      <c r="A504" s="58"/>
      <c r="B504" s="58"/>
      <c r="C504" s="49"/>
      <c r="D504" s="5"/>
      <c r="E504" s="5"/>
      <c r="F504" s="5"/>
      <c r="G504" s="5"/>
      <c r="H504" s="5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  <c r="AL504" s="61"/>
      <c r="AM504" s="61"/>
      <c r="AN504" s="61"/>
      <c r="AO504" s="61"/>
      <c r="AP504" s="61"/>
      <c r="AQ504" s="61"/>
      <c r="AR504" s="61"/>
      <c r="AS504" s="61"/>
      <c r="AT504" s="61"/>
      <c r="AU504" s="61"/>
      <c r="AV504" s="61"/>
      <c r="AW504" s="61"/>
      <c r="AX504" s="61"/>
    </row>
    <row r="505" spans="1:50" ht="16" x14ac:dyDescent="0.2">
      <c r="A505" s="58"/>
      <c r="B505" s="58"/>
      <c r="C505" s="49"/>
      <c r="D505" s="5"/>
      <c r="E505" s="5"/>
      <c r="F505" s="5"/>
      <c r="G505" s="5"/>
      <c r="H505" s="72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  <c r="AL505" s="61"/>
      <c r="AM505" s="61"/>
      <c r="AN505" s="61"/>
      <c r="AO505" s="61"/>
      <c r="AP505" s="61"/>
      <c r="AQ505" s="61"/>
      <c r="AR505" s="61"/>
      <c r="AS505" s="61"/>
      <c r="AT505" s="61"/>
      <c r="AU505" s="61"/>
      <c r="AV505" s="61"/>
      <c r="AW505" s="61"/>
      <c r="AX505" s="61"/>
    </row>
    <row r="506" spans="1:50" ht="16" x14ac:dyDescent="0.2">
      <c r="A506" s="58"/>
      <c r="B506" s="58"/>
      <c r="C506" s="73"/>
      <c r="D506" s="5"/>
      <c r="E506" s="5"/>
      <c r="F506" s="5"/>
      <c r="G506" s="5"/>
      <c r="H506" s="5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  <c r="AL506" s="61"/>
      <c r="AM506" s="61"/>
      <c r="AN506" s="61"/>
      <c r="AO506" s="61"/>
      <c r="AP506" s="61"/>
      <c r="AQ506" s="61"/>
      <c r="AR506" s="61"/>
      <c r="AS506" s="61"/>
      <c r="AT506" s="61"/>
      <c r="AU506" s="61"/>
      <c r="AV506" s="61"/>
      <c r="AW506" s="61"/>
      <c r="AX506" s="61"/>
    </row>
    <row r="507" spans="1:50" x14ac:dyDescent="0.15">
      <c r="A507" s="58"/>
      <c r="B507" s="58"/>
      <c r="C507" s="58"/>
      <c r="D507" s="58"/>
      <c r="E507" s="58"/>
      <c r="F507" s="58"/>
      <c r="G507" s="58"/>
      <c r="H507" s="58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  <c r="AL507" s="61"/>
      <c r="AM507" s="61"/>
      <c r="AN507" s="61"/>
      <c r="AO507" s="61"/>
      <c r="AP507" s="61"/>
      <c r="AQ507" s="61"/>
      <c r="AR507" s="61"/>
      <c r="AS507" s="61"/>
      <c r="AT507" s="61"/>
      <c r="AU507" s="61"/>
      <c r="AV507" s="61"/>
      <c r="AW507" s="61"/>
      <c r="AX507" s="61"/>
    </row>
    <row r="508" spans="1:50" ht="16" x14ac:dyDescent="0.2">
      <c r="A508" s="58"/>
      <c r="B508" s="58"/>
      <c r="C508" s="57"/>
      <c r="D508" s="5"/>
      <c r="E508" s="5"/>
      <c r="F508" s="5"/>
      <c r="G508" s="5"/>
      <c r="H508" s="5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  <c r="AL508" s="61"/>
      <c r="AM508" s="61"/>
      <c r="AN508" s="61"/>
      <c r="AO508" s="61"/>
      <c r="AP508" s="61"/>
      <c r="AQ508" s="61"/>
      <c r="AR508" s="61"/>
      <c r="AS508" s="61"/>
      <c r="AT508" s="61"/>
      <c r="AU508" s="61"/>
      <c r="AV508" s="61"/>
      <c r="AW508" s="61"/>
      <c r="AX508" s="61"/>
    </row>
    <row r="509" spans="1:50" ht="16" x14ac:dyDescent="0.2">
      <c r="A509" s="58"/>
      <c r="B509" s="58"/>
      <c r="C509" s="57"/>
      <c r="D509" s="5"/>
      <c r="E509" s="5"/>
      <c r="F509" s="5"/>
      <c r="G509" s="5"/>
      <c r="H509" s="5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  <c r="AL509" s="61"/>
      <c r="AM509" s="61"/>
      <c r="AN509" s="61"/>
      <c r="AO509" s="61"/>
      <c r="AP509" s="61"/>
      <c r="AQ509" s="61"/>
      <c r="AR509" s="61"/>
      <c r="AS509" s="61"/>
      <c r="AT509" s="61"/>
      <c r="AU509" s="61"/>
      <c r="AV509" s="61"/>
      <c r="AW509" s="61"/>
      <c r="AX509" s="61"/>
    </row>
    <row r="510" spans="1:50" ht="16" x14ac:dyDescent="0.2">
      <c r="A510" s="58"/>
      <c r="B510" s="58"/>
      <c r="C510" s="69"/>
      <c r="D510" s="5"/>
      <c r="E510" s="5"/>
      <c r="F510" s="5"/>
      <c r="G510" s="5"/>
      <c r="H510" s="5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  <c r="AL510" s="61"/>
      <c r="AM510" s="61"/>
      <c r="AN510" s="61"/>
      <c r="AO510" s="61"/>
      <c r="AP510" s="61"/>
      <c r="AQ510" s="61"/>
      <c r="AR510" s="61"/>
      <c r="AS510" s="61"/>
      <c r="AT510" s="61"/>
      <c r="AU510" s="61"/>
      <c r="AV510" s="61"/>
      <c r="AW510" s="61"/>
      <c r="AX510" s="61"/>
    </row>
    <row r="511" spans="1:50" ht="16" x14ac:dyDescent="0.2">
      <c r="A511" s="58"/>
      <c r="B511" s="58"/>
      <c r="C511" s="49"/>
      <c r="D511" s="5"/>
      <c r="E511" s="5"/>
      <c r="F511" s="5"/>
      <c r="G511" s="5"/>
      <c r="H511" s="5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  <c r="AL511" s="61"/>
      <c r="AM511" s="61"/>
      <c r="AN511" s="61"/>
      <c r="AO511" s="61"/>
      <c r="AP511" s="61"/>
      <c r="AQ511" s="61"/>
      <c r="AR511" s="61"/>
      <c r="AS511" s="61"/>
      <c r="AT511" s="61"/>
      <c r="AU511" s="61"/>
      <c r="AV511" s="61"/>
      <c r="AW511" s="61"/>
      <c r="AX511" s="61"/>
    </row>
    <row r="512" spans="1:50" ht="16" x14ac:dyDescent="0.2">
      <c r="A512" s="58"/>
      <c r="B512" s="58"/>
      <c r="C512" s="69"/>
      <c r="D512" s="5"/>
      <c r="E512" s="5"/>
      <c r="F512" s="5"/>
      <c r="G512" s="5"/>
      <c r="H512" s="5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  <c r="AL512" s="61"/>
      <c r="AM512" s="61"/>
      <c r="AN512" s="61"/>
      <c r="AO512" s="61"/>
      <c r="AP512" s="61"/>
      <c r="AQ512" s="61"/>
      <c r="AR512" s="61"/>
      <c r="AS512" s="61"/>
      <c r="AT512" s="61"/>
      <c r="AU512" s="61"/>
      <c r="AV512" s="61"/>
      <c r="AW512" s="61"/>
      <c r="AX512" s="61"/>
    </row>
    <row r="513" spans="1:50" x14ac:dyDescent="0.15">
      <c r="A513" s="58"/>
      <c r="B513" s="58"/>
      <c r="C513" s="58"/>
      <c r="D513" s="58"/>
      <c r="E513" s="58"/>
      <c r="F513" s="58"/>
      <c r="G513" s="58"/>
      <c r="H513" s="58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  <c r="AL513" s="61"/>
      <c r="AM513" s="61"/>
      <c r="AN513" s="61"/>
      <c r="AO513" s="61"/>
      <c r="AP513" s="61"/>
      <c r="AQ513" s="61"/>
      <c r="AR513" s="61"/>
      <c r="AS513" s="61"/>
      <c r="AT513" s="61"/>
      <c r="AU513" s="61"/>
      <c r="AV513" s="61"/>
      <c r="AW513" s="61"/>
      <c r="AX513" s="61"/>
    </row>
    <row r="514" spans="1:50" ht="16" x14ac:dyDescent="0.2">
      <c r="A514" s="58"/>
      <c r="B514" s="58"/>
      <c r="C514" s="57"/>
      <c r="D514" s="5"/>
      <c r="E514" s="5"/>
      <c r="F514" s="5"/>
      <c r="G514" s="5"/>
      <c r="H514" s="58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  <c r="AL514" s="61"/>
      <c r="AM514" s="61"/>
      <c r="AN514" s="61"/>
      <c r="AO514" s="61"/>
      <c r="AP514" s="61"/>
      <c r="AQ514" s="61"/>
      <c r="AR514" s="61"/>
      <c r="AS514" s="61"/>
      <c r="AT514" s="61"/>
      <c r="AU514" s="61"/>
      <c r="AV514" s="61"/>
      <c r="AW514" s="61"/>
      <c r="AX514" s="61"/>
    </row>
    <row r="515" spans="1:50" ht="16" x14ac:dyDescent="0.2">
      <c r="A515" s="58"/>
      <c r="B515" s="58"/>
      <c r="C515" s="49"/>
      <c r="D515" s="5"/>
      <c r="E515" s="5"/>
      <c r="F515" s="5"/>
      <c r="G515" s="5"/>
      <c r="H515" s="58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  <c r="AL515" s="61"/>
      <c r="AM515" s="61"/>
      <c r="AN515" s="61"/>
      <c r="AO515" s="61"/>
      <c r="AP515" s="61"/>
      <c r="AQ515" s="61"/>
      <c r="AR515" s="61"/>
      <c r="AS515" s="61"/>
      <c r="AT515" s="61"/>
      <c r="AU515" s="61"/>
      <c r="AV515" s="61"/>
      <c r="AW515" s="61"/>
      <c r="AX515" s="61"/>
    </row>
    <row r="516" spans="1:50" ht="16" x14ac:dyDescent="0.2">
      <c r="A516" s="58"/>
      <c r="B516" s="58"/>
      <c r="C516" s="69"/>
      <c r="D516" s="5"/>
      <c r="E516" s="5"/>
      <c r="F516" s="5"/>
      <c r="G516" s="5"/>
      <c r="H516" s="58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  <c r="AL516" s="61"/>
      <c r="AM516" s="61"/>
      <c r="AN516" s="61"/>
      <c r="AO516" s="61"/>
      <c r="AP516" s="61"/>
      <c r="AQ516" s="61"/>
      <c r="AR516" s="61"/>
      <c r="AS516" s="61"/>
      <c r="AT516" s="61"/>
      <c r="AU516" s="61"/>
      <c r="AV516" s="61"/>
      <c r="AW516" s="61"/>
      <c r="AX516" s="61"/>
    </row>
    <row r="517" spans="1:50" ht="16" x14ac:dyDescent="0.2">
      <c r="A517" s="58"/>
      <c r="B517" s="58"/>
      <c r="C517" s="69"/>
      <c r="D517" s="5"/>
      <c r="E517" s="5"/>
      <c r="F517" s="5"/>
      <c r="G517" s="5"/>
      <c r="H517" s="58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  <c r="AL517" s="61"/>
      <c r="AM517" s="61"/>
      <c r="AN517" s="61"/>
      <c r="AO517" s="61"/>
      <c r="AP517" s="61"/>
      <c r="AQ517" s="61"/>
      <c r="AR517" s="61"/>
      <c r="AS517" s="61"/>
      <c r="AT517" s="61"/>
      <c r="AU517" s="61"/>
      <c r="AV517" s="61"/>
      <c r="AW517" s="61"/>
      <c r="AX517" s="61"/>
    </row>
    <row r="518" spans="1:50" x14ac:dyDescent="0.15">
      <c r="A518" s="58"/>
      <c r="B518" s="58"/>
      <c r="C518" s="58"/>
      <c r="D518" s="58"/>
      <c r="E518" s="58"/>
      <c r="F518" s="58"/>
      <c r="G518" s="58"/>
      <c r="H518" s="58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  <c r="AL518" s="61"/>
      <c r="AM518" s="61"/>
      <c r="AN518" s="61"/>
      <c r="AO518" s="61"/>
      <c r="AP518" s="61"/>
      <c r="AQ518" s="61"/>
      <c r="AR518" s="61"/>
      <c r="AS518" s="61"/>
      <c r="AT518" s="61"/>
      <c r="AU518" s="61"/>
      <c r="AV518" s="61"/>
      <c r="AW518" s="61"/>
      <c r="AX518" s="61"/>
    </row>
    <row r="519" spans="1:50" ht="16" x14ac:dyDescent="0.2">
      <c r="A519" s="58"/>
      <c r="B519" s="58"/>
      <c r="C519" s="57"/>
      <c r="D519" s="5"/>
      <c r="E519" s="5"/>
      <c r="F519" s="5"/>
      <c r="G519" s="5"/>
      <c r="H519" s="5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  <c r="AL519" s="61"/>
      <c r="AM519" s="61"/>
      <c r="AN519" s="61"/>
      <c r="AO519" s="61"/>
      <c r="AP519" s="61"/>
      <c r="AQ519" s="61"/>
      <c r="AR519" s="61"/>
      <c r="AS519" s="61"/>
      <c r="AT519" s="61"/>
      <c r="AU519" s="61"/>
      <c r="AV519" s="61"/>
      <c r="AW519" s="61"/>
      <c r="AX519" s="61"/>
    </row>
    <row r="520" spans="1:50" ht="16" x14ac:dyDescent="0.2">
      <c r="A520" s="58"/>
      <c r="B520" s="58"/>
      <c r="C520" s="57"/>
      <c r="D520" s="5"/>
      <c r="E520" s="5"/>
      <c r="F520" s="5"/>
      <c r="G520" s="5"/>
      <c r="H520" s="5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  <c r="AL520" s="61"/>
      <c r="AM520" s="61"/>
      <c r="AN520" s="61"/>
      <c r="AO520" s="61"/>
      <c r="AP520" s="61"/>
      <c r="AQ520" s="61"/>
      <c r="AR520" s="61"/>
      <c r="AS520" s="61"/>
      <c r="AT520" s="61"/>
      <c r="AU520" s="61"/>
      <c r="AV520" s="61"/>
      <c r="AW520" s="61"/>
      <c r="AX520" s="61"/>
    </row>
    <row r="521" spans="1:50" ht="16" x14ac:dyDescent="0.2">
      <c r="A521" s="58"/>
      <c r="B521" s="58"/>
      <c r="C521" s="83"/>
      <c r="D521" s="5"/>
      <c r="E521" s="5"/>
      <c r="F521" s="5"/>
      <c r="G521" s="5"/>
      <c r="H521" s="5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  <c r="AL521" s="61"/>
      <c r="AM521" s="61"/>
      <c r="AN521" s="61"/>
      <c r="AO521" s="61"/>
      <c r="AP521" s="61"/>
      <c r="AQ521" s="61"/>
      <c r="AR521" s="61"/>
      <c r="AS521" s="61"/>
      <c r="AT521" s="61"/>
      <c r="AU521" s="61"/>
      <c r="AV521" s="61"/>
      <c r="AW521" s="61"/>
      <c r="AX521" s="61"/>
    </row>
    <row r="522" spans="1:50" ht="16" x14ac:dyDescent="0.2">
      <c r="A522" s="58"/>
      <c r="B522" s="58"/>
      <c r="C522" s="83"/>
      <c r="D522" s="5"/>
      <c r="E522" s="5"/>
      <c r="F522" s="5"/>
      <c r="G522" s="5"/>
      <c r="H522" s="5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  <c r="AL522" s="61"/>
      <c r="AM522" s="61"/>
      <c r="AN522" s="61"/>
      <c r="AO522" s="61"/>
      <c r="AP522" s="61"/>
      <c r="AQ522" s="61"/>
      <c r="AR522" s="61"/>
      <c r="AS522" s="61"/>
      <c r="AT522" s="61"/>
      <c r="AU522" s="61"/>
      <c r="AV522" s="61"/>
      <c r="AW522" s="61"/>
      <c r="AX522" s="61"/>
    </row>
    <row r="523" spans="1:50" ht="16" x14ac:dyDescent="0.2">
      <c r="A523" s="58"/>
      <c r="B523" s="58"/>
      <c r="C523" s="69"/>
      <c r="D523" s="5"/>
      <c r="E523" s="5"/>
      <c r="F523" s="5"/>
      <c r="G523" s="5"/>
      <c r="H523" s="5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  <c r="AL523" s="61"/>
      <c r="AM523" s="61"/>
      <c r="AN523" s="61"/>
      <c r="AO523" s="61"/>
      <c r="AP523" s="61"/>
      <c r="AQ523" s="61"/>
      <c r="AR523" s="61"/>
      <c r="AS523" s="61"/>
      <c r="AT523" s="61"/>
      <c r="AU523" s="61"/>
      <c r="AV523" s="61"/>
      <c r="AW523" s="61"/>
      <c r="AX523" s="61"/>
    </row>
    <row r="524" spans="1:50" ht="16" x14ac:dyDescent="0.2">
      <c r="A524" s="58"/>
      <c r="B524" s="58"/>
      <c r="C524" s="57"/>
      <c r="D524" s="5"/>
      <c r="E524" s="5"/>
      <c r="F524" s="5"/>
      <c r="G524" s="5"/>
      <c r="H524" s="5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  <c r="AL524" s="61"/>
      <c r="AM524" s="61"/>
      <c r="AN524" s="61"/>
      <c r="AO524" s="61"/>
      <c r="AP524" s="61"/>
      <c r="AQ524" s="61"/>
      <c r="AR524" s="61"/>
      <c r="AS524" s="61"/>
      <c r="AT524" s="61"/>
      <c r="AU524" s="61"/>
      <c r="AV524" s="61"/>
      <c r="AW524" s="61"/>
      <c r="AX524" s="61"/>
    </row>
    <row r="525" spans="1:50" ht="16" x14ac:dyDescent="0.2">
      <c r="A525" s="58"/>
      <c r="B525"/>
      <c r="C525" s="57"/>
      <c r="D525" s="5"/>
      <c r="E525" s="5"/>
      <c r="F525" s="5"/>
      <c r="G525" s="5"/>
      <c r="H525" s="5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  <c r="AL525" s="61"/>
      <c r="AM525" s="61"/>
      <c r="AN525" s="61"/>
      <c r="AO525" s="61"/>
      <c r="AP525" s="61"/>
      <c r="AQ525" s="61"/>
      <c r="AR525" s="61"/>
      <c r="AS525" s="61"/>
      <c r="AT525" s="61"/>
      <c r="AU525" s="61"/>
      <c r="AV525" s="61"/>
      <c r="AW525" s="61"/>
      <c r="AX525" s="61"/>
    </row>
    <row r="526" spans="1:50" ht="16" x14ac:dyDescent="0.2">
      <c r="A526" s="58"/>
      <c r="B526" s="58"/>
      <c r="C526" s="69"/>
      <c r="D526" s="5"/>
      <c r="E526" s="5"/>
      <c r="F526" s="5"/>
      <c r="G526" s="5"/>
      <c r="H526" s="5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  <c r="AL526" s="61"/>
      <c r="AM526" s="61"/>
      <c r="AN526" s="61"/>
      <c r="AO526" s="61"/>
      <c r="AP526" s="61"/>
      <c r="AQ526" s="61"/>
      <c r="AR526" s="61"/>
      <c r="AS526" s="61"/>
      <c r="AT526" s="61"/>
      <c r="AU526" s="61"/>
      <c r="AV526" s="61"/>
      <c r="AW526" s="61"/>
      <c r="AX526" s="61"/>
    </row>
    <row r="527" spans="1:50" ht="16" x14ac:dyDescent="0.2">
      <c r="A527" s="58"/>
      <c r="B527" s="58"/>
      <c r="C527" s="49"/>
      <c r="D527" s="5"/>
      <c r="E527" s="5"/>
      <c r="F527" s="5"/>
      <c r="G527" s="5"/>
      <c r="H527" s="5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  <c r="AL527" s="61"/>
      <c r="AM527" s="61"/>
      <c r="AN527" s="61"/>
      <c r="AO527" s="61"/>
      <c r="AP527" s="61"/>
      <c r="AQ527" s="61"/>
      <c r="AR527" s="61"/>
      <c r="AS527" s="61"/>
      <c r="AT527" s="61"/>
      <c r="AU527" s="61"/>
      <c r="AV527" s="61"/>
      <c r="AW527" s="61"/>
      <c r="AX527" s="61"/>
    </row>
    <row r="528" spans="1:50" ht="16" x14ac:dyDescent="0.2">
      <c r="A528" s="58"/>
      <c r="B528" s="58"/>
      <c r="C528" s="69"/>
      <c r="D528" s="5"/>
      <c r="E528" s="5"/>
      <c r="F528" s="5"/>
      <c r="G528" s="5"/>
      <c r="H528" s="5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  <c r="AL528" s="61"/>
      <c r="AM528" s="61"/>
      <c r="AN528" s="61"/>
      <c r="AO528" s="61"/>
      <c r="AP528" s="61"/>
      <c r="AQ528" s="61"/>
      <c r="AR528" s="61"/>
      <c r="AS528" s="61"/>
      <c r="AT528" s="61"/>
      <c r="AU528" s="61"/>
      <c r="AV528" s="61"/>
      <c r="AW528" s="61"/>
      <c r="AX528" s="61"/>
    </row>
    <row r="529" spans="1:50" ht="15" x14ac:dyDescent="0.2">
      <c r="A529" s="58"/>
      <c r="B529" s="58"/>
      <c r="C529"/>
      <c r="D529"/>
      <c r="E529"/>
      <c r="F529"/>
      <c r="G529"/>
      <c r="H529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  <c r="AL529" s="61"/>
      <c r="AM529" s="61"/>
      <c r="AN529" s="61"/>
      <c r="AO529" s="61"/>
      <c r="AP529" s="61"/>
      <c r="AQ529" s="61"/>
      <c r="AR529" s="61"/>
      <c r="AS529" s="61"/>
      <c r="AT529" s="61"/>
      <c r="AU529" s="61"/>
      <c r="AV529" s="61"/>
      <c r="AW529" s="61"/>
      <c r="AX529" s="61"/>
    </row>
    <row r="530" spans="1:50" ht="16" x14ac:dyDescent="0.2">
      <c r="A530" s="58"/>
      <c r="B530" s="58"/>
      <c r="C530" s="57"/>
      <c r="D530" s="5"/>
      <c r="E530" s="5"/>
      <c r="F530" s="5"/>
      <c r="G530" s="5"/>
      <c r="H530" s="5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  <c r="AL530" s="61"/>
      <c r="AM530" s="61"/>
      <c r="AN530" s="61"/>
      <c r="AO530" s="61"/>
      <c r="AP530" s="61"/>
      <c r="AQ530" s="61"/>
      <c r="AR530" s="61"/>
      <c r="AS530" s="61"/>
      <c r="AT530" s="61"/>
      <c r="AU530" s="61"/>
      <c r="AV530" s="61"/>
      <c r="AW530" s="61"/>
      <c r="AX530" s="61"/>
    </row>
    <row r="531" spans="1:50" ht="16" x14ac:dyDescent="0.2">
      <c r="A531" s="58"/>
      <c r="B531" s="58"/>
      <c r="C531" s="57"/>
      <c r="D531" s="5"/>
      <c r="E531" s="5"/>
      <c r="F531" s="5"/>
      <c r="G531" s="5"/>
      <c r="H531" s="5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  <c r="AL531" s="61"/>
      <c r="AM531" s="61"/>
      <c r="AN531" s="61"/>
      <c r="AO531" s="61"/>
      <c r="AP531" s="61"/>
      <c r="AQ531" s="61"/>
      <c r="AR531" s="61"/>
      <c r="AS531" s="61"/>
      <c r="AT531" s="61"/>
      <c r="AU531" s="61"/>
      <c r="AV531" s="61"/>
      <c r="AW531" s="61"/>
      <c r="AX531" s="61"/>
    </row>
    <row r="532" spans="1:50" ht="16" x14ac:dyDescent="0.2">
      <c r="A532" s="58"/>
      <c r="B532" s="58"/>
      <c r="C532" s="83"/>
      <c r="D532" s="5"/>
      <c r="E532" s="5"/>
      <c r="F532" s="5"/>
      <c r="G532" s="5"/>
      <c r="H532" s="5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  <c r="AL532" s="61"/>
      <c r="AM532" s="61"/>
      <c r="AN532" s="61"/>
      <c r="AO532" s="61"/>
      <c r="AP532" s="61"/>
      <c r="AQ532" s="61"/>
      <c r="AR532" s="61"/>
      <c r="AS532" s="61"/>
      <c r="AT532" s="61"/>
      <c r="AU532" s="61"/>
      <c r="AV532" s="61"/>
      <c r="AW532" s="61"/>
      <c r="AX532" s="61"/>
    </row>
    <row r="533" spans="1:50" ht="16" x14ac:dyDescent="0.2">
      <c r="A533" s="58"/>
      <c r="B533" s="58"/>
      <c r="C533" s="83"/>
      <c r="D533" s="5"/>
      <c r="E533" s="5"/>
      <c r="F533" s="5"/>
      <c r="G533" s="5"/>
      <c r="H533" s="5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  <c r="AL533" s="61"/>
      <c r="AM533" s="61"/>
      <c r="AN533" s="61"/>
      <c r="AO533" s="61"/>
      <c r="AP533" s="61"/>
      <c r="AQ533" s="61"/>
      <c r="AR533" s="61"/>
      <c r="AS533" s="61"/>
      <c r="AT533" s="61"/>
      <c r="AU533" s="61"/>
      <c r="AV533" s="61"/>
      <c r="AW533" s="61"/>
      <c r="AX533" s="61"/>
    </row>
    <row r="534" spans="1:50" x14ac:dyDescent="0.15">
      <c r="A534" s="58"/>
      <c r="B534" s="58"/>
      <c r="C534" s="58"/>
      <c r="D534" s="58"/>
      <c r="E534" s="58"/>
      <c r="F534" s="58"/>
      <c r="G534" s="58"/>
      <c r="H534" s="58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  <c r="AL534" s="61"/>
      <c r="AM534" s="61"/>
      <c r="AN534" s="61"/>
      <c r="AO534" s="61"/>
      <c r="AP534" s="61"/>
      <c r="AQ534" s="61"/>
      <c r="AR534" s="61"/>
      <c r="AS534" s="61"/>
      <c r="AT534" s="61"/>
      <c r="AU534" s="61"/>
      <c r="AV534" s="61"/>
      <c r="AW534" s="61"/>
      <c r="AX534" s="61"/>
    </row>
    <row r="535" spans="1:50" ht="16" x14ac:dyDescent="0.2">
      <c r="A535" s="58"/>
      <c r="B535" s="58"/>
      <c r="C535" s="57"/>
      <c r="D535" s="5"/>
      <c r="E535" s="5"/>
      <c r="F535" s="5"/>
      <c r="G535" s="5"/>
      <c r="H535" s="5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  <c r="AL535" s="61"/>
      <c r="AM535" s="61"/>
      <c r="AN535" s="61"/>
      <c r="AO535" s="61"/>
      <c r="AP535" s="61"/>
      <c r="AQ535" s="61"/>
      <c r="AR535" s="61"/>
      <c r="AS535" s="61"/>
      <c r="AT535" s="61"/>
      <c r="AU535" s="61"/>
      <c r="AV535" s="61"/>
      <c r="AW535" s="61"/>
      <c r="AX535" s="61"/>
    </row>
    <row r="536" spans="1:50" ht="16" x14ac:dyDescent="0.2">
      <c r="A536" s="58"/>
      <c r="B536" s="58"/>
      <c r="C536" s="57"/>
      <c r="D536" s="5"/>
      <c r="E536" s="5"/>
      <c r="F536" s="5"/>
      <c r="G536" s="5"/>
      <c r="H536" s="5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  <c r="AL536" s="61"/>
      <c r="AM536" s="61"/>
      <c r="AN536" s="61"/>
      <c r="AO536" s="61"/>
      <c r="AP536" s="61"/>
      <c r="AQ536" s="61"/>
      <c r="AR536" s="61"/>
      <c r="AS536" s="61"/>
      <c r="AT536" s="61"/>
      <c r="AU536" s="61"/>
      <c r="AV536" s="61"/>
      <c r="AW536" s="61"/>
      <c r="AX536" s="61"/>
    </row>
    <row r="537" spans="1:50" ht="16" x14ac:dyDescent="0.2">
      <c r="A537" s="58"/>
      <c r="B537" s="58"/>
      <c r="C537" s="83"/>
      <c r="D537" s="5"/>
      <c r="E537" s="5"/>
      <c r="F537" s="5"/>
      <c r="G537" s="5"/>
      <c r="H537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  <c r="AL537" s="61"/>
      <c r="AM537" s="61"/>
      <c r="AN537" s="61"/>
      <c r="AO537" s="61"/>
      <c r="AP537" s="61"/>
      <c r="AQ537" s="61"/>
      <c r="AR537" s="61"/>
      <c r="AS537" s="61"/>
      <c r="AT537" s="61"/>
      <c r="AU537" s="61"/>
      <c r="AV537" s="61"/>
      <c r="AW537" s="61"/>
      <c r="AX537" s="61"/>
    </row>
    <row r="538" spans="1:50" ht="16" x14ac:dyDescent="0.2">
      <c r="A538" s="58"/>
      <c r="B538" s="58"/>
      <c r="C538" s="83"/>
      <c r="D538" s="5"/>
      <c r="E538" s="5"/>
      <c r="F538" s="5"/>
      <c r="G538" s="5"/>
      <c r="H538" s="5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  <c r="AL538" s="61"/>
      <c r="AM538" s="61"/>
      <c r="AN538" s="61"/>
      <c r="AO538" s="61"/>
      <c r="AP538" s="61"/>
      <c r="AQ538" s="61"/>
      <c r="AR538" s="61"/>
      <c r="AS538" s="61"/>
      <c r="AT538" s="61"/>
      <c r="AU538" s="61"/>
      <c r="AV538" s="61"/>
      <c r="AW538" s="61"/>
      <c r="AX538" s="61"/>
    </row>
    <row r="539" spans="1:50" x14ac:dyDescent="0.15">
      <c r="A539" s="58"/>
      <c r="B539" s="58"/>
      <c r="C539" s="58"/>
      <c r="D539" s="58"/>
      <c r="E539" s="58"/>
      <c r="F539" s="58"/>
      <c r="G539" s="58"/>
      <c r="H539" s="58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  <c r="AL539" s="61"/>
      <c r="AM539" s="61"/>
      <c r="AN539" s="61"/>
      <c r="AO539" s="61"/>
      <c r="AP539" s="61"/>
      <c r="AQ539" s="61"/>
      <c r="AR539" s="61"/>
      <c r="AS539" s="61"/>
      <c r="AT539" s="61"/>
      <c r="AU539" s="61"/>
      <c r="AV539" s="61"/>
      <c r="AW539" s="61"/>
      <c r="AX539" s="61"/>
    </row>
    <row r="540" spans="1:50" ht="16" x14ac:dyDescent="0.2">
      <c r="A540" s="58"/>
      <c r="B540" s="58"/>
      <c r="C540" s="57"/>
      <c r="D540" s="5"/>
      <c r="E540" s="5"/>
      <c r="F540" s="5"/>
      <c r="G540" s="5"/>
      <c r="H540" s="5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  <c r="AL540" s="61"/>
      <c r="AM540" s="61"/>
      <c r="AN540" s="61"/>
      <c r="AO540" s="61"/>
      <c r="AP540" s="61"/>
      <c r="AQ540" s="61"/>
      <c r="AR540" s="61"/>
      <c r="AS540" s="61"/>
      <c r="AT540" s="61"/>
      <c r="AU540" s="61"/>
      <c r="AV540" s="61"/>
      <c r="AW540" s="61"/>
      <c r="AX540" s="61"/>
    </row>
    <row r="541" spans="1:50" ht="16" x14ac:dyDescent="0.2">
      <c r="A541" s="58"/>
      <c r="B541" s="58"/>
      <c r="C541" s="57"/>
      <c r="D541" s="5"/>
      <c r="E541" s="5"/>
      <c r="F541" s="5"/>
      <c r="G541" s="5"/>
      <c r="H541" s="5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  <c r="AL541" s="61"/>
      <c r="AM541" s="61"/>
      <c r="AN541" s="61"/>
      <c r="AO541" s="61"/>
      <c r="AP541" s="61"/>
      <c r="AQ541" s="61"/>
      <c r="AR541" s="61"/>
      <c r="AS541" s="61"/>
      <c r="AT541" s="61"/>
      <c r="AU541" s="61"/>
      <c r="AV541" s="61"/>
      <c r="AW541" s="61"/>
      <c r="AX541" s="61"/>
    </row>
    <row r="542" spans="1:50" ht="16" x14ac:dyDescent="0.2">
      <c r="A542" s="58"/>
      <c r="B542" s="58"/>
      <c r="C542" s="83"/>
      <c r="D542" s="5"/>
      <c r="E542" s="5"/>
      <c r="F542" s="5"/>
      <c r="G542" s="5"/>
      <c r="H542" s="5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  <c r="AL542" s="61"/>
      <c r="AM542" s="61"/>
      <c r="AN542" s="61"/>
      <c r="AO542" s="61"/>
      <c r="AP542" s="61"/>
      <c r="AQ542" s="61"/>
      <c r="AR542" s="61"/>
      <c r="AS542" s="61"/>
      <c r="AT542" s="61"/>
      <c r="AU542" s="61"/>
      <c r="AV542" s="61"/>
      <c r="AW542" s="61"/>
      <c r="AX542" s="61"/>
    </row>
    <row r="543" spans="1:50" ht="16" x14ac:dyDescent="0.2">
      <c r="A543" s="58"/>
      <c r="B543" s="58"/>
      <c r="C543" s="83"/>
      <c r="D543" s="5"/>
      <c r="E543" s="5"/>
      <c r="F543" s="5"/>
      <c r="G543" s="5"/>
      <c r="H543" s="5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  <c r="AL543" s="61"/>
      <c r="AM543" s="61"/>
      <c r="AN543" s="61"/>
      <c r="AO543" s="61"/>
      <c r="AP543" s="61"/>
      <c r="AQ543" s="61"/>
      <c r="AR543" s="61"/>
      <c r="AS543" s="61"/>
      <c r="AT543" s="61"/>
      <c r="AU543" s="61"/>
      <c r="AV543" s="61"/>
      <c r="AW543" s="61"/>
      <c r="AX543" s="61"/>
    </row>
    <row r="544" spans="1:50" x14ac:dyDescent="0.15">
      <c r="A544" s="58"/>
      <c r="B544" s="58"/>
      <c r="C544" s="58"/>
      <c r="D544" s="58"/>
      <c r="E544" s="58"/>
      <c r="F544" s="58"/>
      <c r="G544" s="58"/>
      <c r="H544" s="58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  <c r="AL544" s="61"/>
      <c r="AM544" s="61"/>
      <c r="AN544" s="61"/>
      <c r="AO544" s="61"/>
      <c r="AP544" s="61"/>
      <c r="AQ544" s="61"/>
      <c r="AR544" s="61"/>
      <c r="AS544" s="61"/>
      <c r="AT544" s="61"/>
      <c r="AU544" s="61"/>
      <c r="AV544" s="61"/>
      <c r="AW544" s="61"/>
      <c r="AX544" s="61"/>
    </row>
    <row r="545" spans="1:50" ht="16" x14ac:dyDescent="0.2">
      <c r="A545" s="58"/>
      <c r="B545" s="58"/>
      <c r="C545" s="57"/>
      <c r="D545" s="5"/>
      <c r="E545" s="5"/>
      <c r="F545" s="5"/>
      <c r="G545" s="5"/>
      <c r="H545" s="5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  <c r="AL545" s="61"/>
      <c r="AM545" s="61"/>
      <c r="AN545" s="61"/>
      <c r="AO545" s="61"/>
      <c r="AP545" s="61"/>
      <c r="AQ545" s="61"/>
      <c r="AR545" s="61"/>
      <c r="AS545" s="61"/>
      <c r="AT545" s="61"/>
      <c r="AU545" s="61"/>
      <c r="AV545" s="61"/>
      <c r="AW545" s="61"/>
      <c r="AX545" s="61"/>
    </row>
    <row r="546" spans="1:50" ht="16" x14ac:dyDescent="0.2">
      <c r="A546" s="58"/>
      <c r="B546" s="58"/>
      <c r="C546" s="49"/>
      <c r="D546" s="5"/>
      <c r="E546" s="5"/>
      <c r="F546" s="5"/>
      <c r="G546" s="5"/>
      <c r="H546" s="5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  <c r="AL546" s="61"/>
      <c r="AM546" s="61"/>
      <c r="AN546" s="61"/>
      <c r="AO546" s="61"/>
      <c r="AP546" s="61"/>
      <c r="AQ546" s="61"/>
      <c r="AR546" s="61"/>
      <c r="AS546" s="61"/>
      <c r="AT546" s="61"/>
      <c r="AU546" s="61"/>
      <c r="AV546" s="61"/>
      <c r="AW546" s="61"/>
      <c r="AX546" s="61"/>
    </row>
    <row r="547" spans="1:50" ht="16" x14ac:dyDescent="0.2">
      <c r="A547" s="58"/>
      <c r="B547" s="58"/>
      <c r="C547" s="69"/>
      <c r="D547" s="5"/>
      <c r="E547" s="5"/>
      <c r="F547" s="5"/>
      <c r="G547" s="5"/>
      <c r="H547" s="5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  <c r="AL547" s="61"/>
      <c r="AM547" s="61"/>
      <c r="AN547" s="61"/>
      <c r="AO547" s="61"/>
      <c r="AP547" s="61"/>
      <c r="AQ547" s="61"/>
      <c r="AR547" s="61"/>
      <c r="AS547" s="61"/>
      <c r="AT547" s="61"/>
      <c r="AU547" s="61"/>
      <c r="AV547" s="61"/>
      <c r="AW547" s="61"/>
      <c r="AX547" s="61"/>
    </row>
    <row r="548" spans="1:50" ht="16" x14ac:dyDescent="0.2">
      <c r="A548" s="58"/>
      <c r="B548" s="58"/>
      <c r="C548" s="49"/>
      <c r="D548" s="5"/>
      <c r="E548" s="5"/>
      <c r="F548" s="5"/>
      <c r="G548" s="5"/>
      <c r="H548" s="5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  <c r="AL548" s="61"/>
      <c r="AM548" s="61"/>
      <c r="AN548" s="61"/>
      <c r="AO548" s="61"/>
      <c r="AP548" s="61"/>
      <c r="AQ548" s="61"/>
      <c r="AR548" s="61"/>
      <c r="AS548" s="61"/>
      <c r="AT548" s="61"/>
      <c r="AU548" s="61"/>
      <c r="AV548" s="61"/>
      <c r="AW548" s="61"/>
      <c r="AX548" s="61"/>
    </row>
    <row r="549" spans="1:50" ht="16" x14ac:dyDescent="0.2">
      <c r="A549" s="58"/>
      <c r="B549" s="58"/>
      <c r="C549" s="69"/>
      <c r="D549" s="5"/>
      <c r="E549" s="5"/>
      <c r="F549" s="5"/>
      <c r="G549" s="5"/>
      <c r="H549" s="5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  <c r="AL549" s="61"/>
      <c r="AM549" s="61"/>
      <c r="AN549" s="61"/>
      <c r="AO549" s="61"/>
      <c r="AP549" s="61"/>
      <c r="AQ549" s="61"/>
      <c r="AR549" s="61"/>
      <c r="AS549" s="61"/>
      <c r="AT549" s="61"/>
      <c r="AU549" s="61"/>
      <c r="AV549" s="61"/>
      <c r="AW549" s="61"/>
      <c r="AX549" s="61"/>
    </row>
    <row r="550" spans="1:50" x14ac:dyDescent="0.15">
      <c r="A550" s="58"/>
      <c r="B550" s="58"/>
      <c r="C550" s="58"/>
      <c r="D550" s="58"/>
      <c r="E550" s="58"/>
      <c r="F550" s="58"/>
      <c r="G550" s="58"/>
      <c r="H550" s="58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  <c r="AL550" s="61"/>
      <c r="AM550" s="61"/>
      <c r="AN550" s="61"/>
      <c r="AO550" s="61"/>
      <c r="AP550" s="61"/>
      <c r="AQ550" s="61"/>
      <c r="AR550" s="61"/>
      <c r="AS550" s="61"/>
      <c r="AT550" s="61"/>
      <c r="AU550" s="61"/>
      <c r="AV550" s="61"/>
      <c r="AW550" s="61"/>
      <c r="AX550" s="61"/>
    </row>
    <row r="551" spans="1:50" ht="16" x14ac:dyDescent="0.2">
      <c r="A551" s="58"/>
      <c r="B551" s="58"/>
      <c r="C551" s="57"/>
      <c r="D551" s="5"/>
      <c r="E551" s="5"/>
      <c r="F551" s="5"/>
      <c r="G551" s="5"/>
      <c r="H551" s="5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  <c r="AL551" s="61"/>
      <c r="AM551" s="61"/>
      <c r="AN551" s="61"/>
      <c r="AO551" s="61"/>
      <c r="AP551" s="61"/>
      <c r="AQ551" s="61"/>
      <c r="AR551" s="61"/>
      <c r="AS551" s="61"/>
      <c r="AT551" s="61"/>
      <c r="AU551" s="61"/>
      <c r="AV551" s="61"/>
      <c r="AW551" s="61"/>
      <c r="AX551" s="61"/>
    </row>
    <row r="552" spans="1:50" ht="16" x14ac:dyDescent="0.2">
      <c r="A552"/>
      <c r="B552"/>
      <c r="C552" s="57"/>
      <c r="D552" s="5"/>
      <c r="E552" s="5"/>
      <c r="F552" s="5"/>
      <c r="G552" s="5"/>
      <c r="H552" s="5"/>
      <c r="I552" s="61"/>
      <c r="J552" s="61"/>
      <c r="K552" s="61"/>
      <c r="L552" s="61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</row>
    <row r="553" spans="1:50" ht="16" x14ac:dyDescent="0.2">
      <c r="A553"/>
      <c r="B553"/>
      <c r="C553" s="83"/>
      <c r="D553" s="5"/>
      <c r="E553" s="5"/>
      <c r="F553" s="5"/>
      <c r="G553" s="5"/>
      <c r="H553" s="5"/>
      <c r="I553" s="61"/>
      <c r="J553" s="61"/>
      <c r="K553" s="61"/>
      <c r="L553" s="61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ht="16" x14ac:dyDescent="0.2">
      <c r="A554"/>
      <c r="B554"/>
      <c r="C554" s="83"/>
      <c r="D554" s="5"/>
      <c r="E554" s="5"/>
      <c r="F554" s="5"/>
      <c r="G554" s="5"/>
      <c r="H554" s="5"/>
      <c r="I554" s="61"/>
      <c r="J554" s="61"/>
      <c r="K554" s="61"/>
      <c r="L554" s="61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</row>
    <row r="555" spans="1:50" ht="15" x14ac:dyDescent="0.2">
      <c r="A555"/>
      <c r="B555"/>
      <c r="C555" s="58"/>
      <c r="D555" s="58"/>
      <c r="E555" s="58"/>
      <c r="F555" s="58"/>
      <c r="G555" s="58"/>
      <c r="H555" s="58"/>
      <c r="I555" s="61"/>
      <c r="J555" s="61"/>
      <c r="K555" s="61"/>
      <c r="L555" s="61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ht="15" x14ac:dyDescent="0.2">
      <c r="A556"/>
      <c r="B556"/>
      <c r="C556" s="84"/>
      <c r="D556" s="74"/>
      <c r="E556" s="74"/>
      <c r="F556" s="74"/>
      <c r="G556" s="74"/>
      <c r="H556" s="74"/>
      <c r="I556" s="61"/>
      <c r="J556" s="61"/>
      <c r="K556" s="61"/>
      <c r="L556" s="61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</row>
    <row r="557" spans="1:50" ht="15" x14ac:dyDescent="0.2">
      <c r="A557"/>
      <c r="B557"/>
      <c r="C557" s="84"/>
      <c r="D557" s="74"/>
      <c r="E557" s="74"/>
      <c r="F557" s="74"/>
      <c r="G557" s="74"/>
      <c r="H557" s="74"/>
      <c r="I557" s="61"/>
      <c r="J557" s="61"/>
      <c r="K557" s="61"/>
      <c r="L557" s="61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</row>
    <row r="558" spans="1:50" ht="16" x14ac:dyDescent="0.2">
      <c r="A558"/>
      <c r="B558"/>
      <c r="C558" s="94"/>
      <c r="D558" s="72"/>
      <c r="E558" s="72"/>
      <c r="F558" s="72"/>
      <c r="G558" s="72"/>
      <c r="H558" s="72"/>
      <c r="I558" s="61"/>
      <c r="J558" s="61"/>
      <c r="K558" s="61"/>
      <c r="L558" s="61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</row>
    <row r="559" spans="1:50" ht="16" x14ac:dyDescent="0.2">
      <c r="A559"/>
      <c r="B559"/>
      <c r="C559" s="94"/>
      <c r="D559" s="72"/>
      <c r="E559" s="72"/>
      <c r="F559" s="72"/>
      <c r="G559" s="72"/>
      <c r="H559" s="72"/>
      <c r="I559" s="61"/>
      <c r="J559" s="61"/>
      <c r="K559" s="61"/>
      <c r="L559" s="61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</row>
    <row r="560" spans="1:50" ht="15" x14ac:dyDescent="0.2">
      <c r="A560"/>
      <c r="B560"/>
      <c r="C560" s="77"/>
      <c r="D560" s="58"/>
      <c r="E560" s="58"/>
      <c r="F560" s="58"/>
      <c r="G560" s="58"/>
      <c r="H560" s="58"/>
      <c r="I560" s="61"/>
      <c r="J560" s="61"/>
      <c r="K560" s="61"/>
      <c r="L560" s="61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</row>
    <row r="561" spans="3:12" ht="16" x14ac:dyDescent="0.2">
      <c r="C561" s="57"/>
      <c r="I561" s="61"/>
      <c r="J561" s="61"/>
      <c r="K561" s="61"/>
      <c r="L561" s="61"/>
    </row>
    <row r="562" spans="3:12" ht="16" x14ac:dyDescent="0.2">
      <c r="C562" s="49"/>
      <c r="I562" s="61"/>
      <c r="J562" s="61"/>
      <c r="K562" s="61"/>
      <c r="L562" s="61"/>
    </row>
    <row r="563" spans="3:12" ht="16" x14ac:dyDescent="0.2">
      <c r="C563" s="69"/>
      <c r="I563" s="61"/>
      <c r="J563" s="61"/>
      <c r="K563" s="61"/>
      <c r="L563" s="61"/>
    </row>
    <row r="564" spans="3:12" ht="16" x14ac:dyDescent="0.2">
      <c r="C564" s="69"/>
      <c r="I564" s="61"/>
      <c r="J564" s="61"/>
      <c r="K564" s="61"/>
      <c r="L564" s="61"/>
    </row>
    <row r="565" spans="3:12" x14ac:dyDescent="0.15">
      <c r="C565" s="77"/>
      <c r="D565" s="58"/>
      <c r="E565" s="58"/>
      <c r="F565" s="58"/>
      <c r="G565" s="58"/>
      <c r="H565" s="58"/>
      <c r="I565" s="61"/>
      <c r="J565" s="61"/>
      <c r="K565" s="61"/>
      <c r="L565" s="61"/>
    </row>
    <row r="566" spans="3:12" ht="16" x14ac:dyDescent="0.2">
      <c r="C566" s="57"/>
      <c r="I566" s="61"/>
      <c r="J566" s="61"/>
      <c r="K566" s="61"/>
      <c r="L566" s="61"/>
    </row>
    <row r="567" spans="3:12" ht="16" x14ac:dyDescent="0.2">
      <c r="C567" s="49"/>
      <c r="I567" s="61"/>
      <c r="J567" s="61"/>
      <c r="K567" s="61"/>
      <c r="L567" s="61"/>
    </row>
    <row r="568" spans="3:12" ht="16" x14ac:dyDescent="0.2">
      <c r="C568" s="69"/>
      <c r="I568" s="61"/>
      <c r="J568" s="61"/>
      <c r="K568" s="61"/>
      <c r="L568" s="61"/>
    </row>
    <row r="569" spans="3:12" ht="16" x14ac:dyDescent="0.2">
      <c r="C569" s="69"/>
      <c r="D569" s="5"/>
      <c r="E569" s="5"/>
      <c r="F569" s="5"/>
      <c r="G569" s="5"/>
      <c r="H569" s="5"/>
      <c r="I569" s="61"/>
      <c r="J569" s="61"/>
      <c r="K569" s="61"/>
      <c r="L569" s="61"/>
    </row>
    <row r="570" spans="3:12" x14ac:dyDescent="0.15">
      <c r="C570" s="77"/>
      <c r="D570" s="58"/>
      <c r="E570" s="58"/>
      <c r="F570" s="58"/>
      <c r="G570" s="58"/>
      <c r="H570" s="58"/>
      <c r="I570" s="61"/>
      <c r="J570" s="61"/>
      <c r="K570" s="61"/>
      <c r="L570" s="61"/>
    </row>
    <row r="571" spans="3:12" ht="16" x14ac:dyDescent="0.2">
      <c r="C571" s="57"/>
      <c r="D571" s="5"/>
      <c r="E571" s="5"/>
      <c r="F571" s="5"/>
      <c r="G571" s="5"/>
      <c r="H571" s="5"/>
      <c r="I571" s="61"/>
      <c r="J571" s="61"/>
      <c r="K571" s="61"/>
      <c r="L571" s="61"/>
    </row>
    <row r="572" spans="3:12" ht="16" x14ac:dyDescent="0.2">
      <c r="C572" s="57"/>
      <c r="D572" s="5"/>
      <c r="E572" s="5"/>
      <c r="F572" s="5"/>
      <c r="G572" s="5"/>
      <c r="H572" s="5"/>
      <c r="I572" s="61"/>
      <c r="J572" s="61"/>
      <c r="K572" s="61"/>
      <c r="L572" s="61"/>
    </row>
    <row r="573" spans="3:12" ht="16" x14ac:dyDescent="0.2">
      <c r="C573" s="83"/>
      <c r="D573" s="5"/>
      <c r="E573" s="5"/>
      <c r="F573" s="5"/>
      <c r="G573" s="5"/>
      <c r="H573" s="5"/>
      <c r="I573" s="61"/>
      <c r="J573" s="61"/>
      <c r="K573" s="61"/>
      <c r="L573" s="61"/>
    </row>
    <row r="574" spans="3:12" ht="16" x14ac:dyDescent="0.2">
      <c r="C574" s="57"/>
      <c r="D574" s="5"/>
      <c r="E574" s="5"/>
      <c r="F574" s="5"/>
      <c r="G574" s="5"/>
      <c r="H574" s="5"/>
      <c r="I574" s="61"/>
      <c r="J574" s="61"/>
      <c r="K574" s="61"/>
      <c r="L574" s="61"/>
    </row>
    <row r="575" spans="3:12" ht="16" x14ac:dyDescent="0.2">
      <c r="C575" s="91"/>
      <c r="D575" s="5"/>
      <c r="E575" s="5"/>
      <c r="F575" s="5"/>
      <c r="G575" s="5"/>
      <c r="H575" s="5"/>
      <c r="I575" s="61"/>
      <c r="J575" s="61"/>
      <c r="K575" s="61"/>
      <c r="L575" s="61"/>
    </row>
    <row r="576" spans="3:12" x14ac:dyDescent="0.15">
      <c r="C576" s="77"/>
      <c r="D576" s="58"/>
      <c r="E576" s="58"/>
      <c r="F576" s="58"/>
      <c r="G576" s="58"/>
      <c r="H576" s="58"/>
      <c r="I576" s="61"/>
      <c r="J576" s="61"/>
      <c r="K576" s="61"/>
      <c r="L576" s="61"/>
    </row>
    <row r="577" spans="3:12" ht="16" x14ac:dyDescent="0.2">
      <c r="C577" s="57"/>
      <c r="D577" s="5"/>
      <c r="E577" s="5"/>
      <c r="F577" s="5"/>
      <c r="G577" s="5"/>
      <c r="H577" s="5"/>
      <c r="I577" s="61"/>
      <c r="J577" s="61"/>
      <c r="K577" s="61"/>
      <c r="L577" s="61"/>
    </row>
    <row r="578" spans="3:12" ht="16" x14ac:dyDescent="0.2">
      <c r="C578" s="57"/>
      <c r="D578" s="5"/>
      <c r="E578" s="5"/>
      <c r="F578" s="5"/>
      <c r="G578" s="5"/>
      <c r="H578" s="5"/>
      <c r="I578" s="61"/>
      <c r="J578" s="61"/>
      <c r="K578" s="61"/>
      <c r="L578" s="61"/>
    </row>
    <row r="579" spans="3:12" ht="16" x14ac:dyDescent="0.2">
      <c r="C579" s="83"/>
      <c r="D579" s="5"/>
      <c r="E579" s="5"/>
      <c r="F579" s="5"/>
      <c r="G579" s="5"/>
      <c r="H579" s="5"/>
      <c r="I579" s="61"/>
      <c r="J579" s="61"/>
      <c r="K579" s="61"/>
      <c r="L579" s="61"/>
    </row>
    <row r="580" spans="3:12" ht="16" x14ac:dyDescent="0.2">
      <c r="C580" s="83"/>
      <c r="D580" s="5"/>
      <c r="E580" s="5"/>
      <c r="F580" s="5"/>
      <c r="G580" s="5"/>
      <c r="H580" s="5"/>
      <c r="I580" s="61"/>
      <c r="J580" s="61"/>
      <c r="K580" s="61"/>
      <c r="L580" s="61"/>
    </row>
    <row r="581" spans="3:12" x14ac:dyDescent="0.15">
      <c r="C581" s="77"/>
      <c r="D581" s="58"/>
      <c r="E581" s="58"/>
      <c r="F581" s="58"/>
      <c r="G581" s="58"/>
      <c r="H581" s="58"/>
      <c r="I581" s="61"/>
      <c r="J581" s="61"/>
      <c r="K581" s="61"/>
      <c r="L581" s="61"/>
    </row>
    <row r="582" spans="3:12" ht="16" x14ac:dyDescent="0.2">
      <c r="C582" s="87"/>
      <c r="D582" s="54"/>
      <c r="E582" s="54"/>
      <c r="F582" s="54"/>
      <c r="G582" s="54"/>
      <c r="H582" s="54"/>
      <c r="I582" s="61"/>
      <c r="J582" s="61"/>
      <c r="K582" s="61"/>
      <c r="L582" s="61"/>
    </row>
    <row r="583" spans="3:12" ht="16" x14ac:dyDescent="0.2">
      <c r="C583" s="87"/>
      <c r="D583" s="54"/>
      <c r="E583" s="54"/>
      <c r="F583" s="54"/>
      <c r="G583" s="54"/>
      <c r="H583" s="54"/>
      <c r="I583" s="61"/>
      <c r="J583" s="61"/>
      <c r="K583" s="61"/>
      <c r="L583" s="61"/>
    </row>
    <row r="584" spans="3:12" ht="16" x14ac:dyDescent="0.2">
      <c r="C584" s="87"/>
      <c r="D584" s="54"/>
      <c r="E584" s="54"/>
      <c r="F584" s="54"/>
      <c r="G584" s="54"/>
      <c r="H584" s="54"/>
      <c r="I584" s="61"/>
      <c r="J584" s="61"/>
      <c r="K584" s="61"/>
      <c r="L584" s="61"/>
    </row>
    <row r="585" spans="3:12" ht="16" x14ac:dyDescent="0.2">
      <c r="C585" s="83"/>
      <c r="D585" s="54"/>
      <c r="E585" s="54"/>
      <c r="F585" s="54"/>
      <c r="G585" s="54"/>
      <c r="H585" s="54"/>
      <c r="I585" s="61"/>
      <c r="J585" s="61"/>
      <c r="K585" s="61"/>
      <c r="L585" s="61"/>
    </row>
    <row r="586" spans="3:12" ht="16" x14ac:dyDescent="0.2">
      <c r="C586" s="83"/>
      <c r="D586" s="54"/>
      <c r="E586" s="54"/>
      <c r="F586" s="54"/>
      <c r="G586" s="54"/>
      <c r="H586" s="54"/>
      <c r="I586" s="61"/>
      <c r="J586" s="61"/>
      <c r="K586" s="61"/>
      <c r="L586" s="61"/>
    </row>
    <row r="587" spans="3:12" x14ac:dyDescent="0.15">
      <c r="C587" s="77"/>
      <c r="D587" s="58"/>
      <c r="E587" s="58"/>
      <c r="F587" s="58"/>
      <c r="G587" s="58"/>
      <c r="H587" s="58"/>
      <c r="I587" s="61"/>
      <c r="J587" s="61"/>
      <c r="K587" s="61"/>
      <c r="L587" s="61"/>
    </row>
    <row r="588" spans="3:12" ht="16" x14ac:dyDescent="0.2">
      <c r="C588" s="57"/>
      <c r="D588" s="5"/>
      <c r="E588" s="5"/>
      <c r="F588" s="5"/>
      <c r="G588" s="5"/>
      <c r="H588" s="5"/>
      <c r="I588" s="61"/>
      <c r="J588" s="61"/>
      <c r="K588" s="61"/>
      <c r="L588" s="61"/>
    </row>
    <row r="589" spans="3:12" ht="16" x14ac:dyDescent="0.2">
      <c r="C589" s="57"/>
      <c r="D589" s="5"/>
      <c r="E589" s="5"/>
      <c r="F589" s="5"/>
      <c r="G589" s="5"/>
      <c r="H589" s="5"/>
      <c r="I589" s="61"/>
      <c r="J589" s="61"/>
      <c r="K589" s="61"/>
      <c r="L589" s="61"/>
    </row>
    <row r="590" spans="3:12" ht="16" x14ac:dyDescent="0.2">
      <c r="C590" s="69"/>
      <c r="D590" s="5"/>
      <c r="E590" s="5"/>
      <c r="F590" s="5"/>
      <c r="G590" s="5"/>
      <c r="H590" s="5"/>
      <c r="I590" s="61"/>
      <c r="J590" s="61"/>
      <c r="K590" s="61"/>
      <c r="L590" s="61"/>
    </row>
    <row r="591" spans="3:12" ht="16" x14ac:dyDescent="0.2">
      <c r="C591" s="69"/>
      <c r="D591" s="5"/>
      <c r="E591" s="5"/>
      <c r="F591" s="5"/>
      <c r="G591" s="5"/>
      <c r="H591" s="5"/>
      <c r="I591" s="61"/>
      <c r="J591" s="61"/>
      <c r="K591" s="61"/>
      <c r="L591" s="61"/>
    </row>
    <row r="592" spans="3:12" x14ac:dyDescent="0.15">
      <c r="C592" s="77"/>
      <c r="D592" s="58"/>
      <c r="E592" s="58"/>
      <c r="F592" s="58"/>
      <c r="G592" s="58"/>
      <c r="H592" s="58"/>
      <c r="I592" s="61"/>
      <c r="J592" s="61"/>
      <c r="K592" s="61"/>
      <c r="L592" s="61"/>
    </row>
    <row r="593" spans="3:12" ht="16" x14ac:dyDescent="0.2">
      <c r="C593" s="57"/>
      <c r="D593" s="5"/>
      <c r="E593" s="5"/>
      <c r="F593" s="5"/>
      <c r="G593" s="5"/>
      <c r="H593" s="5"/>
      <c r="I593" s="61"/>
      <c r="J593" s="61"/>
      <c r="K593" s="61"/>
      <c r="L593" s="61"/>
    </row>
    <row r="594" spans="3:12" ht="16" x14ac:dyDescent="0.2">
      <c r="C594" s="57"/>
      <c r="D594" s="5"/>
      <c r="E594" s="5"/>
      <c r="F594" s="5"/>
      <c r="G594" s="5"/>
      <c r="H594" s="5"/>
      <c r="I594" s="61"/>
      <c r="J594" s="61"/>
      <c r="K594" s="61"/>
      <c r="L594" s="61"/>
    </row>
    <row r="595" spans="3:12" ht="16" x14ac:dyDescent="0.2">
      <c r="C595" s="69"/>
      <c r="D595" s="5"/>
      <c r="E595" s="5"/>
      <c r="F595" s="5"/>
      <c r="G595" s="5"/>
      <c r="H595" s="5"/>
      <c r="I595" s="61"/>
      <c r="J595" s="61"/>
      <c r="K595" s="61"/>
      <c r="L595" s="61"/>
    </row>
    <row r="596" spans="3:12" ht="16" x14ac:dyDescent="0.2">
      <c r="C596" s="69"/>
      <c r="D596" s="5"/>
      <c r="E596" s="5"/>
      <c r="F596" s="5"/>
      <c r="G596" s="5"/>
      <c r="H596" s="5"/>
      <c r="I596" s="61"/>
      <c r="J596" s="61"/>
      <c r="K596" s="61"/>
      <c r="L596" s="61"/>
    </row>
    <row r="597" spans="3:12" x14ac:dyDescent="0.15">
      <c r="C597" s="77"/>
      <c r="D597" s="58"/>
      <c r="E597" s="58"/>
      <c r="F597" s="58"/>
      <c r="G597" s="58"/>
      <c r="H597" s="58"/>
      <c r="I597" s="61"/>
      <c r="J597" s="61"/>
      <c r="K597" s="61"/>
      <c r="L597" s="61"/>
    </row>
    <row r="598" spans="3:12" x14ac:dyDescent="0.15">
      <c r="C598" s="77"/>
      <c r="D598" s="58"/>
      <c r="E598" s="58"/>
      <c r="F598" s="58"/>
      <c r="G598" s="58"/>
      <c r="H598" s="58"/>
      <c r="I598" s="61"/>
      <c r="J598" s="61"/>
      <c r="K598" s="61"/>
      <c r="L598" s="61"/>
    </row>
    <row r="599" spans="3:12" x14ac:dyDescent="0.15">
      <c r="C599" s="77"/>
      <c r="D599" s="58"/>
      <c r="E599" s="58"/>
      <c r="F599" s="58"/>
      <c r="G599" s="58"/>
      <c r="H599" s="58"/>
      <c r="I599" s="61"/>
      <c r="J599" s="61"/>
      <c r="K599" s="61"/>
      <c r="L599" s="61"/>
    </row>
    <row r="600" spans="3:12" ht="16" x14ac:dyDescent="0.2">
      <c r="C600" s="69"/>
      <c r="D600" s="58"/>
      <c r="E600" s="58"/>
      <c r="F600" s="58"/>
      <c r="G600" s="58"/>
      <c r="H600" s="58"/>
      <c r="I600" s="61"/>
      <c r="J600" s="61"/>
      <c r="K600" s="61"/>
      <c r="L600" s="61"/>
    </row>
    <row r="601" spans="3:12" ht="16" x14ac:dyDescent="0.2">
      <c r="C601" s="69"/>
      <c r="D601" s="58"/>
      <c r="E601" s="58"/>
      <c r="F601" s="58"/>
      <c r="G601" s="58"/>
      <c r="H601" s="58"/>
      <c r="I601" s="61"/>
      <c r="J601" s="61"/>
      <c r="K601" s="61"/>
      <c r="L601" s="61"/>
    </row>
    <row r="602" spans="3:12" x14ac:dyDescent="0.15">
      <c r="C602" s="77"/>
      <c r="D602" s="58"/>
      <c r="E602" s="58"/>
      <c r="F602" s="58"/>
      <c r="G602" s="58"/>
      <c r="H602" s="58"/>
      <c r="I602" s="61"/>
      <c r="J602" s="61"/>
      <c r="K602" s="61"/>
      <c r="L602" s="61"/>
    </row>
    <row r="603" spans="3:12" x14ac:dyDescent="0.15">
      <c r="C603" s="77"/>
      <c r="D603" s="58"/>
      <c r="E603" s="58"/>
      <c r="F603" s="58"/>
      <c r="G603" s="58"/>
      <c r="H603" s="58"/>
      <c r="I603" s="61"/>
      <c r="J603" s="61"/>
      <c r="K603" s="61"/>
      <c r="L603" s="61"/>
    </row>
    <row r="604" spans="3:12" x14ac:dyDescent="0.15">
      <c r="C604" s="77"/>
      <c r="D604" s="58"/>
      <c r="E604" s="58"/>
      <c r="F604" s="58"/>
      <c r="G604" s="58"/>
      <c r="H604" s="58"/>
      <c r="I604" s="61"/>
      <c r="J604" s="61"/>
      <c r="K604" s="61"/>
      <c r="L604" s="61"/>
    </row>
    <row r="605" spans="3:12" x14ac:dyDescent="0.15">
      <c r="C605" s="77"/>
      <c r="D605" s="58"/>
      <c r="E605" s="58"/>
      <c r="F605" s="58"/>
      <c r="G605" s="58"/>
      <c r="H605" s="58"/>
      <c r="I605" s="61"/>
      <c r="J605" s="61"/>
      <c r="K605" s="61"/>
      <c r="L605" s="61"/>
    </row>
    <row r="606" spans="3:12" x14ac:dyDescent="0.15">
      <c r="C606" s="77"/>
      <c r="D606" s="58"/>
      <c r="E606" s="58"/>
      <c r="F606" s="58"/>
      <c r="G606" s="58"/>
      <c r="H606" s="58"/>
      <c r="I606" s="61"/>
      <c r="J606" s="61"/>
      <c r="K606" s="61"/>
      <c r="L606" s="61"/>
    </row>
    <row r="607" spans="3:12" x14ac:dyDescent="0.15">
      <c r="C607" s="77"/>
      <c r="D607" s="58"/>
      <c r="E607" s="58"/>
      <c r="F607" s="58"/>
      <c r="G607" s="58"/>
      <c r="H607" s="58"/>
      <c r="I607" s="61"/>
      <c r="J607" s="61"/>
      <c r="K607" s="61"/>
      <c r="L607" s="61"/>
    </row>
    <row r="608" spans="3:12" x14ac:dyDescent="0.15">
      <c r="C608" s="77"/>
      <c r="D608" s="58"/>
      <c r="E608" s="58"/>
      <c r="F608" s="58"/>
      <c r="G608" s="58"/>
      <c r="H608" s="58"/>
      <c r="I608" s="61"/>
      <c r="J608" s="61"/>
      <c r="K608" s="61"/>
      <c r="L608" s="61"/>
    </row>
    <row r="609" spans="3:12" x14ac:dyDescent="0.15">
      <c r="C609" s="77"/>
      <c r="D609" s="58"/>
      <c r="E609" s="58"/>
      <c r="F609" s="58"/>
      <c r="G609" s="58"/>
      <c r="H609" s="58"/>
      <c r="I609" s="61"/>
      <c r="J609" s="61"/>
      <c r="K609" s="61"/>
      <c r="L609" s="61"/>
    </row>
    <row r="610" spans="3:12" x14ac:dyDescent="0.15">
      <c r="C610" s="77"/>
      <c r="D610" s="58"/>
      <c r="E610" s="58"/>
      <c r="F610" s="58"/>
      <c r="G610" s="58"/>
      <c r="H610" s="58"/>
      <c r="I610" s="61"/>
      <c r="J610" s="61"/>
      <c r="K610" s="61"/>
      <c r="L610" s="61"/>
    </row>
    <row r="611" spans="3:12" x14ac:dyDescent="0.15">
      <c r="C611" s="77"/>
      <c r="D611" s="58"/>
      <c r="E611" s="58"/>
      <c r="F611" s="58"/>
      <c r="G611" s="58"/>
      <c r="H611" s="58"/>
      <c r="I611" s="61"/>
      <c r="J611" s="61"/>
      <c r="K611" s="61"/>
      <c r="L611" s="61"/>
    </row>
    <row r="612" spans="3:12" x14ac:dyDescent="0.15">
      <c r="C612" s="77"/>
      <c r="D612" s="58"/>
      <c r="E612" s="58"/>
      <c r="F612" s="58"/>
      <c r="G612" s="58"/>
      <c r="H612" s="58"/>
      <c r="I612" s="61"/>
      <c r="J612" s="61"/>
      <c r="K612" s="61"/>
      <c r="L612" s="61"/>
    </row>
    <row r="613" spans="3:12" x14ac:dyDescent="0.15">
      <c r="C613" s="77"/>
      <c r="D613" s="58"/>
      <c r="E613" s="58"/>
      <c r="F613" s="58"/>
      <c r="G613" s="58"/>
      <c r="H613" s="58"/>
      <c r="I613" s="61"/>
      <c r="J613" s="61"/>
      <c r="K613" s="61"/>
      <c r="L613" s="61"/>
    </row>
    <row r="614" spans="3:12" x14ac:dyDescent="0.15">
      <c r="C614" s="77"/>
      <c r="D614" s="58"/>
      <c r="E614" s="58"/>
      <c r="F614" s="58"/>
      <c r="G614" s="58"/>
      <c r="H614" s="58"/>
      <c r="I614" s="61"/>
      <c r="J614" s="61"/>
      <c r="K614" s="61"/>
      <c r="L614" s="61"/>
    </row>
    <row r="615" spans="3:12" x14ac:dyDescent="0.15">
      <c r="C615" s="77"/>
      <c r="D615" s="58"/>
      <c r="E615" s="58"/>
      <c r="F615" s="58"/>
      <c r="G615" s="58"/>
      <c r="H615" s="58"/>
      <c r="I615" s="61"/>
      <c r="J615" s="61"/>
      <c r="K615" s="61"/>
      <c r="L615" s="61"/>
    </row>
    <row r="616" spans="3:12" x14ac:dyDescent="0.15">
      <c r="C616" s="77"/>
      <c r="D616" s="58"/>
      <c r="E616" s="58"/>
      <c r="F616" s="58"/>
      <c r="G616" s="58"/>
      <c r="H616" s="58"/>
      <c r="I616" s="61"/>
      <c r="J616" s="61"/>
      <c r="K616" s="61"/>
      <c r="L616" s="61"/>
    </row>
    <row r="617" spans="3:12" x14ac:dyDescent="0.15">
      <c r="C617" s="77"/>
      <c r="D617" s="58"/>
      <c r="E617" s="58"/>
      <c r="F617" s="58"/>
      <c r="G617" s="58"/>
      <c r="H617" s="58"/>
      <c r="I617" s="61"/>
      <c r="J617" s="61"/>
      <c r="K617" s="61"/>
      <c r="L617" s="61"/>
    </row>
    <row r="618" spans="3:12" ht="16" x14ac:dyDescent="0.2">
      <c r="C618" s="57"/>
      <c r="D618" s="5"/>
      <c r="E618" s="5"/>
      <c r="F618" s="5"/>
      <c r="G618" s="5"/>
      <c r="H618" s="5"/>
      <c r="I618" s="61"/>
      <c r="J618" s="61"/>
      <c r="K618" s="61"/>
      <c r="L618" s="61"/>
    </row>
    <row r="619" spans="3:12" ht="16" x14ac:dyDescent="0.2">
      <c r="C619" s="49"/>
      <c r="D619" s="5"/>
      <c r="E619" s="5"/>
      <c r="F619" s="5"/>
      <c r="G619" s="5"/>
      <c r="H619" s="5"/>
      <c r="I619" s="61"/>
      <c r="J619" s="61"/>
      <c r="K619" s="61"/>
      <c r="L619" s="61"/>
    </row>
    <row r="620" spans="3:12" ht="16" x14ac:dyDescent="0.2">
      <c r="C620" s="69"/>
      <c r="D620" s="5"/>
      <c r="E620" s="5"/>
      <c r="F620" s="5"/>
      <c r="G620" s="5"/>
      <c r="H620" s="5"/>
      <c r="I620" s="61"/>
      <c r="J620" s="61"/>
      <c r="K620" s="61"/>
      <c r="L620" s="61"/>
    </row>
    <row r="621" spans="3:12" ht="16" x14ac:dyDescent="0.2">
      <c r="C621" s="69"/>
      <c r="D621" s="5"/>
      <c r="E621" s="5"/>
      <c r="F621" s="5"/>
      <c r="G621" s="5"/>
      <c r="H621" s="5"/>
      <c r="I621" s="61"/>
      <c r="J621" s="61"/>
      <c r="K621" s="61"/>
      <c r="L621" s="61"/>
    </row>
    <row r="622" spans="3:12" x14ac:dyDescent="0.15">
      <c r="C622" s="58"/>
      <c r="D622" s="58"/>
      <c r="E622" s="58"/>
      <c r="F622" s="58"/>
      <c r="G622" s="58"/>
      <c r="H622" s="58"/>
      <c r="I622" s="61"/>
      <c r="J622" s="61"/>
      <c r="K622" s="61"/>
      <c r="L622" s="61"/>
    </row>
    <row r="623" spans="3:12" ht="16" x14ac:dyDescent="0.2">
      <c r="C623" s="57"/>
      <c r="D623" s="5"/>
      <c r="E623" s="5"/>
      <c r="F623" s="5"/>
      <c r="G623" s="5"/>
      <c r="H623" s="5"/>
      <c r="I623" s="61"/>
      <c r="J623" s="61"/>
      <c r="K623" s="61"/>
      <c r="L623" s="61"/>
    </row>
    <row r="624" spans="3:12" ht="16" x14ac:dyDescent="0.2">
      <c r="C624" s="49"/>
      <c r="D624" s="5"/>
      <c r="E624" s="5"/>
      <c r="F624" s="5"/>
      <c r="G624" s="5"/>
      <c r="H624" s="5"/>
      <c r="I624" s="61"/>
      <c r="J624" s="61"/>
      <c r="K624" s="61"/>
      <c r="L624" s="61"/>
    </row>
    <row r="625" spans="3:12" ht="16" x14ac:dyDescent="0.2">
      <c r="C625" s="69"/>
      <c r="D625" s="5"/>
      <c r="E625" s="5"/>
      <c r="F625" s="5"/>
      <c r="G625" s="5"/>
      <c r="H625" s="5"/>
      <c r="I625" s="61"/>
      <c r="J625" s="61"/>
      <c r="K625" s="61"/>
      <c r="L625" s="61"/>
    </row>
    <row r="626" spans="3:12" ht="16" x14ac:dyDescent="0.2">
      <c r="C626" s="69"/>
      <c r="D626" s="5"/>
      <c r="E626" s="5"/>
      <c r="F626" s="5"/>
      <c r="G626" s="5"/>
      <c r="H626" s="5"/>
      <c r="I626" s="61"/>
      <c r="J626" s="61"/>
      <c r="K626" s="61"/>
      <c r="L626" s="61"/>
    </row>
    <row r="627" spans="3:12" x14ac:dyDescent="0.15">
      <c r="C627" s="58"/>
      <c r="D627" s="58"/>
      <c r="E627" s="58"/>
      <c r="F627" s="58"/>
      <c r="G627" s="58"/>
      <c r="H627" s="58"/>
      <c r="I627" s="61"/>
      <c r="J627" s="61"/>
      <c r="K627" s="61"/>
      <c r="L627" s="61"/>
    </row>
    <row r="628" spans="3:12" ht="16" x14ac:dyDescent="0.2">
      <c r="C628" s="57"/>
      <c r="D628" s="5"/>
      <c r="E628" s="5"/>
      <c r="F628" s="5"/>
      <c r="G628" s="5"/>
      <c r="H628" s="5"/>
      <c r="I628" s="61"/>
      <c r="J628" s="61"/>
      <c r="K628" s="61"/>
      <c r="L628" s="61"/>
    </row>
    <row r="629" spans="3:12" ht="16" x14ac:dyDescent="0.2">
      <c r="C629" s="49"/>
      <c r="D629" s="5"/>
      <c r="E629" s="5"/>
      <c r="F629" s="5"/>
      <c r="G629" s="5"/>
      <c r="H629" s="5"/>
      <c r="I629" s="61"/>
      <c r="J629" s="61"/>
      <c r="K629" s="61"/>
      <c r="L629" s="61"/>
    </row>
    <row r="630" spans="3:12" ht="16" x14ac:dyDescent="0.2">
      <c r="C630" s="69"/>
      <c r="D630" s="5"/>
      <c r="E630" s="5"/>
      <c r="F630" s="5"/>
      <c r="G630" s="5"/>
      <c r="H630" s="5"/>
      <c r="I630" s="61"/>
      <c r="J630" s="61"/>
      <c r="K630" s="61"/>
      <c r="L630" s="61"/>
    </row>
    <row r="631" spans="3:12" ht="16" x14ac:dyDescent="0.2">
      <c r="C631" s="69"/>
      <c r="D631" s="5"/>
      <c r="E631" s="5"/>
      <c r="F631" s="5"/>
      <c r="G631" s="5"/>
      <c r="H631" s="5"/>
      <c r="I631" s="61"/>
      <c r="J631" s="61"/>
      <c r="K631" s="61"/>
      <c r="L631" s="61"/>
    </row>
    <row r="632" spans="3:12" x14ac:dyDescent="0.15">
      <c r="C632" s="58"/>
      <c r="D632" s="58"/>
      <c r="E632" s="58"/>
      <c r="F632" s="58"/>
      <c r="G632" s="58"/>
      <c r="H632" s="58"/>
      <c r="I632" s="61"/>
      <c r="J632" s="61"/>
      <c r="K632" s="61"/>
      <c r="L632" s="61"/>
    </row>
    <row r="633" spans="3:12" ht="16" x14ac:dyDescent="0.2">
      <c r="C633" s="57"/>
      <c r="D633" s="5"/>
      <c r="E633" s="5"/>
      <c r="F633" s="5"/>
      <c r="G633" s="5"/>
      <c r="H633" s="5"/>
      <c r="I633" s="61"/>
      <c r="J633" s="61"/>
      <c r="K633" s="61"/>
      <c r="L633" s="61"/>
    </row>
    <row r="634" spans="3:12" ht="16" x14ac:dyDescent="0.2">
      <c r="C634" s="49"/>
      <c r="D634" s="5"/>
      <c r="E634" s="5"/>
      <c r="F634" s="5"/>
      <c r="G634" s="5"/>
      <c r="H634" s="5"/>
      <c r="I634" s="61"/>
      <c r="J634" s="61"/>
      <c r="K634" s="61"/>
      <c r="L634" s="61"/>
    </row>
    <row r="635" spans="3:12" ht="16" x14ac:dyDescent="0.2">
      <c r="C635" s="69"/>
      <c r="D635" s="5"/>
      <c r="E635" s="5"/>
      <c r="F635" s="5"/>
      <c r="G635" s="5"/>
      <c r="H635" s="5"/>
      <c r="I635" s="61"/>
      <c r="J635" s="61"/>
      <c r="K635" s="61"/>
      <c r="L635" s="61"/>
    </row>
    <row r="636" spans="3:12" ht="16" x14ac:dyDescent="0.2">
      <c r="C636" s="69"/>
      <c r="D636" s="5"/>
      <c r="E636" s="5"/>
      <c r="F636" s="5"/>
      <c r="G636" s="5"/>
      <c r="H636" s="5"/>
      <c r="I636" s="61"/>
      <c r="J636" s="61"/>
      <c r="K636" s="61"/>
      <c r="L636" s="61"/>
    </row>
    <row r="637" spans="3:12" x14ac:dyDescent="0.15">
      <c r="C637" s="58"/>
      <c r="D637" s="58"/>
      <c r="E637" s="58"/>
      <c r="F637" s="58"/>
      <c r="G637" s="58"/>
      <c r="H637" s="58"/>
      <c r="I637" s="61"/>
      <c r="J637" s="61"/>
      <c r="K637" s="61"/>
      <c r="L637" s="61"/>
    </row>
    <row r="638" spans="3:12" ht="16" x14ac:dyDescent="0.2">
      <c r="C638" s="57"/>
      <c r="D638" s="58"/>
      <c r="E638" s="58"/>
      <c r="F638" s="58"/>
      <c r="G638" s="58"/>
      <c r="H638" s="58"/>
      <c r="I638" s="88"/>
      <c r="J638" s="61"/>
      <c r="K638" s="61"/>
      <c r="L638" s="61"/>
    </row>
    <row r="639" spans="3:12" ht="16" x14ac:dyDescent="0.2">
      <c r="C639" s="57"/>
      <c r="D639" s="58"/>
      <c r="E639" s="58"/>
      <c r="F639" s="58"/>
      <c r="G639" s="58"/>
      <c r="H639" s="58"/>
      <c r="I639" s="88"/>
      <c r="J639" s="61"/>
      <c r="K639" s="61"/>
      <c r="L639" s="61"/>
    </row>
    <row r="640" spans="3:12" ht="16" x14ac:dyDescent="0.2">
      <c r="C640" s="59"/>
      <c r="D640" s="58"/>
      <c r="E640" s="58"/>
      <c r="F640" s="58"/>
      <c r="G640" s="58"/>
      <c r="H640" s="58"/>
      <c r="I640" s="89"/>
      <c r="J640" s="61"/>
      <c r="K640" s="61"/>
      <c r="L640" s="61"/>
    </row>
    <row r="641" spans="3:12" ht="16" x14ac:dyDescent="0.2">
      <c r="C641" s="59"/>
      <c r="D641" s="78"/>
      <c r="E641" s="78"/>
      <c r="F641" s="78"/>
      <c r="G641" s="78"/>
      <c r="H641" s="78"/>
      <c r="I641" s="89"/>
      <c r="J641" s="61"/>
      <c r="K641" s="61"/>
      <c r="L641" s="61"/>
    </row>
    <row r="642" spans="3:12" x14ac:dyDescent="0.15">
      <c r="C642" s="58"/>
      <c r="D642" s="58"/>
      <c r="E642" s="58"/>
      <c r="F642" s="58"/>
      <c r="G642" s="58"/>
      <c r="H642" s="58"/>
      <c r="I642" s="61"/>
      <c r="J642" s="61"/>
      <c r="K642" s="61"/>
      <c r="L642" s="61"/>
    </row>
    <row r="643" spans="3:12" x14ac:dyDescent="0.15">
      <c r="C643" s="90"/>
      <c r="D643" s="58"/>
      <c r="E643" s="58"/>
      <c r="F643" s="58"/>
      <c r="G643" s="58"/>
      <c r="H643" s="58"/>
      <c r="I643" s="61"/>
      <c r="J643" s="61"/>
      <c r="K643" s="61"/>
      <c r="L643" s="61"/>
    </row>
    <row r="644" spans="3:12" x14ac:dyDescent="0.15">
      <c r="C644" s="58"/>
      <c r="D644" s="58"/>
      <c r="E644" s="58"/>
      <c r="F644" s="58"/>
      <c r="G644" s="58"/>
      <c r="H644" s="58"/>
      <c r="I644" s="61"/>
      <c r="J644" s="61"/>
      <c r="K644" s="61"/>
      <c r="L644" s="61"/>
    </row>
    <row r="645" spans="3:12" ht="16" x14ac:dyDescent="0.2">
      <c r="C645" s="59"/>
      <c r="D645" s="58"/>
      <c r="E645" s="58"/>
      <c r="F645" s="58"/>
      <c r="G645" s="58"/>
      <c r="H645" s="58"/>
      <c r="I645" s="61"/>
      <c r="J645" s="61"/>
      <c r="K645" s="61"/>
      <c r="L645" s="61"/>
    </row>
    <row r="646" spans="3:12" ht="16" x14ac:dyDescent="0.2">
      <c r="C646" s="59"/>
      <c r="D646" s="78"/>
      <c r="E646" s="78"/>
      <c r="F646" s="58"/>
      <c r="G646" s="58"/>
      <c r="H646" s="58"/>
      <c r="I646" s="61"/>
      <c r="J646" s="61"/>
      <c r="K646" s="61"/>
      <c r="L646" s="61"/>
    </row>
    <row r="647" spans="3:12" x14ac:dyDescent="0.15">
      <c r="C647" s="58"/>
      <c r="D647" s="58"/>
      <c r="E647" s="58"/>
      <c r="F647" s="58"/>
      <c r="G647" s="58"/>
      <c r="H647" s="58"/>
      <c r="I647" s="61"/>
      <c r="J647" s="61"/>
      <c r="K647" s="61"/>
      <c r="L647" s="61"/>
    </row>
    <row r="648" spans="3:12" x14ac:dyDescent="0.15">
      <c r="C648" s="90"/>
      <c r="D648" s="58"/>
      <c r="E648" s="58"/>
      <c r="F648" s="58"/>
      <c r="G648" s="58"/>
      <c r="H648" s="58"/>
      <c r="I648" s="61"/>
      <c r="J648" s="61"/>
      <c r="K648" s="61"/>
      <c r="L648" s="61"/>
    </row>
    <row r="649" spans="3:12" x14ac:dyDescent="0.15">
      <c r="C649" s="77"/>
      <c r="D649" s="58"/>
      <c r="E649" s="58"/>
      <c r="F649" s="58"/>
      <c r="G649" s="58"/>
      <c r="H649" s="58"/>
      <c r="I649" s="61"/>
      <c r="J649" s="61"/>
      <c r="K649" s="61"/>
      <c r="L649" s="61"/>
    </row>
    <row r="650" spans="3:12" ht="16" x14ac:dyDescent="0.2">
      <c r="C650" s="59"/>
      <c r="D650" s="58"/>
      <c r="E650" s="58"/>
      <c r="F650" s="58"/>
      <c r="G650" s="58"/>
      <c r="H650" s="58"/>
      <c r="I650" s="61"/>
      <c r="J650" s="61"/>
      <c r="K650" s="61"/>
      <c r="L650" s="61"/>
    </row>
    <row r="651" spans="3:12" ht="16" x14ac:dyDescent="0.2">
      <c r="C651" s="59"/>
      <c r="D651" s="78"/>
      <c r="E651" s="78"/>
      <c r="F651" s="58"/>
      <c r="G651" s="58"/>
      <c r="H651" s="58"/>
      <c r="I651" s="61"/>
      <c r="J651" s="61"/>
      <c r="K651" s="61"/>
      <c r="L651" s="61"/>
    </row>
    <row r="652" spans="3:12" x14ac:dyDescent="0.15">
      <c r="C652" s="58"/>
      <c r="D652" s="58"/>
      <c r="E652" s="58"/>
      <c r="F652" s="58"/>
      <c r="G652" s="58"/>
      <c r="H652" s="58"/>
      <c r="I652" s="61"/>
      <c r="J652" s="61"/>
      <c r="K652" s="61"/>
      <c r="L652" s="61"/>
    </row>
    <row r="653" spans="3:12" x14ac:dyDescent="0.15">
      <c r="C653" s="90"/>
      <c r="D653" s="58"/>
      <c r="E653" s="58"/>
      <c r="F653" s="58"/>
      <c r="G653" s="58"/>
      <c r="H653" s="58"/>
      <c r="I653" s="61"/>
      <c r="J653" s="61"/>
      <c r="K653" s="61"/>
      <c r="L653" s="61"/>
    </row>
    <row r="654" spans="3:12" x14ac:dyDescent="0.15">
      <c r="C654" s="77"/>
      <c r="D654" s="58"/>
      <c r="E654" s="58"/>
      <c r="F654" s="58"/>
      <c r="G654" s="58"/>
      <c r="H654" s="58"/>
      <c r="I654" s="61"/>
      <c r="J654" s="61"/>
      <c r="K654" s="61"/>
      <c r="L654" s="61"/>
    </row>
    <row r="655" spans="3:12" ht="16" x14ac:dyDescent="0.2">
      <c r="C655" s="59"/>
      <c r="D655" s="58"/>
      <c r="E655" s="58"/>
      <c r="F655" s="58"/>
      <c r="G655" s="58"/>
      <c r="H655" s="58"/>
      <c r="I655" s="61"/>
      <c r="J655" s="61"/>
      <c r="K655" s="61"/>
      <c r="L655" s="61"/>
    </row>
    <row r="656" spans="3:12" ht="16" x14ac:dyDescent="0.2">
      <c r="C656" s="59"/>
      <c r="D656" s="78"/>
      <c r="E656" s="78"/>
      <c r="F656" s="58"/>
      <c r="G656" s="58"/>
      <c r="H656" s="58"/>
      <c r="I656" s="61"/>
      <c r="J656" s="61"/>
      <c r="K656" s="61"/>
      <c r="L656" s="61"/>
    </row>
    <row r="657" spans="3:12" x14ac:dyDescent="0.15">
      <c r="C657" s="58"/>
      <c r="D657" s="58"/>
      <c r="E657" s="58"/>
      <c r="F657" s="58"/>
      <c r="G657" s="58"/>
      <c r="H657" s="58"/>
      <c r="I657" s="61"/>
      <c r="J657" s="61"/>
      <c r="K657" s="61"/>
      <c r="L657" s="61"/>
    </row>
    <row r="658" spans="3:12" x14ac:dyDescent="0.15">
      <c r="C658" s="90"/>
      <c r="D658" s="58"/>
      <c r="E658" s="58"/>
      <c r="F658" s="58"/>
      <c r="G658" s="58"/>
      <c r="H658" s="58"/>
      <c r="I658" s="61"/>
      <c r="J658" s="61"/>
      <c r="K658" s="61"/>
      <c r="L658" s="61"/>
    </row>
    <row r="659" spans="3:12" x14ac:dyDescent="0.15">
      <c r="C659" s="77"/>
      <c r="D659" s="58"/>
      <c r="E659" s="58"/>
      <c r="F659" s="58"/>
      <c r="G659" s="58"/>
      <c r="H659" s="58"/>
      <c r="I659" s="61"/>
      <c r="J659" s="61"/>
      <c r="K659" s="61"/>
      <c r="L659" s="61"/>
    </row>
    <row r="660" spans="3:12" ht="16" x14ac:dyDescent="0.2">
      <c r="C660" s="59"/>
      <c r="D660" s="58"/>
      <c r="E660" s="58"/>
      <c r="F660" s="58"/>
      <c r="G660" s="58"/>
      <c r="H660" s="58"/>
      <c r="I660" s="61"/>
      <c r="J660" s="61"/>
      <c r="K660" s="61"/>
      <c r="L660" s="61"/>
    </row>
    <row r="661" spans="3:12" ht="16" x14ac:dyDescent="0.2">
      <c r="C661" s="59"/>
      <c r="D661" s="78"/>
      <c r="E661" s="78"/>
      <c r="F661" s="58"/>
      <c r="G661" s="58"/>
      <c r="H661" s="58"/>
      <c r="I661" s="61"/>
      <c r="J661" s="61"/>
      <c r="K661" s="61"/>
      <c r="L661" s="61"/>
    </row>
    <row r="662" spans="3:12" x14ac:dyDescent="0.15">
      <c r="C662" s="58"/>
      <c r="D662" s="58"/>
      <c r="E662" s="58"/>
      <c r="F662" s="58"/>
      <c r="G662" s="58"/>
      <c r="H662" s="58"/>
      <c r="I662" s="61"/>
      <c r="J662" s="61"/>
      <c r="K662" s="61"/>
      <c r="L662" s="61"/>
    </row>
    <row r="663" spans="3:12" x14ac:dyDescent="0.15">
      <c r="C663" s="77"/>
      <c r="D663" s="58"/>
      <c r="E663" s="58"/>
      <c r="F663" s="58"/>
      <c r="G663" s="58"/>
      <c r="H663" s="58"/>
      <c r="I663" s="61"/>
      <c r="J663" s="61"/>
      <c r="K663" s="61"/>
      <c r="L663" s="61"/>
    </row>
    <row r="664" spans="3:12" x14ac:dyDescent="0.15">
      <c r="C664" s="77"/>
      <c r="D664" s="58"/>
      <c r="E664" s="58"/>
      <c r="F664" s="58"/>
      <c r="G664" s="58"/>
      <c r="H664" s="58"/>
      <c r="I664" s="61"/>
      <c r="J664" s="61"/>
      <c r="K664" s="61"/>
      <c r="L664" s="61"/>
    </row>
    <row r="665" spans="3:12" x14ac:dyDescent="0.15">
      <c r="C665" s="77"/>
      <c r="D665" s="58"/>
      <c r="E665" s="58"/>
      <c r="F665" s="58"/>
      <c r="G665" s="58"/>
      <c r="H665" s="58"/>
      <c r="I665" s="61"/>
      <c r="J665" s="61"/>
      <c r="K665" s="61"/>
      <c r="L665" s="61"/>
    </row>
    <row r="666" spans="3:12" x14ac:dyDescent="0.15">
      <c r="C666" s="77"/>
      <c r="D666" s="58"/>
      <c r="E666" s="58"/>
      <c r="F666" s="58"/>
      <c r="G666" s="58"/>
      <c r="H666" s="58"/>
      <c r="I666" s="61"/>
      <c r="J666" s="61"/>
      <c r="K666" s="61"/>
      <c r="L666" s="61"/>
    </row>
    <row r="667" spans="3:12" x14ac:dyDescent="0.15">
      <c r="C667" s="58"/>
      <c r="D667" s="58"/>
      <c r="E667" s="58"/>
      <c r="F667" s="58"/>
      <c r="G667" s="58"/>
      <c r="H667" s="58"/>
      <c r="I667" s="61"/>
      <c r="J667" s="61"/>
      <c r="K667" s="61"/>
      <c r="L667" s="61"/>
    </row>
    <row r="668" spans="3:12" x14ac:dyDescent="0.15">
      <c r="C668" s="77"/>
      <c r="D668" s="58"/>
      <c r="E668" s="58"/>
      <c r="F668" s="58"/>
      <c r="G668" s="58"/>
      <c r="H668" s="58"/>
      <c r="I668" s="61"/>
      <c r="J668" s="61"/>
      <c r="K668" s="61"/>
      <c r="L668" s="61"/>
    </row>
    <row r="669" spans="3:12" x14ac:dyDescent="0.15">
      <c r="C669" s="77"/>
      <c r="D669" s="58"/>
      <c r="E669" s="58"/>
      <c r="F669" s="58"/>
      <c r="G669" s="58"/>
      <c r="H669" s="58"/>
      <c r="I669" s="61"/>
      <c r="J669" s="61"/>
      <c r="K669" s="61"/>
      <c r="L669" s="61"/>
    </row>
    <row r="670" spans="3:12" x14ac:dyDescent="0.15">
      <c r="C670" s="77"/>
      <c r="D670" s="58"/>
      <c r="E670" s="58"/>
      <c r="F670" s="58"/>
      <c r="G670" s="58"/>
      <c r="H670" s="58"/>
      <c r="I670" s="61"/>
      <c r="J670" s="61"/>
      <c r="K670" s="61"/>
      <c r="L670" s="61"/>
    </row>
    <row r="671" spans="3:12" x14ac:dyDescent="0.15">
      <c r="C671" s="77"/>
      <c r="D671" s="58"/>
      <c r="E671" s="58"/>
      <c r="F671" s="58"/>
      <c r="G671" s="58"/>
      <c r="H671" s="58"/>
      <c r="I671" s="61"/>
      <c r="J671" s="61"/>
      <c r="K671" s="61"/>
      <c r="L671" s="61"/>
    </row>
    <row r="672" spans="3:12" x14ac:dyDescent="0.15">
      <c r="C672" s="58"/>
      <c r="D672" s="58"/>
      <c r="E672" s="58"/>
      <c r="F672" s="58"/>
      <c r="G672" s="58"/>
      <c r="H672" s="58"/>
      <c r="I672" s="61"/>
      <c r="J672" s="61"/>
      <c r="K672" s="61"/>
      <c r="L672" s="61"/>
    </row>
    <row r="673" spans="3:12" x14ac:dyDescent="0.15">
      <c r="C673" s="77"/>
      <c r="D673" s="58"/>
      <c r="E673" s="58"/>
      <c r="F673" s="58"/>
      <c r="G673" s="58"/>
      <c r="H673" s="58"/>
      <c r="I673" s="61"/>
      <c r="J673" s="61"/>
      <c r="K673" s="61"/>
      <c r="L673" s="61"/>
    </row>
    <row r="674" spans="3:12" x14ac:dyDescent="0.15">
      <c r="C674" s="77"/>
      <c r="D674" s="58"/>
      <c r="E674" s="58"/>
      <c r="F674" s="58"/>
      <c r="G674" s="58"/>
      <c r="H674" s="58"/>
      <c r="I674" s="61"/>
      <c r="J674" s="61"/>
      <c r="K674" s="61"/>
      <c r="L674" s="61"/>
    </row>
    <row r="675" spans="3:12" x14ac:dyDescent="0.15">
      <c r="C675" s="77"/>
      <c r="D675" s="58"/>
      <c r="E675" s="58"/>
      <c r="F675" s="58"/>
      <c r="G675" s="58"/>
      <c r="H675" s="58"/>
      <c r="I675" s="61"/>
      <c r="J675" s="61"/>
      <c r="K675" s="61"/>
      <c r="L675" s="61"/>
    </row>
    <row r="676" spans="3:12" x14ac:dyDescent="0.15">
      <c r="C676" s="77"/>
      <c r="D676" s="58"/>
      <c r="E676" s="58"/>
      <c r="F676" s="58"/>
      <c r="G676" s="58"/>
      <c r="H676" s="58"/>
      <c r="I676" s="61"/>
      <c r="J676" s="61"/>
      <c r="K676" s="61"/>
      <c r="L676" s="61"/>
    </row>
    <row r="677" spans="3:12" x14ac:dyDescent="0.15">
      <c r="C677" s="58"/>
      <c r="D677" s="58"/>
      <c r="E677" s="58"/>
      <c r="F677" s="58"/>
      <c r="G677" s="58"/>
      <c r="H677" s="58"/>
      <c r="I677" s="61"/>
      <c r="J677" s="61"/>
      <c r="K677" s="61"/>
      <c r="L677" s="61"/>
    </row>
    <row r="678" spans="3:12" x14ac:dyDescent="0.15">
      <c r="C678" s="77"/>
      <c r="D678" s="58"/>
      <c r="E678" s="58"/>
      <c r="F678" s="58"/>
      <c r="G678" s="58"/>
      <c r="H678" s="58"/>
      <c r="I678" s="61"/>
      <c r="J678" s="61"/>
      <c r="K678" s="61"/>
      <c r="L678" s="61"/>
    </row>
    <row r="679" spans="3:12" x14ac:dyDescent="0.15">
      <c r="C679" s="77"/>
      <c r="D679" s="58"/>
      <c r="E679" s="58"/>
      <c r="F679" s="58"/>
      <c r="G679" s="58"/>
      <c r="H679" s="58"/>
      <c r="I679" s="61"/>
      <c r="J679" s="61"/>
      <c r="K679" s="61"/>
      <c r="L679" s="61"/>
    </row>
    <row r="680" spans="3:12" x14ac:dyDescent="0.15">
      <c r="C680" s="77"/>
      <c r="D680" s="58"/>
      <c r="E680" s="58"/>
      <c r="F680" s="58"/>
      <c r="G680" s="58"/>
      <c r="H680" s="58"/>
      <c r="I680" s="61"/>
      <c r="J680" s="61"/>
      <c r="K680" s="61"/>
      <c r="L680" s="61"/>
    </row>
    <row r="681" spans="3:12" x14ac:dyDescent="0.15">
      <c r="C681" s="77"/>
      <c r="D681" s="58"/>
      <c r="E681" s="58"/>
      <c r="F681" s="58"/>
      <c r="G681" s="58"/>
      <c r="H681" s="58"/>
      <c r="I681" s="61"/>
      <c r="J681" s="61"/>
      <c r="K681" s="61"/>
      <c r="L681" s="61"/>
    </row>
    <row r="682" spans="3:12" x14ac:dyDescent="0.15">
      <c r="C682" s="58"/>
      <c r="D682" s="58"/>
      <c r="E682" s="58"/>
      <c r="F682" s="58"/>
      <c r="G682" s="58"/>
      <c r="H682" s="58"/>
      <c r="I682" s="61"/>
      <c r="J682" s="61"/>
      <c r="K682" s="61"/>
      <c r="L682" s="61"/>
    </row>
    <row r="683" spans="3:12" ht="16" x14ac:dyDescent="0.2">
      <c r="C683" s="57"/>
      <c r="D683" s="5"/>
      <c r="E683" s="5"/>
      <c r="F683" s="5"/>
      <c r="G683" s="5"/>
      <c r="H683" s="5"/>
      <c r="I683" s="61"/>
      <c r="J683" s="61"/>
      <c r="K683" s="61"/>
      <c r="L683" s="61"/>
    </row>
    <row r="684" spans="3:12" ht="16" x14ac:dyDescent="0.2">
      <c r="C684" s="57"/>
      <c r="D684" s="5"/>
      <c r="E684" s="5"/>
      <c r="F684" s="5"/>
      <c r="G684" s="5"/>
      <c r="H684" s="5"/>
      <c r="I684" s="61"/>
      <c r="J684" s="61"/>
      <c r="K684" s="61"/>
      <c r="L684" s="61"/>
    </row>
    <row r="685" spans="3:12" ht="16" x14ac:dyDescent="0.2">
      <c r="C685" s="69"/>
      <c r="D685" s="5"/>
      <c r="E685" s="5"/>
      <c r="F685" s="5"/>
      <c r="G685" s="5"/>
      <c r="H685" s="5"/>
      <c r="I685" s="61"/>
      <c r="J685" s="61"/>
      <c r="K685" s="61"/>
      <c r="L685" s="61"/>
    </row>
    <row r="686" spans="3:12" ht="16" x14ac:dyDescent="0.2">
      <c r="C686" s="69"/>
      <c r="D686" s="5"/>
      <c r="E686" s="5"/>
      <c r="F686" s="5"/>
      <c r="G686" s="5"/>
      <c r="H686" s="5"/>
      <c r="I686" s="61"/>
      <c r="J686" s="61"/>
      <c r="K686" s="61"/>
      <c r="L686" s="61"/>
    </row>
    <row r="687" spans="3:12" x14ac:dyDescent="0.15">
      <c r="C687" s="58"/>
      <c r="D687" s="58"/>
      <c r="E687" s="58"/>
      <c r="F687" s="58"/>
      <c r="G687" s="58"/>
      <c r="H687" s="58"/>
      <c r="I687" s="61"/>
      <c r="J687" s="61"/>
      <c r="K687" s="61"/>
      <c r="L687" s="61"/>
    </row>
    <row r="688" spans="3:12" x14ac:dyDescent="0.15">
      <c r="C688" s="77"/>
      <c r="D688" s="58"/>
      <c r="E688" s="58"/>
      <c r="F688" s="58"/>
      <c r="G688" s="58"/>
      <c r="H688" s="58"/>
      <c r="I688" s="61"/>
      <c r="J688" s="61"/>
      <c r="K688" s="61"/>
      <c r="L688" s="61"/>
    </row>
    <row r="689" spans="3:12" x14ac:dyDescent="0.15">
      <c r="C689" s="77"/>
      <c r="D689" s="58"/>
      <c r="E689" s="58"/>
      <c r="F689" s="58"/>
      <c r="G689" s="58"/>
      <c r="H689" s="58"/>
      <c r="I689" s="61"/>
      <c r="J689" s="61"/>
      <c r="K689" s="61"/>
      <c r="L689" s="61"/>
    </row>
    <row r="690" spans="3:12" x14ac:dyDescent="0.15">
      <c r="C690" s="77"/>
      <c r="D690" s="58"/>
      <c r="E690" s="58"/>
      <c r="F690" s="58"/>
      <c r="G690" s="58"/>
      <c r="H690" s="58"/>
      <c r="I690" s="61"/>
      <c r="J690" s="61"/>
      <c r="K690" s="61"/>
      <c r="L690" s="61"/>
    </row>
    <row r="691" spans="3:12" x14ac:dyDescent="0.15">
      <c r="C691" s="77"/>
      <c r="D691" s="58"/>
      <c r="E691" s="58"/>
      <c r="F691" s="58"/>
      <c r="G691" s="58"/>
      <c r="H691" s="58"/>
      <c r="I691" s="61"/>
      <c r="J691" s="61"/>
      <c r="K691" s="61"/>
      <c r="L691" s="61"/>
    </row>
    <row r="692" spans="3:12" x14ac:dyDescent="0.15">
      <c r="C692" s="58"/>
      <c r="D692" s="58"/>
      <c r="E692" s="58"/>
      <c r="F692" s="58"/>
      <c r="G692" s="58"/>
      <c r="H692" s="58"/>
      <c r="I692" s="61"/>
      <c r="J692" s="61"/>
      <c r="K692" s="61"/>
      <c r="L692" s="61"/>
    </row>
    <row r="693" spans="3:12" x14ac:dyDescent="0.15">
      <c r="C693" s="77"/>
      <c r="D693" s="58"/>
      <c r="E693" s="58"/>
      <c r="F693" s="58"/>
      <c r="G693" s="58"/>
      <c r="H693" s="58"/>
      <c r="I693" s="61"/>
      <c r="J693" s="61"/>
      <c r="K693" s="61"/>
      <c r="L693" s="61"/>
    </row>
    <row r="694" spans="3:12" x14ac:dyDescent="0.15">
      <c r="C694" s="77"/>
      <c r="D694" s="58"/>
      <c r="E694" s="58"/>
      <c r="F694" s="58"/>
      <c r="G694" s="58"/>
      <c r="H694" s="58"/>
      <c r="I694" s="61"/>
      <c r="J694" s="61"/>
      <c r="K694" s="61"/>
      <c r="L694" s="61"/>
    </row>
    <row r="695" spans="3:12" x14ac:dyDescent="0.15">
      <c r="C695" s="77"/>
      <c r="D695" s="58"/>
      <c r="E695" s="58"/>
      <c r="F695" s="58"/>
      <c r="G695" s="58"/>
      <c r="H695" s="58"/>
      <c r="I695" s="61"/>
      <c r="J695" s="61"/>
      <c r="K695" s="61"/>
      <c r="L695" s="61"/>
    </row>
    <row r="696" spans="3:12" x14ac:dyDescent="0.15">
      <c r="C696" s="77"/>
      <c r="D696" s="58"/>
      <c r="E696" s="58"/>
      <c r="F696" s="58"/>
      <c r="G696" s="58"/>
      <c r="H696" s="58"/>
      <c r="I696" s="61"/>
      <c r="J696" s="61"/>
      <c r="K696" s="61"/>
      <c r="L696" s="61"/>
    </row>
    <row r="697" spans="3:12" x14ac:dyDescent="0.15">
      <c r="C697" s="58"/>
      <c r="D697" s="58"/>
      <c r="E697" s="58"/>
      <c r="F697" s="58"/>
      <c r="G697" s="58"/>
      <c r="H697" s="58"/>
      <c r="I697" s="61"/>
      <c r="J697" s="61"/>
      <c r="K697" s="61"/>
      <c r="L697" s="61"/>
    </row>
    <row r="698" spans="3:12" ht="16" x14ac:dyDescent="0.2">
      <c r="C698" s="57"/>
      <c r="D698" s="5"/>
      <c r="E698" s="5"/>
      <c r="F698" s="5"/>
      <c r="G698" s="5"/>
      <c r="H698" s="5"/>
      <c r="I698" s="61"/>
      <c r="J698" s="61"/>
      <c r="K698" s="61"/>
      <c r="L698" s="61"/>
    </row>
    <row r="699" spans="3:12" ht="16" x14ac:dyDescent="0.2">
      <c r="C699" s="57"/>
      <c r="D699" s="5"/>
      <c r="E699" s="5"/>
      <c r="F699" s="5"/>
      <c r="G699" s="5"/>
      <c r="H699" s="5"/>
      <c r="I699" s="61"/>
      <c r="J699" s="61"/>
      <c r="K699" s="61"/>
      <c r="L699" s="61"/>
    </row>
    <row r="700" spans="3:12" ht="16" x14ac:dyDescent="0.2">
      <c r="C700" s="57"/>
      <c r="D700" s="5"/>
      <c r="E700" s="5"/>
      <c r="F700" s="5"/>
      <c r="G700" s="5"/>
      <c r="H700" s="5"/>
      <c r="I700" s="61"/>
      <c r="J700" s="61"/>
      <c r="K700" s="61"/>
      <c r="L700" s="61"/>
    </row>
    <row r="701" spans="3:12" ht="16" x14ac:dyDescent="0.2">
      <c r="C701" s="69"/>
      <c r="D701" s="5"/>
      <c r="E701" s="5"/>
      <c r="F701" s="5"/>
      <c r="G701" s="5"/>
      <c r="H701" s="5"/>
      <c r="I701" s="61"/>
      <c r="J701" s="61"/>
      <c r="K701" s="61"/>
      <c r="L701" s="61"/>
    </row>
    <row r="702" spans="3:12" ht="16" x14ac:dyDescent="0.2">
      <c r="C702" s="69"/>
      <c r="D702" s="5"/>
      <c r="E702" s="5"/>
      <c r="F702" s="5"/>
      <c r="G702" s="5"/>
      <c r="H702" s="5"/>
      <c r="I702" s="61"/>
      <c r="J702" s="61"/>
      <c r="K702" s="61"/>
      <c r="L702" s="61"/>
    </row>
    <row r="703" spans="3:12" x14ac:dyDescent="0.15">
      <c r="C703" s="58"/>
      <c r="D703" s="58"/>
      <c r="E703" s="58"/>
      <c r="F703" s="58"/>
      <c r="G703" s="58"/>
      <c r="H703" s="58"/>
      <c r="I703" s="61"/>
      <c r="J703" s="61"/>
      <c r="K703" s="61"/>
      <c r="L703" s="61"/>
    </row>
    <row r="704" spans="3:12" ht="16" x14ac:dyDescent="0.2">
      <c r="C704" s="57"/>
      <c r="D704" s="5"/>
      <c r="E704" s="5"/>
      <c r="F704" s="5"/>
      <c r="G704" s="5"/>
      <c r="H704" s="5"/>
      <c r="I704" s="61"/>
      <c r="J704" s="61"/>
      <c r="K704" s="61"/>
      <c r="L704" s="61"/>
    </row>
    <row r="705" spans="3:12" ht="16" x14ac:dyDescent="0.2">
      <c r="C705" s="57"/>
      <c r="D705" s="5"/>
      <c r="E705" s="5"/>
      <c r="F705" s="5"/>
      <c r="G705" s="5"/>
      <c r="H705" s="5"/>
      <c r="I705" s="61"/>
      <c r="J705" s="61"/>
      <c r="K705" s="61"/>
      <c r="L705" s="61"/>
    </row>
    <row r="706" spans="3:12" ht="16" x14ac:dyDescent="0.2">
      <c r="C706" s="69"/>
      <c r="D706" s="5"/>
      <c r="E706" s="5"/>
      <c r="F706" s="5"/>
      <c r="G706" s="5"/>
      <c r="H706" s="5"/>
      <c r="I706" s="61"/>
      <c r="J706" s="61"/>
      <c r="K706" s="61"/>
      <c r="L706" s="61"/>
    </row>
    <row r="707" spans="3:12" ht="16" x14ac:dyDescent="0.2">
      <c r="C707" s="59"/>
      <c r="D707" s="5"/>
      <c r="E707" s="5"/>
      <c r="F707" s="5"/>
      <c r="G707" s="5"/>
      <c r="H707" s="5"/>
      <c r="I707" s="61"/>
      <c r="J707" s="61"/>
      <c r="K707" s="61"/>
      <c r="L707" s="61"/>
    </row>
    <row r="708" spans="3:12" x14ac:dyDescent="0.15">
      <c r="C708" s="58"/>
      <c r="D708" s="58"/>
      <c r="E708" s="58"/>
      <c r="F708" s="58"/>
      <c r="G708" s="58"/>
      <c r="H708" s="58"/>
      <c r="I708" s="61"/>
      <c r="J708" s="61"/>
      <c r="K708" s="61"/>
      <c r="L708" s="61"/>
    </row>
    <row r="709" spans="3:12" ht="16" x14ac:dyDescent="0.2">
      <c r="C709" s="57"/>
      <c r="D709" s="5"/>
      <c r="E709" s="5"/>
      <c r="F709" s="5"/>
      <c r="G709" s="5"/>
      <c r="H709" s="5"/>
      <c r="I709" s="61"/>
      <c r="J709" s="61"/>
      <c r="K709" s="61"/>
      <c r="L709" s="61"/>
    </row>
    <row r="710" spans="3:12" ht="16" x14ac:dyDescent="0.2">
      <c r="C710" s="57"/>
      <c r="D710" s="5"/>
      <c r="E710" s="5"/>
      <c r="F710" s="5"/>
      <c r="G710" s="5"/>
      <c r="H710" s="5"/>
      <c r="I710" s="61"/>
      <c r="J710" s="61"/>
      <c r="K710" s="61"/>
      <c r="L710" s="61"/>
    </row>
    <row r="711" spans="3:12" ht="16" x14ac:dyDescent="0.2">
      <c r="C711" s="49"/>
      <c r="D711" s="5"/>
      <c r="E711" s="5"/>
      <c r="F711" s="5"/>
      <c r="G711" s="5"/>
      <c r="H711" s="5"/>
      <c r="I711" s="61"/>
      <c r="J711" s="61"/>
      <c r="K711" s="61"/>
      <c r="L711" s="61"/>
    </row>
    <row r="712" spans="3:12" ht="16" x14ac:dyDescent="0.2">
      <c r="C712" s="69"/>
      <c r="D712" s="5"/>
      <c r="E712" s="5"/>
      <c r="F712" s="5"/>
      <c r="G712" s="5"/>
      <c r="H712" s="5"/>
      <c r="I712" s="61"/>
      <c r="J712" s="61"/>
      <c r="K712" s="61"/>
      <c r="L712" s="61"/>
    </row>
    <row r="713" spans="3:12" ht="16" x14ac:dyDescent="0.2">
      <c r="C713" s="69"/>
      <c r="D713" s="5"/>
      <c r="E713" s="5"/>
      <c r="F713" s="5"/>
      <c r="G713" s="5"/>
      <c r="H713" s="5"/>
      <c r="I713" s="61"/>
      <c r="J713" s="61"/>
      <c r="K713" s="61"/>
      <c r="L713" s="61"/>
    </row>
    <row r="714" spans="3:12" x14ac:dyDescent="0.15">
      <c r="C714" s="58"/>
      <c r="D714" s="58"/>
      <c r="E714" s="58"/>
      <c r="F714" s="58"/>
      <c r="G714" s="58"/>
      <c r="H714" s="58"/>
      <c r="I714" s="61"/>
      <c r="J714" s="61"/>
      <c r="K714" s="61"/>
      <c r="L714" s="61"/>
    </row>
    <row r="715" spans="3:12" ht="16" x14ac:dyDescent="0.2">
      <c r="C715" s="57"/>
      <c r="D715" s="5"/>
      <c r="E715" s="5"/>
      <c r="F715" s="5"/>
      <c r="G715" s="5"/>
      <c r="H715" s="5"/>
      <c r="I715" s="61"/>
      <c r="J715" s="61"/>
      <c r="K715" s="61"/>
      <c r="L715" s="61"/>
    </row>
    <row r="716" spans="3:12" ht="16" x14ac:dyDescent="0.2">
      <c r="C716" s="57"/>
      <c r="D716" s="5"/>
      <c r="E716" s="5"/>
      <c r="F716" s="5"/>
      <c r="G716" s="5"/>
      <c r="H716" s="5"/>
      <c r="I716" s="61"/>
      <c r="J716" s="61"/>
      <c r="K716" s="61"/>
      <c r="L716" s="61"/>
    </row>
    <row r="717" spans="3:12" ht="16" x14ac:dyDescent="0.2">
      <c r="C717" s="49"/>
      <c r="D717" s="5"/>
      <c r="E717" s="5"/>
      <c r="F717" s="5"/>
      <c r="G717" s="5"/>
      <c r="H717" s="5"/>
      <c r="I717" s="61"/>
      <c r="J717" s="61"/>
      <c r="K717" s="61"/>
      <c r="L717" s="61"/>
    </row>
    <row r="718" spans="3:12" ht="16" x14ac:dyDescent="0.2">
      <c r="C718" s="69"/>
      <c r="D718" s="5"/>
      <c r="E718" s="5"/>
      <c r="F718" s="5"/>
      <c r="G718" s="5"/>
      <c r="H718" s="5"/>
      <c r="I718" s="61"/>
      <c r="J718" s="61"/>
      <c r="K718" s="61"/>
      <c r="L718" s="61"/>
    </row>
    <row r="719" spans="3:12" ht="16" x14ac:dyDescent="0.2">
      <c r="C719" s="69"/>
      <c r="D719" s="5"/>
      <c r="E719" s="5"/>
      <c r="F719" s="5"/>
      <c r="G719" s="5"/>
      <c r="H719" s="5"/>
      <c r="I719" s="61"/>
      <c r="J719" s="61"/>
      <c r="K719" s="61"/>
      <c r="L719" s="61"/>
    </row>
    <row r="720" spans="3:12" x14ac:dyDescent="0.15">
      <c r="C720" s="58"/>
      <c r="D720" s="58"/>
      <c r="E720" s="58"/>
      <c r="F720" s="58"/>
      <c r="G720" s="58"/>
      <c r="H720" s="58"/>
      <c r="I720" s="61"/>
      <c r="J720" s="61"/>
      <c r="K720" s="61"/>
      <c r="L720" s="61"/>
    </row>
    <row r="721" spans="3:12" ht="16" x14ac:dyDescent="0.2">
      <c r="C721" s="57"/>
      <c r="D721" s="5"/>
      <c r="E721" s="5"/>
      <c r="F721" s="5"/>
      <c r="G721" s="5"/>
      <c r="H721" s="5"/>
      <c r="I721" s="61"/>
      <c r="J721" s="61"/>
      <c r="K721" s="61"/>
      <c r="L721" s="61"/>
    </row>
    <row r="722" spans="3:12" ht="16" x14ac:dyDescent="0.2">
      <c r="C722" s="57"/>
      <c r="D722" s="5"/>
      <c r="E722" s="5"/>
      <c r="F722" s="5"/>
      <c r="G722" s="5"/>
      <c r="H722" s="5"/>
      <c r="I722" s="61"/>
      <c r="J722" s="61"/>
      <c r="K722" s="61"/>
      <c r="L722" s="61"/>
    </row>
    <row r="723" spans="3:12" ht="16" x14ac:dyDescent="0.2">
      <c r="C723" s="69"/>
      <c r="D723" s="5"/>
      <c r="E723" s="5"/>
      <c r="F723" s="5"/>
      <c r="G723" s="5"/>
      <c r="H723" s="5"/>
      <c r="I723" s="61"/>
      <c r="J723" s="61"/>
      <c r="K723" s="61"/>
      <c r="L723" s="61"/>
    </row>
    <row r="724" spans="3:12" ht="16" x14ac:dyDescent="0.2">
      <c r="C724" s="59"/>
      <c r="D724" s="5"/>
      <c r="E724" s="5"/>
      <c r="F724" s="5"/>
      <c r="G724" s="5"/>
      <c r="H724" s="5"/>
      <c r="I724" s="61"/>
      <c r="J724" s="61"/>
      <c r="K724" s="61"/>
      <c r="L724" s="61"/>
    </row>
    <row r="725" spans="3:12" x14ac:dyDescent="0.15">
      <c r="C725" s="58"/>
      <c r="D725" s="58"/>
      <c r="E725" s="58"/>
      <c r="F725" s="58"/>
      <c r="G725" s="58"/>
      <c r="H725" s="58"/>
      <c r="I725" s="61"/>
      <c r="J725" s="61"/>
      <c r="K725" s="61"/>
      <c r="L725" s="61"/>
    </row>
    <row r="726" spans="3:12" ht="16" x14ac:dyDescent="0.2">
      <c r="C726" s="57"/>
      <c r="D726" s="5"/>
      <c r="E726" s="5"/>
      <c r="F726" s="5"/>
      <c r="G726" s="5"/>
      <c r="H726" s="5"/>
      <c r="I726" s="61"/>
      <c r="J726" s="61"/>
      <c r="K726" s="61"/>
      <c r="L726" s="61"/>
    </row>
    <row r="727" spans="3:12" ht="16" x14ac:dyDescent="0.2">
      <c r="C727" s="57"/>
      <c r="D727" s="5"/>
      <c r="E727" s="5"/>
      <c r="F727" s="5"/>
      <c r="G727" s="5"/>
      <c r="H727" s="5"/>
      <c r="I727" s="61"/>
      <c r="J727" s="61"/>
      <c r="K727" s="61"/>
      <c r="L727" s="61"/>
    </row>
    <row r="728" spans="3:12" ht="16" x14ac:dyDescent="0.2">
      <c r="C728" s="69"/>
      <c r="D728" s="5"/>
      <c r="E728" s="5"/>
      <c r="F728" s="5"/>
      <c r="G728" s="5"/>
      <c r="H728" s="5"/>
      <c r="I728" s="61"/>
      <c r="J728" s="61"/>
      <c r="K728" s="61"/>
      <c r="L728" s="61"/>
    </row>
    <row r="729" spans="3:12" ht="16" x14ac:dyDescent="0.2">
      <c r="C729" s="59"/>
      <c r="D729" s="5"/>
      <c r="E729" s="5"/>
      <c r="F729" s="5"/>
      <c r="G729" s="5"/>
      <c r="H729" s="5"/>
      <c r="I729" s="61"/>
      <c r="J729" s="61"/>
      <c r="K729" s="61"/>
      <c r="L729" s="61"/>
    </row>
    <row r="730" spans="3:12" x14ac:dyDescent="0.15">
      <c r="C730" s="58"/>
      <c r="D730" s="58"/>
      <c r="E730" s="58"/>
      <c r="F730" s="58"/>
      <c r="G730" s="58"/>
      <c r="H730" s="58"/>
      <c r="I730" s="61"/>
      <c r="J730" s="61"/>
      <c r="K730" s="61"/>
      <c r="L730" s="61"/>
    </row>
    <row r="731" spans="3:12" ht="16" x14ac:dyDescent="0.2">
      <c r="C731" s="57"/>
      <c r="D731" s="5"/>
      <c r="E731" s="5"/>
      <c r="F731" s="58"/>
      <c r="G731" s="58"/>
      <c r="H731" s="58"/>
      <c r="I731" s="61"/>
      <c r="J731" s="61"/>
      <c r="K731" s="61"/>
      <c r="L731" s="61"/>
    </row>
    <row r="732" spans="3:12" ht="16" x14ac:dyDescent="0.2">
      <c r="C732" s="57"/>
      <c r="D732" s="5"/>
      <c r="E732" s="5"/>
      <c r="F732" s="58"/>
      <c r="G732" s="58"/>
      <c r="H732" s="58"/>
      <c r="I732" s="61"/>
      <c r="J732" s="61"/>
      <c r="K732" s="61"/>
      <c r="L732" s="61"/>
    </row>
    <row r="733" spans="3:12" ht="16" x14ac:dyDescent="0.2">
      <c r="C733" s="69"/>
      <c r="D733" s="5"/>
      <c r="E733" s="5"/>
      <c r="F733" s="58"/>
      <c r="G733" s="58"/>
      <c r="H733" s="58"/>
      <c r="I733" s="61"/>
      <c r="J733" s="61"/>
      <c r="K733" s="61"/>
      <c r="L733" s="61"/>
    </row>
    <row r="734" spans="3:12" ht="16" x14ac:dyDescent="0.2">
      <c r="C734" s="59"/>
      <c r="D734" s="5"/>
      <c r="E734" s="5"/>
      <c r="F734" s="58"/>
      <c r="G734" s="58"/>
      <c r="H734" s="58"/>
      <c r="I734" s="61"/>
      <c r="J734" s="61"/>
      <c r="K734" s="61"/>
      <c r="L734" s="61"/>
    </row>
    <row r="735" spans="3:12" x14ac:dyDescent="0.15">
      <c r="C735" s="58"/>
      <c r="D735" s="58"/>
      <c r="E735" s="58"/>
      <c r="F735" s="58"/>
      <c r="G735" s="58"/>
      <c r="H735" s="58"/>
      <c r="I735" s="61"/>
      <c r="J735" s="61"/>
      <c r="K735" s="61"/>
      <c r="L735" s="61"/>
    </row>
    <row r="736" spans="3:12" ht="16" x14ac:dyDescent="0.2">
      <c r="C736" s="57"/>
      <c r="D736" s="5"/>
      <c r="E736" s="5"/>
      <c r="F736" s="58"/>
      <c r="G736" s="58"/>
      <c r="H736" s="58"/>
      <c r="I736" s="61"/>
      <c r="J736" s="61"/>
      <c r="K736" s="61"/>
      <c r="L736" s="61"/>
    </row>
    <row r="737" spans="3:12" ht="16" x14ac:dyDescent="0.2">
      <c r="C737" s="57"/>
      <c r="D737" s="5"/>
      <c r="E737" s="5"/>
      <c r="F737" s="58"/>
      <c r="G737" s="58"/>
      <c r="H737" s="58"/>
      <c r="I737" s="61"/>
      <c r="J737" s="61"/>
      <c r="K737" s="61"/>
      <c r="L737" s="61"/>
    </row>
    <row r="738" spans="3:12" ht="16" x14ac:dyDescent="0.2">
      <c r="C738" s="69"/>
      <c r="D738" s="5"/>
      <c r="E738" s="5"/>
      <c r="F738" s="58"/>
      <c r="G738" s="58"/>
      <c r="H738" s="58"/>
      <c r="I738" s="61"/>
      <c r="J738" s="61"/>
      <c r="K738" s="61"/>
      <c r="L738" s="61"/>
    </row>
    <row r="739" spans="3:12" ht="16" x14ac:dyDescent="0.2">
      <c r="C739" s="59"/>
      <c r="D739" s="5"/>
      <c r="E739" s="5"/>
      <c r="F739" s="58"/>
      <c r="G739" s="58"/>
      <c r="H739" s="58"/>
      <c r="I739" s="61"/>
      <c r="J739" s="61"/>
      <c r="K739" s="61"/>
      <c r="L739" s="61"/>
    </row>
    <row r="740" spans="3:12" x14ac:dyDescent="0.15">
      <c r="C740" s="58"/>
      <c r="D740" s="58"/>
      <c r="E740" s="58"/>
      <c r="F740" s="58"/>
      <c r="G740" s="58"/>
      <c r="H740" s="58"/>
      <c r="I740" s="61"/>
      <c r="J740" s="61"/>
      <c r="K740" s="61"/>
      <c r="L740" s="61"/>
    </row>
    <row r="741" spans="3:12" ht="16" x14ac:dyDescent="0.2">
      <c r="C741" s="57"/>
      <c r="D741" s="5"/>
      <c r="E741" s="5"/>
      <c r="F741" s="58"/>
      <c r="G741" s="58"/>
      <c r="H741" s="58"/>
      <c r="I741" s="61"/>
      <c r="J741" s="61"/>
      <c r="K741" s="61"/>
      <c r="L741" s="61"/>
    </row>
    <row r="742" spans="3:12" ht="16" x14ac:dyDescent="0.2">
      <c r="C742" s="57"/>
      <c r="D742" s="5"/>
      <c r="E742" s="5"/>
      <c r="F742" s="58"/>
      <c r="G742" s="58"/>
      <c r="H742" s="58"/>
      <c r="I742" s="61"/>
      <c r="J742" s="61"/>
      <c r="K742" s="61"/>
      <c r="L742" s="61"/>
    </row>
    <row r="743" spans="3:12" ht="16" x14ac:dyDescent="0.2">
      <c r="C743" s="69"/>
      <c r="D743" s="5"/>
      <c r="E743" s="5"/>
      <c r="F743" s="58"/>
      <c r="G743" s="58"/>
      <c r="H743" s="58"/>
      <c r="I743" s="61"/>
      <c r="J743" s="61"/>
      <c r="K743" s="61"/>
      <c r="L743" s="61"/>
    </row>
    <row r="744" spans="3:12" ht="16" x14ac:dyDescent="0.2">
      <c r="C744" s="59"/>
      <c r="D744" s="5"/>
      <c r="E744" s="5"/>
      <c r="F744" s="58"/>
      <c r="G744" s="58"/>
      <c r="H744" s="58"/>
      <c r="I744" s="61"/>
      <c r="J744" s="61"/>
      <c r="K744" s="61"/>
      <c r="L744" s="61"/>
    </row>
    <row r="745" spans="3:12" x14ac:dyDescent="0.15">
      <c r="C745" s="58"/>
      <c r="D745" s="58"/>
      <c r="E745" s="58"/>
      <c r="F745" s="58"/>
      <c r="G745" s="58"/>
      <c r="H745" s="58"/>
      <c r="I745" s="61"/>
      <c r="J745" s="61"/>
      <c r="K745" s="61"/>
      <c r="L745" s="61"/>
    </row>
    <row r="746" spans="3:12" ht="16" x14ac:dyDescent="0.2">
      <c r="C746" s="57"/>
      <c r="D746" s="5"/>
      <c r="E746" s="5"/>
      <c r="F746" s="58"/>
      <c r="G746" s="58"/>
      <c r="H746" s="58"/>
      <c r="I746" s="61"/>
      <c r="J746" s="61"/>
      <c r="K746" s="61"/>
      <c r="L746" s="61"/>
    </row>
    <row r="747" spans="3:12" ht="16" x14ac:dyDescent="0.2">
      <c r="C747" s="57"/>
      <c r="D747" s="5"/>
      <c r="E747" s="5"/>
      <c r="F747" s="58"/>
      <c r="G747" s="58"/>
      <c r="H747" s="58"/>
      <c r="I747" s="61"/>
      <c r="J747" s="61"/>
      <c r="K747" s="61"/>
      <c r="L747" s="61"/>
    </row>
    <row r="748" spans="3:12" ht="16" x14ac:dyDescent="0.2">
      <c r="C748" s="57"/>
      <c r="D748" s="5"/>
      <c r="E748" s="5"/>
      <c r="F748" s="58"/>
      <c r="G748" s="58"/>
      <c r="H748" s="58"/>
      <c r="I748" s="61"/>
      <c r="J748" s="61"/>
      <c r="K748" s="61"/>
      <c r="L748" s="61"/>
    </row>
    <row r="749" spans="3:12" ht="16" x14ac:dyDescent="0.2">
      <c r="C749" s="69"/>
      <c r="D749" s="5"/>
      <c r="E749" s="5"/>
      <c r="F749" s="58"/>
      <c r="G749" s="58"/>
      <c r="H749" s="58"/>
      <c r="I749" s="61"/>
      <c r="J749" s="61"/>
      <c r="K749" s="61"/>
      <c r="L749" s="61"/>
    </row>
    <row r="750" spans="3:12" ht="16" x14ac:dyDescent="0.2">
      <c r="C750" s="59"/>
      <c r="D750" s="5"/>
      <c r="E750" s="5"/>
      <c r="F750" s="58"/>
      <c r="G750" s="58"/>
      <c r="H750" s="58"/>
      <c r="I750" s="61"/>
      <c r="J750" s="61"/>
      <c r="K750" s="61"/>
      <c r="L750" s="61"/>
    </row>
    <row r="751" spans="3:12" x14ac:dyDescent="0.15">
      <c r="C751" s="58"/>
      <c r="D751" s="58"/>
      <c r="E751" s="58"/>
      <c r="F751" s="58"/>
      <c r="G751" s="58"/>
      <c r="H751" s="58"/>
      <c r="I751" s="61"/>
      <c r="J751" s="61"/>
      <c r="K751" s="61"/>
      <c r="L751" s="61"/>
    </row>
    <row r="752" spans="3:12" ht="16" x14ac:dyDescent="0.2">
      <c r="C752" s="57"/>
      <c r="D752" s="5"/>
      <c r="E752" s="5"/>
      <c r="F752" s="5"/>
      <c r="G752" s="5"/>
      <c r="H752" s="5"/>
      <c r="I752" s="61"/>
      <c r="J752" s="61"/>
      <c r="K752" s="61"/>
      <c r="L752" s="61"/>
    </row>
    <row r="753" spans="2:12" ht="16" x14ac:dyDescent="0.2">
      <c r="C753" s="57"/>
      <c r="D753" s="5"/>
      <c r="E753" s="5"/>
      <c r="F753" s="5"/>
      <c r="G753" s="5"/>
      <c r="H753" s="5"/>
      <c r="I753" s="61"/>
      <c r="J753" s="61"/>
      <c r="K753" s="61"/>
      <c r="L753" s="61"/>
    </row>
    <row r="754" spans="2:12" ht="16" x14ac:dyDescent="0.2">
      <c r="C754" s="83"/>
      <c r="D754" s="5"/>
      <c r="E754" s="5"/>
      <c r="F754" s="5"/>
      <c r="G754" s="5"/>
      <c r="H754" s="5"/>
      <c r="I754" s="61"/>
      <c r="J754" s="61"/>
      <c r="K754" s="61"/>
      <c r="L754" s="61"/>
    </row>
    <row r="755" spans="2:12" ht="16" x14ac:dyDescent="0.2">
      <c r="C755" s="83"/>
      <c r="D755" s="5"/>
      <c r="E755" s="5"/>
      <c r="F755" s="5"/>
      <c r="G755" s="5"/>
      <c r="H755" s="5"/>
      <c r="I755" s="61"/>
      <c r="J755" s="61"/>
      <c r="K755" s="61"/>
      <c r="L755" s="61"/>
    </row>
    <row r="756" spans="2:12" x14ac:dyDescent="0.15">
      <c r="C756" s="58"/>
      <c r="D756" s="58"/>
      <c r="E756" s="58"/>
      <c r="F756" s="58"/>
      <c r="G756" s="58"/>
      <c r="H756" s="58"/>
      <c r="I756" s="61"/>
      <c r="J756" s="61"/>
      <c r="K756" s="61"/>
      <c r="L756" s="61"/>
    </row>
    <row r="757" spans="2:12" ht="16" x14ac:dyDescent="0.2">
      <c r="B757" s="74"/>
      <c r="C757" s="71"/>
      <c r="D757" s="72"/>
      <c r="E757" s="72"/>
      <c r="F757" s="72"/>
      <c r="G757" s="72"/>
      <c r="H757" s="72"/>
      <c r="I757" s="61"/>
      <c r="J757" s="61"/>
      <c r="K757" s="61"/>
      <c r="L757" s="61"/>
    </row>
    <row r="758" spans="2:12" ht="16" x14ac:dyDescent="0.2">
      <c r="B758" s="74"/>
      <c r="C758" s="71"/>
      <c r="D758" s="72"/>
      <c r="E758" s="72"/>
      <c r="F758" s="72"/>
      <c r="G758" s="72"/>
      <c r="H758" s="72"/>
      <c r="I758" s="61"/>
      <c r="J758" s="61"/>
      <c r="K758" s="61"/>
      <c r="L758" s="61"/>
    </row>
    <row r="759" spans="2:12" ht="16" x14ac:dyDescent="0.2">
      <c r="B759" s="74"/>
      <c r="C759" s="94"/>
      <c r="D759" s="72"/>
      <c r="E759" s="72"/>
      <c r="F759" s="72"/>
      <c r="G759" s="72"/>
      <c r="H759" s="72"/>
      <c r="I759" s="61"/>
      <c r="J759" s="61"/>
      <c r="K759" s="61"/>
      <c r="L759" s="61"/>
    </row>
    <row r="760" spans="2:12" ht="16" x14ac:dyDescent="0.2">
      <c r="B760" s="74"/>
      <c r="C760" s="94"/>
      <c r="D760" s="72"/>
      <c r="E760" s="72"/>
      <c r="F760" s="72"/>
      <c r="G760" s="72"/>
      <c r="H760" s="72"/>
      <c r="I760" s="61"/>
      <c r="J760" s="61"/>
      <c r="K760" s="61"/>
      <c r="L760" s="61"/>
    </row>
    <row r="761" spans="2:12" x14ac:dyDescent="0.15">
      <c r="C761" s="58"/>
      <c r="D761" s="58"/>
      <c r="E761" s="58"/>
      <c r="F761" s="58"/>
      <c r="G761" s="58"/>
      <c r="H761" s="58"/>
      <c r="I761" s="61"/>
      <c r="J761" s="61"/>
      <c r="K761" s="61"/>
      <c r="L761" s="61"/>
    </row>
    <row r="762" spans="2:12" ht="16" x14ac:dyDescent="0.2">
      <c r="C762" s="57"/>
      <c r="D762" s="5"/>
      <c r="E762" s="5"/>
      <c r="F762" s="5"/>
      <c r="G762" s="5"/>
      <c r="H762" s="5"/>
      <c r="I762" s="61"/>
      <c r="J762" s="61"/>
      <c r="K762" s="61"/>
      <c r="L762" s="61"/>
    </row>
    <row r="763" spans="2:12" ht="16" x14ac:dyDescent="0.2">
      <c r="C763" s="57"/>
      <c r="D763" s="5"/>
      <c r="E763" s="5"/>
      <c r="F763" s="5"/>
      <c r="G763" s="5"/>
      <c r="H763" s="5"/>
      <c r="I763" s="61"/>
      <c r="J763" s="61"/>
      <c r="K763" s="61"/>
      <c r="L763" s="61"/>
    </row>
    <row r="764" spans="2:12" ht="16" x14ac:dyDescent="0.2">
      <c r="C764" s="83"/>
      <c r="D764" s="5"/>
      <c r="E764" s="5"/>
      <c r="F764" s="5"/>
      <c r="G764" s="5"/>
      <c r="H764" s="5"/>
      <c r="I764" s="61"/>
      <c r="J764" s="61"/>
      <c r="K764" s="61"/>
      <c r="L764" s="61"/>
    </row>
    <row r="765" spans="2:12" ht="16" x14ac:dyDescent="0.2">
      <c r="C765" s="87"/>
      <c r="D765" s="5"/>
      <c r="E765" s="5"/>
      <c r="F765" s="5"/>
      <c r="G765" s="5"/>
      <c r="H765" s="5"/>
      <c r="I765" s="61"/>
      <c r="J765" s="61"/>
      <c r="K765" s="61"/>
      <c r="L765" s="61"/>
    </row>
    <row r="766" spans="2:12" ht="16" x14ac:dyDescent="0.2">
      <c r="C766" s="83"/>
      <c r="D766" s="5"/>
      <c r="E766" s="5"/>
      <c r="F766" s="5"/>
      <c r="G766" s="5"/>
      <c r="H766" s="5"/>
      <c r="I766" s="61"/>
      <c r="J766" s="61"/>
      <c r="K766" s="61"/>
      <c r="L766" s="61"/>
    </row>
    <row r="767" spans="2:12" x14ac:dyDescent="0.15">
      <c r="C767" s="58"/>
      <c r="D767" s="58"/>
      <c r="E767" s="58"/>
      <c r="F767" s="58"/>
      <c r="G767" s="58"/>
      <c r="H767" s="58"/>
      <c r="I767" s="61"/>
      <c r="J767" s="61"/>
      <c r="K767" s="61"/>
      <c r="L767" s="61"/>
    </row>
    <row r="768" spans="2:12" x14ac:dyDescent="0.15">
      <c r="C768" s="58"/>
      <c r="D768" s="58"/>
      <c r="E768" s="58"/>
      <c r="F768" s="58"/>
      <c r="G768" s="58"/>
      <c r="H768" s="58"/>
      <c r="I768" s="61"/>
      <c r="J768" s="61"/>
      <c r="K768" s="61"/>
      <c r="L768" s="61"/>
    </row>
    <row r="769" spans="3:12" x14ac:dyDescent="0.15">
      <c r="C769" s="58"/>
      <c r="D769" s="58"/>
      <c r="E769" s="58"/>
      <c r="F769" s="58"/>
      <c r="G769" s="58"/>
      <c r="H769" s="58"/>
      <c r="I769" s="61"/>
      <c r="J769" s="61"/>
      <c r="K769" s="61"/>
      <c r="L769" s="61"/>
    </row>
    <row r="770" spans="3:12" x14ac:dyDescent="0.15">
      <c r="C770" s="58"/>
      <c r="D770" s="58"/>
      <c r="E770" s="58"/>
      <c r="F770" s="58"/>
      <c r="G770" s="58"/>
      <c r="H770" s="58"/>
      <c r="I770" s="61"/>
      <c r="J770" s="61"/>
      <c r="K770" s="61"/>
      <c r="L770" s="61"/>
    </row>
    <row r="771" spans="3:12" x14ac:dyDescent="0.15">
      <c r="C771" s="58"/>
      <c r="D771" s="58"/>
      <c r="E771" s="58"/>
      <c r="F771" s="58"/>
      <c r="G771" s="58"/>
      <c r="H771" s="58"/>
      <c r="I771" s="61"/>
      <c r="J771" s="61"/>
      <c r="K771" s="61"/>
      <c r="L771" s="61"/>
    </row>
    <row r="772" spans="3:12" x14ac:dyDescent="0.15">
      <c r="C772" s="58"/>
      <c r="D772" s="58"/>
      <c r="E772" s="58"/>
      <c r="F772" s="58"/>
      <c r="G772" s="58"/>
      <c r="H772" s="58"/>
      <c r="I772" s="61"/>
      <c r="J772" s="61"/>
      <c r="K772" s="61"/>
      <c r="L772" s="61"/>
    </row>
    <row r="773" spans="3:12" x14ac:dyDescent="0.15">
      <c r="C773" s="58"/>
      <c r="D773" s="58"/>
      <c r="E773" s="58"/>
      <c r="F773" s="58"/>
      <c r="G773" s="58"/>
      <c r="H773" s="58"/>
      <c r="I773" s="61"/>
      <c r="J773" s="61"/>
      <c r="K773" s="61"/>
      <c r="L773" s="61"/>
    </row>
    <row r="774" spans="3:12" x14ac:dyDescent="0.15">
      <c r="C774" s="58"/>
      <c r="D774" s="58"/>
      <c r="E774" s="58"/>
      <c r="F774" s="58"/>
      <c r="G774" s="58"/>
      <c r="H774" s="58"/>
      <c r="I774" s="61"/>
      <c r="J774" s="61"/>
      <c r="K774" s="61"/>
      <c r="L774" s="61"/>
    </row>
    <row r="775" spans="3:12" x14ac:dyDescent="0.15">
      <c r="C775" s="58"/>
      <c r="D775" s="58"/>
      <c r="E775" s="58"/>
      <c r="F775" s="58"/>
      <c r="G775" s="58"/>
      <c r="H775" s="58"/>
      <c r="I775" s="61"/>
      <c r="J775" s="61"/>
      <c r="K775" s="61"/>
      <c r="L775" s="61"/>
    </row>
    <row r="776" spans="3:12" x14ac:dyDescent="0.15">
      <c r="C776" s="58"/>
      <c r="D776" s="58"/>
      <c r="E776" s="58"/>
      <c r="F776" s="58"/>
      <c r="G776" s="58"/>
      <c r="H776" s="58"/>
      <c r="I776" s="61"/>
      <c r="J776" s="61"/>
      <c r="K776" s="61"/>
      <c r="L776" s="61"/>
    </row>
    <row r="777" spans="3:12" x14ac:dyDescent="0.15">
      <c r="C777" s="58"/>
      <c r="D777" s="58"/>
      <c r="E777" s="58"/>
      <c r="F777" s="58"/>
      <c r="G777" s="58"/>
      <c r="H777" s="58"/>
      <c r="I777" s="61"/>
      <c r="J777" s="61"/>
      <c r="K777" s="61"/>
      <c r="L777" s="61"/>
    </row>
    <row r="778" spans="3:12" x14ac:dyDescent="0.15">
      <c r="C778" s="58"/>
      <c r="D778" s="58"/>
      <c r="E778" s="58"/>
      <c r="F778" s="58"/>
      <c r="G778" s="58"/>
      <c r="H778" s="58"/>
      <c r="I778" s="61"/>
      <c r="J778" s="61"/>
      <c r="K778" s="61"/>
      <c r="L778" s="61"/>
    </row>
    <row r="779" spans="3:12" x14ac:dyDescent="0.15">
      <c r="C779" s="58"/>
      <c r="D779" s="58"/>
      <c r="E779" s="58"/>
      <c r="F779" s="58"/>
      <c r="G779" s="58"/>
      <c r="H779" s="58"/>
      <c r="I779" s="61"/>
      <c r="J779" s="61"/>
      <c r="K779" s="61"/>
      <c r="L779" s="61"/>
    </row>
    <row r="780" spans="3:12" x14ac:dyDescent="0.15">
      <c r="C780" s="58"/>
      <c r="D780" s="58"/>
      <c r="E780" s="58"/>
      <c r="F780" s="58"/>
      <c r="G780" s="58"/>
      <c r="H780" s="58"/>
      <c r="I780" s="61"/>
      <c r="J780" s="61"/>
      <c r="K780" s="61"/>
      <c r="L780" s="61"/>
    </row>
    <row r="781" spans="3:12" x14ac:dyDescent="0.15">
      <c r="C781" s="58"/>
      <c r="D781" s="58"/>
      <c r="E781" s="58"/>
      <c r="F781" s="58"/>
      <c r="G781" s="58"/>
      <c r="H781" s="58"/>
      <c r="I781" s="61"/>
      <c r="J781" s="61"/>
      <c r="K781" s="61"/>
      <c r="L781" s="61"/>
    </row>
    <row r="782" spans="3:12" x14ac:dyDescent="0.15">
      <c r="C782" s="58"/>
      <c r="D782" s="58"/>
      <c r="E782" s="58"/>
      <c r="F782" s="58"/>
      <c r="G782" s="58"/>
      <c r="H782" s="58"/>
      <c r="I782" s="61"/>
      <c r="J782" s="61"/>
      <c r="K782" s="61"/>
      <c r="L782" s="61"/>
    </row>
    <row r="783" spans="3:12" x14ac:dyDescent="0.15">
      <c r="C783" s="58"/>
      <c r="D783" s="58"/>
      <c r="E783" s="58"/>
      <c r="F783" s="58"/>
      <c r="G783" s="58"/>
      <c r="H783" s="58"/>
      <c r="I783" s="61"/>
      <c r="J783" s="61"/>
      <c r="K783" s="61"/>
      <c r="L783" s="61"/>
    </row>
    <row r="784" spans="3:12" x14ac:dyDescent="0.15">
      <c r="C784" s="58"/>
      <c r="D784" s="58"/>
      <c r="E784" s="58"/>
      <c r="F784" s="58"/>
      <c r="G784" s="58"/>
      <c r="H784" s="58"/>
      <c r="I784" s="61"/>
      <c r="J784" s="61"/>
      <c r="K784" s="61"/>
      <c r="L784" s="61"/>
    </row>
    <row r="785" spans="3:12" x14ac:dyDescent="0.15">
      <c r="C785" s="58"/>
      <c r="D785" s="58"/>
      <c r="E785" s="58"/>
      <c r="F785" s="58"/>
      <c r="G785" s="58"/>
      <c r="H785" s="58"/>
      <c r="I785" s="61"/>
      <c r="J785" s="61"/>
      <c r="K785" s="61"/>
      <c r="L785" s="61"/>
    </row>
    <row r="786" spans="3:12" x14ac:dyDescent="0.15">
      <c r="C786" s="58"/>
      <c r="D786" s="58"/>
      <c r="E786" s="58"/>
      <c r="F786" s="58"/>
      <c r="G786" s="58"/>
      <c r="H786" s="58"/>
      <c r="I786" s="61"/>
      <c r="J786" s="61"/>
      <c r="K786" s="61"/>
      <c r="L786" s="61"/>
    </row>
    <row r="787" spans="3:12" x14ac:dyDescent="0.15">
      <c r="C787" s="58"/>
      <c r="D787" s="58"/>
      <c r="E787" s="58"/>
      <c r="F787" s="58"/>
      <c r="G787" s="58"/>
      <c r="H787" s="58"/>
      <c r="I787" s="61"/>
      <c r="J787" s="61"/>
      <c r="K787" s="61"/>
      <c r="L787" s="61"/>
    </row>
    <row r="788" spans="3:12" x14ac:dyDescent="0.15">
      <c r="C788" s="58"/>
      <c r="D788" s="58"/>
      <c r="E788" s="58"/>
      <c r="F788" s="58"/>
      <c r="G788" s="58"/>
      <c r="H788" s="58"/>
      <c r="I788" s="61"/>
      <c r="J788" s="61"/>
      <c r="K788" s="61"/>
      <c r="L788" s="61"/>
    </row>
    <row r="789" spans="3:12" x14ac:dyDescent="0.15">
      <c r="C789" s="58"/>
      <c r="D789" s="58"/>
      <c r="E789" s="58"/>
    </row>
    <row r="790" spans="3:12" x14ac:dyDescent="0.15">
      <c r="C790" s="58"/>
      <c r="D790" s="58"/>
      <c r="E790" s="58"/>
    </row>
    <row r="791" spans="3:12" x14ac:dyDescent="0.15">
      <c r="C791" s="58"/>
      <c r="D791" s="58"/>
      <c r="E791" s="58"/>
    </row>
    <row r="792" spans="3:12" x14ac:dyDescent="0.15">
      <c r="C792" s="58"/>
      <c r="D792" s="58"/>
      <c r="E792" s="58"/>
    </row>
  </sheetData>
  <printOptions horizontalCentered="1" verticalCentered="1"/>
  <pageMargins left="0" right="0" top="0" bottom="0" header="0" footer="0"/>
  <pageSetup paperSize="9" scale="130" orientation="landscape" r:id="rId1"/>
  <rowBreaks count="1" manualBreakCount="1">
    <brk id="32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I39"/>
  <sheetViews>
    <sheetView zoomScale="85" zoomScaleNormal="85" workbookViewId="0">
      <pane ySplit="1" topLeftCell="A2" activePane="bottomLeft" state="frozen"/>
      <selection pane="bottomLeft" activeCell="E29" sqref="E29"/>
    </sheetView>
  </sheetViews>
  <sheetFormatPr baseColWidth="10" defaultColWidth="9.1640625" defaultRowHeight="14" x14ac:dyDescent="0.15"/>
  <cols>
    <col min="1" max="1" width="6.33203125" style="2" customWidth="1"/>
    <col min="2" max="2" width="18" style="1" customWidth="1"/>
    <col min="3" max="3" width="20.5" style="1" customWidth="1"/>
    <col min="4" max="4" width="17" style="1" customWidth="1"/>
    <col min="5" max="5" width="20.5" style="1" customWidth="1"/>
    <col min="6" max="7" width="17" style="1" customWidth="1"/>
    <col min="8" max="8" width="12.83203125" style="1" customWidth="1"/>
    <col min="9" max="9" width="13.1640625" style="2" customWidth="1"/>
    <col min="10" max="16384" width="9.1640625" style="2"/>
  </cols>
  <sheetData>
    <row r="1" spans="1:9" ht="30" x14ac:dyDescent="0.15">
      <c r="A1" s="70" t="s">
        <v>15</v>
      </c>
      <c r="B1" s="108" t="s">
        <v>1391</v>
      </c>
      <c r="C1" s="108" t="s">
        <v>1392</v>
      </c>
      <c r="D1" s="108" t="s">
        <v>1393</v>
      </c>
      <c r="E1" s="108" t="s">
        <v>1394</v>
      </c>
      <c r="F1" s="108" t="s">
        <v>1395</v>
      </c>
      <c r="G1" s="108" t="s">
        <v>10</v>
      </c>
      <c r="H1" s="4"/>
      <c r="I1" s="4"/>
    </row>
    <row r="2" spans="1:9" x14ac:dyDescent="0.15">
      <c r="A2" s="107">
        <v>0.375</v>
      </c>
      <c r="B2" s="109"/>
      <c r="C2" s="110"/>
      <c r="D2" s="110"/>
      <c r="E2" s="110"/>
      <c r="F2" s="110"/>
      <c r="G2" s="110"/>
      <c r="H2" s="5"/>
      <c r="I2" s="5"/>
    </row>
    <row r="3" spans="1:9" x14ac:dyDescent="0.15">
      <c r="A3" s="107">
        <v>0.39583333333333331</v>
      </c>
      <c r="B3" s="184"/>
      <c r="C3" s="110"/>
      <c r="D3" s="110"/>
      <c r="E3" s="110"/>
      <c r="F3" s="110"/>
      <c r="G3" s="110"/>
      <c r="H3" s="5"/>
      <c r="I3" s="5"/>
    </row>
    <row r="4" spans="1:9" x14ac:dyDescent="0.15">
      <c r="A4" s="107">
        <v>0.41666666666666669</v>
      </c>
      <c r="B4" s="165"/>
      <c r="C4" s="110"/>
      <c r="D4" s="110"/>
      <c r="E4" s="110"/>
      <c r="F4" s="110"/>
      <c r="G4" s="110"/>
      <c r="H4" s="5"/>
      <c r="I4" s="5"/>
    </row>
    <row r="5" spans="1:9" x14ac:dyDescent="0.15">
      <c r="A5" s="107">
        <v>0.4375</v>
      </c>
      <c r="B5" s="153" t="s">
        <v>1548</v>
      </c>
      <c r="C5" s="111"/>
      <c r="D5" s="111"/>
      <c r="E5" s="111"/>
      <c r="F5" s="111"/>
      <c r="G5" s="111"/>
      <c r="H5" s="5"/>
      <c r="I5" s="5"/>
    </row>
    <row r="6" spans="1:9" x14ac:dyDescent="0.15">
      <c r="A6" s="107">
        <v>0.45833333333333331</v>
      </c>
      <c r="B6" s="184"/>
      <c r="C6" s="111"/>
      <c r="D6" s="111"/>
      <c r="E6" s="111"/>
      <c r="F6" s="111"/>
      <c r="G6" s="111"/>
      <c r="H6" s="5"/>
      <c r="I6" s="5"/>
    </row>
    <row r="7" spans="1:9" x14ac:dyDescent="0.15">
      <c r="A7" s="107">
        <v>0.47916666666666669</v>
      </c>
      <c r="B7" s="153" t="s">
        <v>1497</v>
      </c>
      <c r="C7" s="111"/>
      <c r="D7" s="111"/>
      <c r="E7" s="111"/>
      <c r="F7" s="111"/>
      <c r="G7" s="111"/>
      <c r="H7" s="5"/>
      <c r="I7" s="5"/>
    </row>
    <row r="8" spans="1:9" x14ac:dyDescent="0.15">
      <c r="A8" s="107">
        <v>0.5</v>
      </c>
      <c r="B8" s="153">
        <v>68</v>
      </c>
      <c r="C8" s="111"/>
      <c r="D8" s="111"/>
      <c r="E8" s="111"/>
      <c r="F8" s="111"/>
      <c r="G8" s="111"/>
      <c r="H8" s="5"/>
      <c r="I8" s="5"/>
    </row>
    <row r="9" spans="1:9" x14ac:dyDescent="0.15">
      <c r="A9" s="107">
        <v>0.52083333333333337</v>
      </c>
      <c r="B9" s="153">
        <v>2</v>
      </c>
      <c r="C9" s="111"/>
      <c r="D9" s="111"/>
      <c r="E9" s="111"/>
      <c r="F9" s="111"/>
      <c r="G9" s="111"/>
      <c r="H9" s="5"/>
      <c r="I9" s="5"/>
    </row>
    <row r="10" spans="1:9" x14ac:dyDescent="0.15">
      <c r="A10" s="107">
        <v>0.54166666666666663</v>
      </c>
      <c r="B10" s="111"/>
      <c r="C10" s="113"/>
      <c r="D10" s="111"/>
      <c r="E10" s="111"/>
      <c r="F10" s="111"/>
      <c r="G10" s="111"/>
      <c r="H10" s="5"/>
      <c r="I10" s="5"/>
    </row>
    <row r="11" spans="1:9" x14ac:dyDescent="0.15">
      <c r="A11" s="107">
        <v>0.5625</v>
      </c>
      <c r="B11" s="111"/>
      <c r="C11" s="183"/>
      <c r="D11" s="111"/>
      <c r="E11" s="111"/>
      <c r="F11" s="111"/>
      <c r="G11" s="111"/>
      <c r="H11" s="5"/>
      <c r="I11" s="5"/>
    </row>
    <row r="12" spans="1:9" x14ac:dyDescent="0.15">
      <c r="A12" s="107">
        <v>0.58333333333333337</v>
      </c>
      <c r="B12" s="111"/>
      <c r="C12" s="153"/>
      <c r="D12" s="111"/>
      <c r="E12" s="111"/>
      <c r="F12" s="111"/>
      <c r="G12" s="111"/>
      <c r="H12" s="5"/>
      <c r="I12" s="5"/>
    </row>
    <row r="13" spans="1:9" x14ac:dyDescent="0.15">
      <c r="A13" s="107">
        <v>0.60416666666666663</v>
      </c>
      <c r="B13" s="111"/>
      <c r="C13" s="109"/>
      <c r="D13" s="111"/>
      <c r="E13" s="111"/>
      <c r="F13" s="111"/>
      <c r="G13" s="111"/>
      <c r="H13" s="5"/>
      <c r="I13" s="5"/>
    </row>
    <row r="14" spans="1:9" x14ac:dyDescent="0.15">
      <c r="A14" s="107">
        <v>0.625</v>
      </c>
      <c r="B14" s="111"/>
      <c r="C14" s="278"/>
      <c r="D14" s="111"/>
      <c r="E14" s="111"/>
      <c r="F14" s="111"/>
      <c r="G14" s="111"/>
      <c r="H14" s="6"/>
      <c r="I14" s="6"/>
    </row>
    <row r="15" spans="1:9" x14ac:dyDescent="0.15">
      <c r="A15" s="107">
        <v>0.64583333333333337</v>
      </c>
      <c r="B15" s="111"/>
      <c r="C15" s="184"/>
      <c r="D15" s="111"/>
      <c r="E15" s="111"/>
      <c r="F15" s="111"/>
      <c r="G15" s="111"/>
      <c r="H15" s="5"/>
      <c r="I15" s="5"/>
    </row>
    <row r="16" spans="1:9" x14ac:dyDescent="0.15">
      <c r="A16" s="107">
        <v>0.66666666666666663</v>
      </c>
      <c r="B16" s="111"/>
      <c r="C16" s="278">
        <v>180</v>
      </c>
      <c r="D16" s="111"/>
      <c r="E16" s="111"/>
      <c r="F16" s="111"/>
      <c r="G16" s="111"/>
      <c r="H16" s="5"/>
      <c r="I16" s="5"/>
    </row>
    <row r="17" spans="1:9" x14ac:dyDescent="0.15">
      <c r="A17" s="107">
        <v>0.6875</v>
      </c>
      <c r="B17" s="111"/>
      <c r="C17" s="153">
        <v>166</v>
      </c>
      <c r="D17" s="111"/>
      <c r="E17" s="111"/>
      <c r="F17" s="111"/>
      <c r="G17" s="111"/>
      <c r="H17" s="5"/>
      <c r="I17" s="5"/>
    </row>
    <row r="18" spans="1:9" x14ac:dyDescent="0.15">
      <c r="A18" s="107">
        <v>0.70833333333333337</v>
      </c>
      <c r="B18" s="111"/>
      <c r="C18" s="150">
        <v>177</v>
      </c>
      <c r="D18" s="111"/>
      <c r="E18" s="111"/>
      <c r="F18" s="111"/>
      <c r="G18" s="111"/>
      <c r="H18" s="5"/>
      <c r="I18" s="5"/>
    </row>
    <row r="19" spans="1:9" x14ac:dyDescent="0.15">
      <c r="A19" s="107">
        <v>0.72916666666666663</v>
      </c>
      <c r="B19" s="111"/>
      <c r="C19" s="153">
        <v>78</v>
      </c>
      <c r="D19" s="111"/>
      <c r="E19" s="111"/>
      <c r="F19" s="111"/>
      <c r="G19" s="111"/>
      <c r="H19" s="5"/>
      <c r="I19" s="5"/>
    </row>
    <row r="20" spans="1:9" x14ac:dyDescent="0.15">
      <c r="A20" s="107">
        <v>0.75</v>
      </c>
      <c r="B20" s="111"/>
      <c r="C20" s="153">
        <v>25</v>
      </c>
      <c r="D20" s="111"/>
      <c r="E20" s="111"/>
      <c r="F20" s="111"/>
      <c r="G20" s="111"/>
      <c r="H20" s="5"/>
      <c r="I20" s="5"/>
    </row>
    <row r="21" spans="1:9" x14ac:dyDescent="0.15">
      <c r="A21" s="107">
        <v>0.77083333333333337</v>
      </c>
      <c r="B21" s="111"/>
      <c r="C21" s="153">
        <v>7</v>
      </c>
      <c r="D21" s="111"/>
      <c r="E21" s="111"/>
      <c r="F21" s="111"/>
      <c r="G21" s="111"/>
      <c r="H21" s="5"/>
      <c r="I21" s="5"/>
    </row>
    <row r="22" spans="1:9" ht="30" x14ac:dyDescent="0.15">
      <c r="A22" s="107">
        <v>0.79166666666666663</v>
      </c>
      <c r="B22" s="111"/>
      <c r="C22" s="111"/>
      <c r="D22" s="278" t="s">
        <v>1785</v>
      </c>
      <c r="E22" s="111"/>
      <c r="F22" s="111"/>
      <c r="G22" s="111"/>
      <c r="H22" s="5"/>
      <c r="I22" s="5"/>
    </row>
    <row r="23" spans="1:9" x14ac:dyDescent="0.15">
      <c r="A23" s="107">
        <v>0.8125</v>
      </c>
      <c r="B23" s="111"/>
      <c r="C23" s="111"/>
      <c r="D23" s="134"/>
      <c r="E23" s="111"/>
      <c r="F23" s="111"/>
      <c r="G23" s="111"/>
      <c r="H23" s="5"/>
      <c r="I23" s="5"/>
    </row>
    <row r="24" spans="1:9" x14ac:dyDescent="0.15">
      <c r="A24" s="107">
        <v>0.83333333333333337</v>
      </c>
      <c r="B24" s="111"/>
      <c r="C24" s="111"/>
      <c r="D24" s="153" t="s">
        <v>1934</v>
      </c>
      <c r="E24" s="111"/>
      <c r="F24" s="111"/>
      <c r="G24" s="111"/>
      <c r="H24" s="5"/>
      <c r="I24" s="5"/>
    </row>
    <row r="25" spans="1:9" x14ac:dyDescent="0.15">
      <c r="A25" s="107">
        <v>0.85416666666666663</v>
      </c>
      <c r="B25" s="111"/>
      <c r="C25" s="111"/>
      <c r="D25" s="153" t="s">
        <v>1503</v>
      </c>
      <c r="E25" s="111"/>
      <c r="F25" s="111"/>
      <c r="G25" s="111"/>
      <c r="H25" s="5"/>
      <c r="I25" s="5"/>
    </row>
    <row r="26" spans="1:9" x14ac:dyDescent="0.15">
      <c r="A26" s="107">
        <v>0.875</v>
      </c>
      <c r="B26" s="111"/>
      <c r="C26" s="111"/>
      <c r="D26" s="111"/>
      <c r="E26" s="153" t="s">
        <v>2000</v>
      </c>
      <c r="F26" s="111"/>
      <c r="G26" s="111"/>
      <c r="H26" s="5"/>
      <c r="I26" s="5"/>
    </row>
    <row r="27" spans="1:9" x14ac:dyDescent="0.15">
      <c r="A27" s="107">
        <v>0.89583333333333337</v>
      </c>
      <c r="B27" s="111"/>
      <c r="C27" s="111"/>
      <c r="D27" s="111"/>
      <c r="E27" s="153" t="s">
        <v>2072</v>
      </c>
      <c r="F27" s="111"/>
      <c r="G27" s="111"/>
      <c r="H27" s="5"/>
      <c r="I27" s="5"/>
    </row>
    <row r="28" spans="1:9" x14ac:dyDescent="0.15">
      <c r="A28" s="107">
        <v>0.91666666666666663</v>
      </c>
      <c r="B28" s="111"/>
      <c r="C28" s="111"/>
      <c r="D28" s="111"/>
      <c r="E28" s="153" t="s">
        <v>1888</v>
      </c>
      <c r="F28" s="111"/>
      <c r="G28" s="111"/>
      <c r="H28" s="5"/>
      <c r="I28" s="5"/>
    </row>
    <row r="29" spans="1:9" x14ac:dyDescent="0.15">
      <c r="A29" s="107">
        <v>0.9375</v>
      </c>
      <c r="B29" s="111"/>
      <c r="C29" s="111"/>
      <c r="D29" s="111"/>
      <c r="E29" s="153">
        <v>191</v>
      </c>
      <c r="F29" s="111"/>
      <c r="G29" s="111"/>
      <c r="H29" s="5"/>
      <c r="I29" s="5"/>
    </row>
    <row r="30" spans="1:9" ht="15" x14ac:dyDescent="0.15">
      <c r="A30" s="107">
        <v>0.95833333333333337</v>
      </c>
      <c r="B30" s="111"/>
      <c r="C30" s="111"/>
      <c r="D30" s="111"/>
      <c r="E30" s="112"/>
      <c r="F30" s="109"/>
      <c r="G30" s="111"/>
      <c r="H30" s="5"/>
      <c r="I30" s="5"/>
    </row>
    <row r="31" spans="1:9" x14ac:dyDescent="0.15">
      <c r="A31" s="107">
        <v>2.0833333333333332E-2</v>
      </c>
      <c r="B31" s="111"/>
      <c r="C31" s="111"/>
      <c r="D31" s="111"/>
      <c r="E31" s="111"/>
      <c r="F31" s="111"/>
      <c r="G31" s="153"/>
      <c r="H31" s="5"/>
      <c r="I31" s="5"/>
    </row>
    <row r="32" spans="1:9" x14ac:dyDescent="0.15">
      <c r="A32" s="107">
        <v>4.1666666666666664E-2</v>
      </c>
      <c r="B32" s="111"/>
      <c r="C32" s="111"/>
      <c r="D32" s="111"/>
      <c r="E32" s="111"/>
      <c r="F32" s="111"/>
      <c r="G32" s="153"/>
      <c r="I32" s="5"/>
    </row>
    <row r="33" spans="1:9" x14ac:dyDescent="0.15">
      <c r="A33" s="107">
        <v>6.25E-2</v>
      </c>
      <c r="B33" s="111"/>
      <c r="C33" s="111"/>
      <c r="D33" s="111"/>
      <c r="E33" s="111"/>
      <c r="F33" s="111"/>
      <c r="G33" s="109"/>
      <c r="H33" s="103"/>
      <c r="I33" s="5"/>
    </row>
    <row r="34" spans="1:9" x14ac:dyDescent="0.15">
      <c r="A34" s="107">
        <v>8.3333333333333301E-2</v>
      </c>
      <c r="B34" s="111"/>
      <c r="C34" s="111"/>
      <c r="D34" s="111"/>
      <c r="E34" s="111"/>
      <c r="F34" s="111"/>
      <c r="G34" s="109"/>
      <c r="H34" s="103"/>
      <c r="I34" s="6"/>
    </row>
    <row r="39" spans="1:9" ht="15" x14ac:dyDescent="0.2">
      <c r="A39"/>
      <c r="B39"/>
      <c r="C39"/>
      <c r="D39"/>
      <c r="E39"/>
      <c r="F39"/>
      <c r="G39" s="103"/>
      <c r="H39" s="103"/>
      <c r="I39"/>
    </row>
  </sheetData>
  <pageMargins left="0.70866141732283472" right="0.70866141732283472" top="0" bottom="0" header="0" footer="0"/>
  <pageSetup paperSize="9" scale="11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6" tint="0.39997558519241921"/>
  </sheetPr>
  <dimension ref="A1:I39"/>
  <sheetViews>
    <sheetView zoomScale="80" zoomScaleNormal="80" workbookViewId="0">
      <pane ySplit="1" topLeftCell="A2" activePane="bottomLeft" state="frozen"/>
      <selection pane="bottomLeft" activeCell="I52" sqref="I52"/>
    </sheetView>
  </sheetViews>
  <sheetFormatPr baseColWidth="10" defaultColWidth="9.1640625" defaultRowHeight="14" x14ac:dyDescent="0.15"/>
  <cols>
    <col min="1" max="1" width="6.33203125" style="2" customWidth="1"/>
    <col min="2" max="2" width="18.5" style="1" customWidth="1"/>
    <col min="3" max="3" width="21.1640625" style="1" customWidth="1"/>
    <col min="4" max="4" width="23.1640625" style="1" customWidth="1"/>
    <col min="5" max="5" width="23" style="1" customWidth="1"/>
    <col min="6" max="6" width="10.5" style="1" customWidth="1"/>
    <col min="7" max="7" width="11.6640625" style="1" customWidth="1"/>
    <col min="8" max="8" width="12.83203125" style="1" customWidth="1"/>
    <col min="9" max="9" width="13.1640625" style="2" customWidth="1"/>
    <col min="10" max="16384" width="9.1640625" style="2"/>
  </cols>
  <sheetData>
    <row r="1" spans="1:9" ht="49.5" customHeight="1" x14ac:dyDescent="0.15">
      <c r="A1" s="70" t="s">
        <v>14</v>
      </c>
      <c r="B1" s="108" t="s">
        <v>1391</v>
      </c>
      <c r="C1" s="108" t="s">
        <v>1392</v>
      </c>
      <c r="D1" s="108" t="s">
        <v>1393</v>
      </c>
      <c r="E1" s="108" t="s">
        <v>1394</v>
      </c>
      <c r="F1" s="108" t="s">
        <v>1395</v>
      </c>
      <c r="G1" s="108" t="s">
        <v>10</v>
      </c>
      <c r="H1" s="4"/>
      <c r="I1" s="4"/>
    </row>
    <row r="2" spans="1:9" x14ac:dyDescent="0.15">
      <c r="A2" s="107">
        <v>0.375</v>
      </c>
      <c r="B2" s="109"/>
      <c r="C2" s="110"/>
      <c r="D2" s="110"/>
      <c r="E2" s="110"/>
      <c r="F2" s="110"/>
      <c r="G2" s="110"/>
      <c r="H2" s="5"/>
      <c r="I2" s="5"/>
    </row>
    <row r="3" spans="1:9" x14ac:dyDescent="0.15">
      <c r="A3" s="107">
        <v>0.39583333333333331</v>
      </c>
      <c r="B3" s="109"/>
      <c r="C3" s="110"/>
      <c r="D3" s="110"/>
      <c r="E3" s="110"/>
      <c r="F3" s="110"/>
      <c r="G3" s="110"/>
      <c r="H3" s="5"/>
      <c r="I3" s="5"/>
    </row>
    <row r="4" spans="1:9" x14ac:dyDescent="0.15">
      <c r="A4" s="107">
        <v>0.41666666666666669</v>
      </c>
      <c r="B4" s="150">
        <v>88</v>
      </c>
      <c r="C4" s="110"/>
      <c r="D4" s="110"/>
      <c r="E4" s="110"/>
      <c r="F4" s="110"/>
      <c r="G4" s="110"/>
      <c r="H4" s="5"/>
      <c r="I4" s="5"/>
    </row>
    <row r="5" spans="1:9" x14ac:dyDescent="0.15">
      <c r="A5" s="107">
        <v>0.4375</v>
      </c>
      <c r="B5" s="150">
        <v>52</v>
      </c>
      <c r="C5" s="111"/>
      <c r="D5" s="111"/>
      <c r="E5" s="111"/>
      <c r="F5" s="111"/>
      <c r="G5" s="111"/>
      <c r="H5" s="5"/>
      <c r="I5" s="5"/>
    </row>
    <row r="6" spans="1:9" x14ac:dyDescent="0.15">
      <c r="A6" s="107">
        <v>0.45833333333333331</v>
      </c>
      <c r="B6" s="153">
        <v>160</v>
      </c>
      <c r="C6" s="111"/>
      <c r="D6" s="111"/>
      <c r="E6" s="111"/>
      <c r="F6" s="111"/>
      <c r="G6" s="111"/>
      <c r="H6" s="5"/>
      <c r="I6" s="5"/>
    </row>
    <row r="7" spans="1:9" x14ac:dyDescent="0.15">
      <c r="A7" s="107">
        <v>0.47916666666666669</v>
      </c>
      <c r="B7" s="153">
        <v>163</v>
      </c>
      <c r="C7" s="111"/>
      <c r="D7" s="111"/>
      <c r="E7" s="111"/>
      <c r="F7" s="111"/>
      <c r="G7" s="111"/>
      <c r="H7" s="5"/>
      <c r="I7" s="5"/>
    </row>
    <row r="8" spans="1:9" x14ac:dyDescent="0.15">
      <c r="A8" s="107">
        <v>0.5</v>
      </c>
      <c r="B8" s="153" t="s">
        <v>2261</v>
      </c>
      <c r="C8" s="111"/>
      <c r="D8" s="111"/>
      <c r="E8" s="111"/>
      <c r="F8" s="111"/>
      <c r="G8" s="111"/>
      <c r="H8" s="5"/>
      <c r="I8" s="5"/>
    </row>
    <row r="9" spans="1:9" x14ac:dyDescent="0.15">
      <c r="A9" s="107">
        <v>0.52083333333333337</v>
      </c>
      <c r="B9" s="153" t="s">
        <v>1763</v>
      </c>
      <c r="C9" s="111"/>
      <c r="D9" s="111"/>
      <c r="E9" s="111"/>
      <c r="F9" s="111"/>
      <c r="G9" s="111"/>
      <c r="H9" s="5"/>
      <c r="I9" s="5"/>
    </row>
    <row r="10" spans="1:9" x14ac:dyDescent="0.15">
      <c r="A10" s="107">
        <v>0.54166666666666663</v>
      </c>
      <c r="B10" s="111"/>
      <c r="C10" s="183"/>
      <c r="D10" s="111"/>
      <c r="E10" s="111"/>
      <c r="F10" s="111"/>
      <c r="G10" s="111"/>
      <c r="H10" s="5"/>
      <c r="I10" s="5"/>
    </row>
    <row r="11" spans="1:9" x14ac:dyDescent="0.15">
      <c r="A11" s="114">
        <v>0.5625</v>
      </c>
      <c r="B11" s="111"/>
      <c r="C11" s="183"/>
      <c r="D11" s="111"/>
      <c r="E11" s="111"/>
      <c r="F11" s="111"/>
      <c r="G11" s="111"/>
      <c r="H11" s="5"/>
      <c r="I11" s="5"/>
    </row>
    <row r="12" spans="1:9" x14ac:dyDescent="0.15">
      <c r="A12" s="114">
        <v>0.59375</v>
      </c>
      <c r="B12" s="111"/>
      <c r="C12" s="278"/>
      <c r="D12" s="111"/>
      <c r="E12" s="111"/>
      <c r="F12" s="111"/>
      <c r="G12" s="111"/>
      <c r="H12" s="5"/>
      <c r="I12" s="5"/>
    </row>
    <row r="13" spans="1:9" ht="15" x14ac:dyDescent="0.15">
      <c r="A13" s="114">
        <v>0.625</v>
      </c>
      <c r="B13" s="111"/>
      <c r="C13" s="278" t="s">
        <v>2473</v>
      </c>
      <c r="D13" s="111"/>
      <c r="E13" s="111"/>
      <c r="F13" s="111"/>
      <c r="G13" s="111"/>
      <c r="H13" s="5"/>
      <c r="I13" s="5"/>
    </row>
    <row r="14" spans="1:9" ht="15" x14ac:dyDescent="0.15">
      <c r="A14" s="114">
        <v>0.65625</v>
      </c>
      <c r="B14" s="111"/>
      <c r="C14" s="278" t="s">
        <v>2478</v>
      </c>
      <c r="D14" s="111"/>
      <c r="E14" s="111"/>
      <c r="F14" s="111"/>
      <c r="G14" s="111"/>
      <c r="H14" s="6"/>
      <c r="I14" s="6"/>
    </row>
    <row r="15" spans="1:9" x14ac:dyDescent="0.15">
      <c r="A15" s="107">
        <v>0.64583333333333337</v>
      </c>
      <c r="B15" s="111"/>
      <c r="C15" s="109"/>
      <c r="D15" s="111"/>
      <c r="E15" s="111"/>
      <c r="F15" s="111"/>
      <c r="G15" s="111"/>
      <c r="H15" s="5"/>
      <c r="I15" s="5"/>
    </row>
    <row r="16" spans="1:9" x14ac:dyDescent="0.15">
      <c r="A16" s="107">
        <v>0.66666666666666663</v>
      </c>
      <c r="B16" s="111"/>
      <c r="C16" s="109"/>
      <c r="D16" s="111"/>
      <c r="E16" s="111"/>
      <c r="F16" s="111"/>
      <c r="G16" s="111"/>
      <c r="H16" s="5"/>
      <c r="I16" s="5"/>
    </row>
    <row r="17" spans="1:9" x14ac:dyDescent="0.15">
      <c r="A17" s="107">
        <v>0.6875</v>
      </c>
      <c r="B17" s="111"/>
      <c r="C17" s="235"/>
      <c r="D17" s="111"/>
      <c r="E17" s="111"/>
      <c r="F17" s="111"/>
      <c r="G17" s="111"/>
      <c r="H17" s="5"/>
      <c r="I17" s="5"/>
    </row>
    <row r="18" spans="1:9" x14ac:dyDescent="0.15">
      <c r="A18" s="107">
        <v>0.70833333333333337</v>
      </c>
      <c r="B18" s="111"/>
      <c r="C18" s="153" t="s">
        <v>2530</v>
      </c>
      <c r="D18" s="111"/>
      <c r="E18" s="111"/>
      <c r="F18" s="111"/>
      <c r="G18" s="111"/>
      <c r="H18" s="5"/>
      <c r="I18" s="5"/>
    </row>
    <row r="19" spans="1:9" ht="15" x14ac:dyDescent="0.15">
      <c r="A19" s="107">
        <v>0.72916666666666663</v>
      </c>
      <c r="B19" s="111"/>
      <c r="C19" s="278" t="s">
        <v>2461</v>
      </c>
      <c r="D19" s="111"/>
      <c r="E19" s="111"/>
      <c r="F19" s="111"/>
      <c r="G19" s="111"/>
      <c r="H19" s="5"/>
      <c r="I19" s="5"/>
    </row>
    <row r="20" spans="1:9" x14ac:dyDescent="0.15">
      <c r="A20" s="107">
        <v>0.75</v>
      </c>
      <c r="B20" s="111"/>
      <c r="C20" s="285">
        <v>55</v>
      </c>
      <c r="D20" s="111"/>
      <c r="E20" s="111"/>
      <c r="F20" s="111"/>
      <c r="G20" s="111"/>
      <c r="H20" s="5"/>
      <c r="I20" s="5"/>
    </row>
    <row r="21" spans="1:9" x14ac:dyDescent="0.15">
      <c r="A21" s="107">
        <v>0.77083333333333337</v>
      </c>
      <c r="B21" s="111"/>
      <c r="C21" s="153">
        <v>69</v>
      </c>
      <c r="D21" s="111"/>
      <c r="E21" s="111"/>
      <c r="F21" s="111"/>
      <c r="G21" s="111"/>
      <c r="H21" s="5"/>
      <c r="I21" s="5"/>
    </row>
    <row r="22" spans="1:9" x14ac:dyDescent="0.15">
      <c r="A22" s="107">
        <v>0.79166666666666663</v>
      </c>
      <c r="B22" s="111"/>
      <c r="C22" s="111"/>
      <c r="D22" s="153">
        <v>71</v>
      </c>
      <c r="E22" s="111"/>
      <c r="F22" s="111"/>
      <c r="G22" s="111"/>
      <c r="H22" s="5"/>
      <c r="I22" s="5"/>
    </row>
    <row r="23" spans="1:9" x14ac:dyDescent="0.15">
      <c r="A23" s="107">
        <v>0.8125</v>
      </c>
      <c r="B23" s="111"/>
      <c r="C23" s="111"/>
      <c r="D23" s="153" t="s">
        <v>2010</v>
      </c>
      <c r="E23" s="111"/>
      <c r="F23" s="111"/>
      <c r="G23" s="111"/>
      <c r="H23" s="5"/>
      <c r="I23" s="5"/>
    </row>
    <row r="24" spans="1:9" x14ac:dyDescent="0.15">
      <c r="A24" s="107">
        <v>0.83333333333333337</v>
      </c>
      <c r="B24" s="111"/>
      <c r="C24" s="111"/>
      <c r="D24" s="153" t="s">
        <v>2041</v>
      </c>
      <c r="E24" s="111"/>
      <c r="F24" s="111"/>
      <c r="G24" s="111"/>
      <c r="H24" s="5"/>
      <c r="I24" s="5"/>
    </row>
    <row r="25" spans="1:9" x14ac:dyDescent="0.15">
      <c r="A25" s="107">
        <v>0.85416666666666663</v>
      </c>
      <c r="B25" s="111"/>
      <c r="C25" s="111"/>
      <c r="D25" s="153" t="s">
        <v>2042</v>
      </c>
      <c r="E25" s="111"/>
      <c r="F25" s="111"/>
      <c r="G25" s="111"/>
      <c r="H25" s="5"/>
      <c r="I25" s="5"/>
    </row>
    <row r="26" spans="1:9" x14ac:dyDescent="0.15">
      <c r="A26" s="107">
        <v>0.875</v>
      </c>
      <c r="B26" s="111"/>
      <c r="C26" s="111"/>
      <c r="D26" s="111"/>
      <c r="E26" s="153" t="s">
        <v>2146</v>
      </c>
      <c r="F26" s="111"/>
      <c r="G26" s="111"/>
      <c r="H26" s="5"/>
      <c r="I26" s="5"/>
    </row>
    <row r="27" spans="1:9" x14ac:dyDescent="0.15">
      <c r="A27" s="107">
        <v>0.89583333333333337</v>
      </c>
      <c r="B27" s="111"/>
      <c r="C27" s="111"/>
      <c r="D27" s="111"/>
      <c r="E27" s="109"/>
      <c r="F27" s="111"/>
      <c r="G27" s="111"/>
      <c r="H27" s="5"/>
      <c r="I27" s="5"/>
    </row>
    <row r="28" spans="1:9" x14ac:dyDescent="0.15">
      <c r="A28" s="107">
        <v>0.91666666666666663</v>
      </c>
      <c r="B28" s="111"/>
      <c r="C28" s="111"/>
      <c r="D28" s="111"/>
      <c r="E28" s="109"/>
      <c r="F28" s="111"/>
      <c r="G28" s="111"/>
      <c r="H28" s="5"/>
      <c r="I28" s="5"/>
    </row>
    <row r="29" spans="1:9" x14ac:dyDescent="0.15">
      <c r="A29" s="107">
        <v>0.9375</v>
      </c>
      <c r="B29" s="111"/>
      <c r="C29" s="111"/>
      <c r="D29" s="111"/>
      <c r="E29" s="153"/>
      <c r="F29" s="111"/>
      <c r="G29" s="111"/>
      <c r="H29" s="5"/>
      <c r="I29" s="5"/>
    </row>
    <row r="30" spans="1:9" ht="15" x14ac:dyDescent="0.15">
      <c r="A30" s="107">
        <v>0.95833333333333337</v>
      </c>
      <c r="B30" s="111"/>
      <c r="C30" s="111"/>
      <c r="D30" s="111"/>
      <c r="E30" s="112"/>
      <c r="F30" s="153"/>
      <c r="G30" s="111"/>
      <c r="H30" s="5"/>
      <c r="I30" s="5"/>
    </row>
    <row r="31" spans="1:9" x14ac:dyDescent="0.15">
      <c r="A31" s="107">
        <v>2.0833333333333332E-2</v>
      </c>
      <c r="B31" s="111"/>
      <c r="C31" s="111"/>
      <c r="D31" s="111"/>
      <c r="E31" s="111"/>
      <c r="F31" s="111"/>
      <c r="G31" s="109"/>
      <c r="H31" s="5"/>
      <c r="I31" s="5"/>
    </row>
    <row r="32" spans="1:9" x14ac:dyDescent="0.15">
      <c r="A32" s="107">
        <v>4.1666666666666664E-2</v>
      </c>
      <c r="B32" s="111"/>
      <c r="C32" s="111"/>
      <c r="D32" s="111"/>
      <c r="E32" s="111"/>
      <c r="F32" s="111"/>
      <c r="G32" s="117"/>
      <c r="I32" s="5"/>
    </row>
    <row r="33" spans="1:9" x14ac:dyDescent="0.15">
      <c r="A33" s="107">
        <v>6.25E-2</v>
      </c>
      <c r="B33" s="111"/>
      <c r="C33" s="111"/>
      <c r="D33" s="111"/>
      <c r="E33" s="111"/>
      <c r="F33" s="111"/>
      <c r="G33" s="109"/>
      <c r="H33" s="103"/>
      <c r="I33" s="5"/>
    </row>
    <row r="34" spans="1:9" x14ac:dyDescent="0.15">
      <c r="A34" s="107">
        <v>8.3333333333333301E-2</v>
      </c>
      <c r="B34" s="111"/>
      <c r="C34" s="111"/>
      <c r="D34" s="111"/>
      <c r="E34" s="111"/>
      <c r="F34" s="111"/>
      <c r="G34" s="109"/>
      <c r="H34" s="103"/>
      <c r="I34" s="6"/>
    </row>
    <row r="39" spans="1:9" ht="15" x14ac:dyDescent="0.2">
      <c r="A39"/>
      <c r="B39"/>
      <c r="C39"/>
      <c r="D39"/>
      <c r="E39"/>
      <c r="F39"/>
      <c r="G39" s="103"/>
      <c r="H39" s="103"/>
      <c r="I39"/>
    </row>
  </sheetData>
  <pageMargins left="0.70866141732283472" right="0.70866141732283472" top="0" bottom="0" header="0" footer="0"/>
  <pageSetup paperSize="9" scale="11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 tint="0.59999389629810485"/>
  </sheetPr>
  <dimension ref="A1:I31"/>
  <sheetViews>
    <sheetView zoomScaleNormal="100" workbookViewId="0">
      <selection activeCell="B38" sqref="B38"/>
    </sheetView>
  </sheetViews>
  <sheetFormatPr baseColWidth="10" defaultColWidth="9.1640625" defaultRowHeight="14" x14ac:dyDescent="0.15"/>
  <cols>
    <col min="1" max="1" width="6.33203125" style="2" customWidth="1"/>
    <col min="2" max="2" width="20.6640625" style="1" customWidth="1"/>
    <col min="3" max="3" width="17.6640625" style="1" customWidth="1"/>
    <col min="4" max="4" width="17" style="1" customWidth="1"/>
    <col min="5" max="5" width="17.5" style="1" customWidth="1"/>
    <col min="6" max="6" width="12.1640625" style="1" customWidth="1"/>
    <col min="7" max="7" width="17" style="1" customWidth="1"/>
    <col min="8" max="8" width="12.83203125" style="1" customWidth="1"/>
    <col min="9" max="9" width="13.1640625" style="2" customWidth="1"/>
    <col min="10" max="16384" width="9.1640625" style="2"/>
  </cols>
  <sheetData>
    <row r="1" spans="1:9" ht="45" x14ac:dyDescent="0.15">
      <c r="A1" s="115" t="s">
        <v>13</v>
      </c>
      <c r="B1" s="116" t="s">
        <v>1379</v>
      </c>
      <c r="C1" s="116" t="s">
        <v>1380</v>
      </c>
      <c r="D1" s="116" t="s">
        <v>1874</v>
      </c>
      <c r="E1" s="116" t="s">
        <v>1381</v>
      </c>
      <c r="F1" s="116" t="s">
        <v>10</v>
      </c>
      <c r="G1" s="4"/>
      <c r="H1" s="4"/>
      <c r="I1" s="4"/>
    </row>
    <row r="2" spans="1:9" x14ac:dyDescent="0.15">
      <c r="A2" s="114">
        <v>0.375</v>
      </c>
      <c r="B2" s="153" t="s">
        <v>2280</v>
      </c>
      <c r="C2" s="110"/>
      <c r="D2" s="110"/>
      <c r="E2" s="110"/>
      <c r="F2" s="110"/>
      <c r="G2" s="5"/>
      <c r="H2" s="5"/>
      <c r="I2" s="5"/>
    </row>
    <row r="3" spans="1:9" x14ac:dyDescent="0.15">
      <c r="A3" s="114">
        <v>0.40625</v>
      </c>
      <c r="B3" s="153">
        <v>151</v>
      </c>
      <c r="C3" s="110"/>
      <c r="D3" s="110"/>
      <c r="E3" s="110"/>
      <c r="F3" s="110"/>
      <c r="G3" s="5"/>
      <c r="H3" s="5"/>
      <c r="I3" s="5"/>
    </row>
    <row r="4" spans="1:9" x14ac:dyDescent="0.15">
      <c r="A4" s="114">
        <v>0.4375</v>
      </c>
      <c r="B4" s="153" t="s">
        <v>2570</v>
      </c>
      <c r="C4" s="110"/>
      <c r="D4" s="110"/>
      <c r="E4" s="110"/>
      <c r="F4" s="110"/>
      <c r="G4" s="5"/>
      <c r="H4" s="5"/>
      <c r="I4" s="5"/>
    </row>
    <row r="5" spans="1:9" x14ac:dyDescent="0.15">
      <c r="A5" s="114">
        <v>0.46875</v>
      </c>
      <c r="B5" s="153">
        <v>38</v>
      </c>
      <c r="C5" s="110"/>
      <c r="D5" s="110"/>
      <c r="E5" s="110"/>
      <c r="F5" s="110"/>
      <c r="G5" s="5"/>
      <c r="H5" s="5"/>
      <c r="I5" s="5"/>
    </row>
    <row r="6" spans="1:9" x14ac:dyDescent="0.15">
      <c r="A6" s="114">
        <v>0.5</v>
      </c>
      <c r="B6" s="153">
        <v>6</v>
      </c>
      <c r="C6" s="110"/>
      <c r="D6" s="110"/>
      <c r="E6" s="110"/>
      <c r="F6" s="110"/>
      <c r="G6" s="5"/>
      <c r="H6" s="5"/>
      <c r="I6" s="5"/>
    </row>
    <row r="7" spans="1:9" x14ac:dyDescent="0.15">
      <c r="A7" s="114">
        <v>0.53125</v>
      </c>
      <c r="B7" s="153">
        <v>66</v>
      </c>
      <c r="C7" s="152"/>
      <c r="D7" s="110"/>
      <c r="E7" s="110"/>
      <c r="F7" s="110"/>
      <c r="G7" s="5"/>
      <c r="H7" s="5"/>
      <c r="I7" s="5"/>
    </row>
    <row r="8" spans="1:9" x14ac:dyDescent="0.15">
      <c r="A8" s="114">
        <v>0.5625</v>
      </c>
      <c r="B8" s="110"/>
      <c r="C8" s="113" t="s">
        <v>1826</v>
      </c>
      <c r="D8" s="110"/>
      <c r="E8" s="110"/>
      <c r="F8" s="110"/>
      <c r="G8" s="5"/>
      <c r="H8" s="5"/>
      <c r="I8" s="5"/>
    </row>
    <row r="9" spans="1:9" x14ac:dyDescent="0.15">
      <c r="A9" s="114">
        <v>0.59375</v>
      </c>
      <c r="B9" s="110"/>
      <c r="C9" s="150" t="s">
        <v>2456</v>
      </c>
      <c r="D9" s="110"/>
      <c r="E9" s="110"/>
      <c r="F9" s="110"/>
      <c r="G9" s="5"/>
      <c r="H9" s="5"/>
      <c r="I9" s="5"/>
    </row>
    <row r="10" spans="1:9" x14ac:dyDescent="0.15">
      <c r="A10" s="114">
        <v>0.625</v>
      </c>
      <c r="B10" s="110"/>
      <c r="C10" s="113"/>
      <c r="D10" s="110"/>
      <c r="E10" s="110"/>
      <c r="F10" s="110"/>
      <c r="G10" s="5"/>
      <c r="H10" s="5"/>
      <c r="I10" s="5"/>
    </row>
    <row r="11" spans="1:9" x14ac:dyDescent="0.15">
      <c r="A11" s="114">
        <v>0.65625</v>
      </c>
      <c r="B11" s="110"/>
      <c r="C11" s="150" t="s">
        <v>2537</v>
      </c>
      <c r="D11" s="110"/>
      <c r="E11" s="110"/>
      <c r="F11" s="110"/>
      <c r="G11" s="5"/>
      <c r="H11" s="5"/>
    </row>
    <row r="12" spans="1:9" x14ac:dyDescent="0.15">
      <c r="A12" s="114">
        <v>0.6875</v>
      </c>
      <c r="B12" s="110"/>
      <c r="C12" s="153">
        <v>176</v>
      </c>
      <c r="D12" s="110"/>
      <c r="E12" s="110"/>
      <c r="F12" s="110"/>
      <c r="G12" s="5"/>
      <c r="H12" s="5"/>
      <c r="I12" s="5"/>
    </row>
    <row r="13" spans="1:9" x14ac:dyDescent="0.15">
      <c r="A13" s="114">
        <v>0.71875</v>
      </c>
      <c r="B13" s="110"/>
      <c r="C13" s="153">
        <v>44</v>
      </c>
      <c r="D13" s="110"/>
      <c r="E13" s="110"/>
      <c r="F13" s="110"/>
      <c r="G13" s="5"/>
      <c r="H13" s="5"/>
      <c r="I13" s="5"/>
    </row>
    <row r="14" spans="1:9" x14ac:dyDescent="0.15">
      <c r="A14" s="114">
        <v>0.75</v>
      </c>
      <c r="B14" s="110"/>
      <c r="C14" s="153">
        <v>118</v>
      </c>
      <c r="D14" s="110"/>
      <c r="E14" s="110"/>
      <c r="F14" s="110"/>
      <c r="G14" s="6"/>
      <c r="H14" s="6"/>
      <c r="I14" s="6"/>
    </row>
    <row r="15" spans="1:9" x14ac:dyDescent="0.15">
      <c r="A15" s="114">
        <v>0.78125</v>
      </c>
      <c r="B15" s="110"/>
      <c r="C15" s="199"/>
      <c r="D15" s="285" t="s">
        <v>2582</v>
      </c>
      <c r="E15" s="110"/>
      <c r="F15" s="110"/>
      <c r="G15" s="5"/>
      <c r="H15" s="5"/>
      <c r="I15" s="5"/>
    </row>
    <row r="16" spans="1:9" x14ac:dyDescent="0.15">
      <c r="A16" s="114">
        <v>0.8125</v>
      </c>
      <c r="B16" s="110"/>
      <c r="C16" s="111"/>
      <c r="D16" s="153" t="s">
        <v>1505</v>
      </c>
      <c r="E16" s="110"/>
      <c r="F16" s="110"/>
      <c r="G16" s="5"/>
      <c r="H16" s="5"/>
      <c r="I16" s="5"/>
    </row>
    <row r="17" spans="1:9" x14ac:dyDescent="0.15">
      <c r="A17" s="114">
        <v>0.84375</v>
      </c>
      <c r="B17" s="110"/>
      <c r="C17" s="110"/>
      <c r="D17" s="153" t="s">
        <v>1745</v>
      </c>
      <c r="E17" s="110"/>
      <c r="F17" s="110"/>
      <c r="G17" s="5"/>
      <c r="H17" s="5"/>
      <c r="I17" s="5"/>
    </row>
    <row r="18" spans="1:9" x14ac:dyDescent="0.15">
      <c r="A18" s="114">
        <v>0.875</v>
      </c>
      <c r="B18" s="110"/>
      <c r="C18" s="110"/>
      <c r="D18" s="111"/>
      <c r="E18" s="150">
        <v>146</v>
      </c>
      <c r="F18" s="110"/>
      <c r="G18" s="5"/>
      <c r="H18" s="5"/>
      <c r="I18" s="5"/>
    </row>
    <row r="19" spans="1:9" x14ac:dyDescent="0.15">
      <c r="A19" s="114">
        <v>0.90625</v>
      </c>
      <c r="B19" s="110"/>
      <c r="C19" s="110"/>
      <c r="D19" s="111"/>
      <c r="E19" s="153" t="s">
        <v>2572</v>
      </c>
      <c r="F19" s="110"/>
      <c r="G19" s="5"/>
      <c r="H19" s="5"/>
      <c r="I19" s="5"/>
    </row>
    <row r="20" spans="1:9" x14ac:dyDescent="0.15">
      <c r="A20" s="114">
        <v>0.9375</v>
      </c>
      <c r="B20" s="110"/>
      <c r="C20" s="110"/>
      <c r="D20" s="110"/>
      <c r="E20" s="153" t="s">
        <v>1848</v>
      </c>
      <c r="F20" s="110"/>
      <c r="G20" s="5"/>
      <c r="H20" s="5"/>
      <c r="I20" s="5"/>
    </row>
    <row r="21" spans="1:9" x14ac:dyDescent="0.15">
      <c r="A21" s="114">
        <v>0.95833333333333337</v>
      </c>
      <c r="B21" s="111"/>
      <c r="C21" s="110"/>
      <c r="D21" s="110"/>
      <c r="E21" s="111"/>
      <c r="F21" s="110"/>
      <c r="G21" s="5"/>
      <c r="H21" s="5"/>
      <c r="I21" s="5"/>
    </row>
    <row r="22" spans="1:9" x14ac:dyDescent="0.15">
      <c r="A22" s="114">
        <v>2.0833333333333332E-2</v>
      </c>
      <c r="B22" s="110"/>
      <c r="C22" s="110"/>
      <c r="D22" s="110"/>
      <c r="E22" s="111"/>
      <c r="F22" s="153"/>
      <c r="G22" s="5"/>
      <c r="H22" s="5"/>
      <c r="I22" s="5"/>
    </row>
    <row r="23" spans="1:9" x14ac:dyDescent="0.15">
      <c r="A23" s="114">
        <v>4.1666666666666664E-2</v>
      </c>
      <c r="B23" s="110"/>
      <c r="C23" s="110"/>
      <c r="D23" s="110"/>
      <c r="E23" s="110"/>
      <c r="F23" s="153">
        <v>17</v>
      </c>
      <c r="G23" s="5"/>
      <c r="H23" s="5"/>
      <c r="I23" s="5"/>
    </row>
    <row r="24" spans="1:9" x14ac:dyDescent="0.15">
      <c r="A24" s="114">
        <v>1.0625</v>
      </c>
      <c r="B24" s="110"/>
      <c r="C24" s="110"/>
      <c r="D24" s="110"/>
      <c r="E24" s="110"/>
      <c r="F24" s="153"/>
      <c r="G24" s="5"/>
      <c r="H24" s="5"/>
      <c r="I24" s="5"/>
    </row>
    <row r="25" spans="1:9" x14ac:dyDescent="0.15">
      <c r="A25" s="114">
        <v>1.09375</v>
      </c>
      <c r="B25" s="110"/>
      <c r="C25" s="110"/>
      <c r="D25" s="110"/>
      <c r="E25" s="110"/>
      <c r="F25" s="110"/>
      <c r="G25" s="5"/>
      <c r="H25" s="5"/>
      <c r="I25" s="5"/>
    </row>
    <row r="26" spans="1:9" x14ac:dyDescent="0.15">
      <c r="A26" s="114">
        <v>1.125</v>
      </c>
      <c r="B26" s="110"/>
      <c r="C26" s="110"/>
      <c r="D26" s="110"/>
      <c r="E26" s="111"/>
      <c r="F26" s="110"/>
      <c r="G26" s="5"/>
      <c r="H26" s="5"/>
      <c r="I26" s="5"/>
    </row>
    <row r="31" spans="1:9" ht="15" x14ac:dyDescent="0.2">
      <c r="A31"/>
      <c r="B31"/>
      <c r="C31"/>
      <c r="D31"/>
      <c r="E31"/>
      <c r="F31" s="103"/>
      <c r="G31" s="103"/>
      <c r="H31"/>
    </row>
  </sheetData>
  <pageMargins left="0.70866141732283472" right="0.70866141732283472" top="0" bottom="0" header="0" footer="0"/>
  <pageSetup paperSize="9" scale="13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6" tint="0.39997558519241921"/>
    <pageSetUpPr fitToPage="1"/>
  </sheetPr>
  <dimension ref="A1:I39"/>
  <sheetViews>
    <sheetView zoomScale="82" zoomScaleNormal="82" workbookViewId="0">
      <pane ySplit="1" topLeftCell="A2" activePane="bottomLeft" state="frozen"/>
      <selection pane="bottomLeft" activeCell="E29" sqref="E29"/>
    </sheetView>
  </sheetViews>
  <sheetFormatPr baseColWidth="10" defaultColWidth="9.1640625" defaultRowHeight="14" x14ac:dyDescent="0.15"/>
  <cols>
    <col min="1" max="1" width="7.1640625" style="2" customWidth="1"/>
    <col min="2" max="2" width="18.5" style="1" customWidth="1"/>
    <col min="3" max="3" width="20.6640625" style="1" customWidth="1"/>
    <col min="4" max="4" width="19.5" style="1" customWidth="1"/>
    <col min="5" max="5" width="20.83203125" style="1" customWidth="1"/>
    <col min="6" max="7" width="17" style="1" customWidth="1"/>
    <col min="8" max="8" width="12.83203125" style="1" customWidth="1"/>
    <col min="9" max="9" width="13.1640625" style="2" customWidth="1"/>
    <col min="10" max="16384" width="9.1640625" style="2"/>
  </cols>
  <sheetData>
    <row r="1" spans="1:9" ht="30" x14ac:dyDescent="0.15">
      <c r="A1" s="226" t="s">
        <v>2011</v>
      </c>
      <c r="B1" s="108" t="s">
        <v>2586</v>
      </c>
      <c r="C1" s="108" t="s">
        <v>1392</v>
      </c>
      <c r="D1" s="108" t="s">
        <v>1393</v>
      </c>
      <c r="E1" s="108" t="s">
        <v>1394</v>
      </c>
      <c r="F1" s="108" t="s">
        <v>1395</v>
      </c>
      <c r="G1" s="108" t="s">
        <v>10</v>
      </c>
      <c r="H1" s="4"/>
      <c r="I1" s="4"/>
    </row>
    <row r="2" spans="1:9" x14ac:dyDescent="0.15">
      <c r="A2" s="107">
        <v>0.375</v>
      </c>
      <c r="B2" s="109"/>
      <c r="C2" s="110"/>
      <c r="D2" s="110"/>
      <c r="E2" s="110"/>
      <c r="F2" s="110"/>
      <c r="G2" s="110"/>
      <c r="H2" s="5"/>
      <c r="I2" s="5"/>
    </row>
    <row r="3" spans="1:9" x14ac:dyDescent="0.15">
      <c r="A3" s="107">
        <v>0.39583333333333331</v>
      </c>
      <c r="B3" s="153" t="s">
        <v>2274</v>
      </c>
      <c r="C3" s="110"/>
      <c r="D3" s="110"/>
      <c r="E3" s="110"/>
      <c r="F3" s="110"/>
      <c r="G3" s="110"/>
      <c r="H3" s="5"/>
      <c r="I3" s="5"/>
    </row>
    <row r="4" spans="1:9" x14ac:dyDescent="0.15">
      <c r="A4" s="107">
        <v>0.41666666666666669</v>
      </c>
      <c r="B4" s="153" t="s">
        <v>2616</v>
      </c>
      <c r="C4" s="110"/>
      <c r="D4" s="110"/>
      <c r="E4" s="110"/>
      <c r="F4" s="110"/>
      <c r="G4" s="110"/>
      <c r="H4" s="5"/>
      <c r="I4" s="5"/>
    </row>
    <row r="5" spans="1:9" x14ac:dyDescent="0.15">
      <c r="A5" s="107">
        <v>0.4375</v>
      </c>
      <c r="B5" s="153" t="s">
        <v>2113</v>
      </c>
      <c r="C5" s="111"/>
      <c r="D5" s="111"/>
      <c r="E5" s="111"/>
      <c r="F5" s="111"/>
      <c r="G5" s="111"/>
      <c r="H5" s="5"/>
      <c r="I5" s="5"/>
    </row>
    <row r="6" spans="1:9" ht="15" x14ac:dyDescent="0.15">
      <c r="A6" s="107">
        <v>0.45833333333333331</v>
      </c>
      <c r="B6" s="278" t="s">
        <v>2551</v>
      </c>
      <c r="C6" s="111"/>
      <c r="D6" s="111"/>
      <c r="E6" s="111"/>
      <c r="F6" s="111"/>
      <c r="G6" s="111"/>
      <c r="H6" s="5"/>
      <c r="I6" s="5"/>
    </row>
    <row r="7" spans="1:9" x14ac:dyDescent="0.15">
      <c r="A7" s="107">
        <v>0.47916666666666669</v>
      </c>
      <c r="B7" s="153" t="s">
        <v>2541</v>
      </c>
      <c r="C7" s="111"/>
      <c r="D7" s="111"/>
      <c r="E7" s="111"/>
      <c r="F7" s="111"/>
      <c r="G7" s="111"/>
      <c r="H7" s="5"/>
      <c r="I7" s="5"/>
    </row>
    <row r="8" spans="1:9" x14ac:dyDescent="0.15">
      <c r="A8" s="107">
        <v>0.5</v>
      </c>
      <c r="B8" s="153" t="s">
        <v>1880</v>
      </c>
      <c r="C8" s="111"/>
      <c r="D8" s="111"/>
      <c r="E8" s="111"/>
      <c r="F8" s="111"/>
      <c r="G8" s="111"/>
      <c r="H8" s="5"/>
      <c r="I8" s="5"/>
    </row>
    <row r="9" spans="1:9" x14ac:dyDescent="0.15">
      <c r="A9" s="107">
        <v>0.53125</v>
      </c>
      <c r="B9" s="278"/>
      <c r="C9" s="111"/>
      <c r="D9" s="111"/>
      <c r="E9" s="111"/>
      <c r="F9" s="111"/>
      <c r="G9" s="111"/>
      <c r="H9" s="5"/>
      <c r="I9" s="5"/>
    </row>
    <row r="10" spans="1:9" ht="15" x14ac:dyDescent="0.15">
      <c r="A10" s="107">
        <v>0.54166666666666663</v>
      </c>
      <c r="B10" s="278" t="s">
        <v>2585</v>
      </c>
      <c r="C10" s="111"/>
      <c r="D10" s="111"/>
      <c r="E10" s="111"/>
      <c r="F10" s="111"/>
      <c r="G10" s="111"/>
      <c r="H10" s="5"/>
      <c r="I10" s="5"/>
    </row>
    <row r="11" spans="1:9" x14ac:dyDescent="0.15">
      <c r="A11" s="107">
        <v>0.5625</v>
      </c>
      <c r="B11" s="111"/>
      <c r="C11" s="154"/>
      <c r="D11" s="111"/>
      <c r="E11" s="111"/>
      <c r="F11" s="111"/>
      <c r="G11" s="111"/>
      <c r="H11" s="5"/>
      <c r="I11" s="5"/>
    </row>
    <row r="12" spans="1:9" x14ac:dyDescent="0.15">
      <c r="A12" s="107">
        <v>0.58333333333333337</v>
      </c>
      <c r="B12" s="111"/>
      <c r="C12" s="109"/>
      <c r="D12" s="111"/>
      <c r="E12" s="111"/>
      <c r="F12" s="111"/>
      <c r="G12" s="111"/>
      <c r="H12" s="5"/>
      <c r="I12" s="5"/>
    </row>
    <row r="13" spans="1:9" x14ac:dyDescent="0.15">
      <c r="A13" s="107">
        <v>0.59375</v>
      </c>
      <c r="B13" s="111"/>
      <c r="C13" s="109"/>
      <c r="D13" s="111"/>
      <c r="E13" s="111"/>
      <c r="F13" s="111"/>
      <c r="G13" s="111"/>
      <c r="H13" s="5"/>
      <c r="I13" s="5"/>
    </row>
    <row r="14" spans="1:9" x14ac:dyDescent="0.15">
      <c r="A14" s="107">
        <v>0.625</v>
      </c>
      <c r="B14" s="111"/>
      <c r="C14" s="109"/>
      <c r="D14" s="111"/>
      <c r="E14" s="111"/>
      <c r="F14" s="111"/>
      <c r="G14" s="111"/>
      <c r="H14" s="6"/>
      <c r="I14" s="6"/>
    </row>
    <row r="15" spans="1:9" x14ac:dyDescent="0.15">
      <c r="A15" s="107">
        <v>0.64583333333333337</v>
      </c>
      <c r="B15" s="111"/>
      <c r="C15" s="109"/>
      <c r="D15" s="111"/>
      <c r="E15" s="111"/>
      <c r="F15" s="111"/>
      <c r="G15" s="111"/>
      <c r="H15" s="5"/>
      <c r="I15" s="5"/>
    </row>
    <row r="16" spans="1:9" x14ac:dyDescent="0.15">
      <c r="A16" s="107">
        <v>0.66666666666666663</v>
      </c>
      <c r="B16" s="111"/>
      <c r="C16" s="109"/>
      <c r="D16" s="111"/>
      <c r="E16" s="111"/>
      <c r="F16" s="111"/>
      <c r="G16" s="111"/>
      <c r="H16" s="5"/>
      <c r="I16" s="5"/>
    </row>
    <row r="17" spans="1:9" x14ac:dyDescent="0.15">
      <c r="A17" s="107">
        <v>0.6875</v>
      </c>
      <c r="B17" s="111"/>
      <c r="C17" s="153"/>
      <c r="D17" s="111"/>
      <c r="E17" s="111"/>
      <c r="F17" s="111"/>
      <c r="G17" s="111"/>
      <c r="H17" s="5"/>
      <c r="I17" s="5"/>
    </row>
    <row r="18" spans="1:9" x14ac:dyDescent="0.15">
      <c r="A18" s="107">
        <v>0.70833333333333337</v>
      </c>
      <c r="B18" s="111"/>
      <c r="C18" s="153" t="s">
        <v>1734</v>
      </c>
      <c r="D18" s="111"/>
      <c r="E18" s="111"/>
      <c r="F18" s="111"/>
      <c r="G18" s="111"/>
      <c r="H18" s="5"/>
      <c r="I18" s="5"/>
    </row>
    <row r="19" spans="1:9" ht="15" x14ac:dyDescent="0.15">
      <c r="A19" s="107">
        <v>0.72916666666666663</v>
      </c>
      <c r="B19" s="111"/>
      <c r="C19" s="271" t="s">
        <v>2490</v>
      </c>
      <c r="D19" s="111"/>
      <c r="E19" s="111"/>
      <c r="F19" s="111"/>
      <c r="G19" s="111"/>
      <c r="H19" s="5"/>
      <c r="I19" s="5"/>
    </row>
    <row r="20" spans="1:9" x14ac:dyDescent="0.15">
      <c r="A20" s="107">
        <v>0.75</v>
      </c>
      <c r="B20" s="111"/>
      <c r="C20" s="109"/>
      <c r="D20" s="111"/>
      <c r="E20" s="111"/>
      <c r="F20" s="111"/>
      <c r="G20" s="111"/>
      <c r="H20" s="5"/>
      <c r="I20" s="5"/>
    </row>
    <row r="21" spans="1:9" x14ac:dyDescent="0.15">
      <c r="A21" s="107">
        <v>0.76041666666666663</v>
      </c>
      <c r="B21" s="111"/>
      <c r="C21" s="153" t="s">
        <v>1450</v>
      </c>
      <c r="D21" s="111"/>
      <c r="E21" s="111"/>
      <c r="F21" s="111"/>
      <c r="G21" s="111"/>
      <c r="H21" s="5"/>
      <c r="I21" s="5"/>
    </row>
    <row r="22" spans="1:9" ht="30" x14ac:dyDescent="0.15">
      <c r="A22" s="107">
        <v>0.79166666666666663</v>
      </c>
      <c r="B22" s="111"/>
      <c r="C22" s="111"/>
      <c r="D22" s="278" t="s">
        <v>2542</v>
      </c>
      <c r="E22" s="111"/>
      <c r="F22" s="111"/>
      <c r="G22" s="111"/>
      <c r="H22" s="5"/>
      <c r="I22" s="5"/>
    </row>
    <row r="23" spans="1:9" x14ac:dyDescent="0.15">
      <c r="A23" s="107">
        <v>0.8125</v>
      </c>
      <c r="B23" s="111"/>
      <c r="C23" s="111"/>
      <c r="D23" s="153"/>
      <c r="E23" s="111"/>
      <c r="F23" s="111"/>
      <c r="G23" s="111"/>
      <c r="H23" s="5"/>
      <c r="I23" s="5"/>
    </row>
    <row r="24" spans="1:9" x14ac:dyDescent="0.15">
      <c r="A24" s="107">
        <v>0.83333333333333337</v>
      </c>
      <c r="B24" s="111"/>
      <c r="C24" s="111"/>
      <c r="D24" s="153"/>
      <c r="E24" s="111"/>
      <c r="F24" s="111"/>
      <c r="G24" s="111"/>
      <c r="H24" s="5"/>
      <c r="I24" s="5"/>
    </row>
    <row r="25" spans="1:9" x14ac:dyDescent="0.15">
      <c r="A25" s="107">
        <v>0.85416666666666663</v>
      </c>
      <c r="B25" s="111"/>
      <c r="C25" s="111"/>
      <c r="D25" s="109"/>
      <c r="E25" s="199"/>
      <c r="F25" s="294"/>
      <c r="G25" s="111"/>
      <c r="H25" s="5"/>
      <c r="I25" s="5"/>
    </row>
    <row r="26" spans="1:9" x14ac:dyDescent="0.15">
      <c r="A26" s="107">
        <v>0.875</v>
      </c>
      <c r="B26" s="111"/>
      <c r="C26" s="111"/>
      <c r="D26" s="111"/>
      <c r="E26" s="153" t="s">
        <v>2544</v>
      </c>
      <c r="F26" s="294"/>
      <c r="G26" s="111"/>
      <c r="H26" s="5"/>
      <c r="I26" s="5"/>
    </row>
    <row r="27" spans="1:9" x14ac:dyDescent="0.15">
      <c r="A27" s="107">
        <v>0.89583333333333337</v>
      </c>
      <c r="B27" s="111"/>
      <c r="C27" s="111"/>
      <c r="D27" s="111"/>
      <c r="E27" s="153" t="s">
        <v>2159</v>
      </c>
      <c r="F27" s="294"/>
      <c r="G27" s="111"/>
      <c r="H27" s="5"/>
      <c r="I27" s="5"/>
    </row>
    <row r="28" spans="1:9" x14ac:dyDescent="0.15">
      <c r="A28" s="107">
        <v>0.91666666666666663</v>
      </c>
      <c r="B28" s="111"/>
      <c r="C28" s="111"/>
      <c r="D28" s="111"/>
      <c r="E28" s="153" t="s">
        <v>1373</v>
      </c>
      <c r="F28" s="294"/>
      <c r="G28" s="111"/>
      <c r="H28" s="5"/>
      <c r="I28" s="5"/>
    </row>
    <row r="29" spans="1:9" x14ac:dyDescent="0.15">
      <c r="A29" s="107">
        <v>0.9375</v>
      </c>
      <c r="B29" s="111"/>
      <c r="C29" s="111"/>
      <c r="D29" s="111"/>
      <c r="E29" s="153" t="s">
        <v>2615</v>
      </c>
      <c r="F29" s="111"/>
      <c r="G29" s="111"/>
      <c r="H29" s="5"/>
      <c r="I29" s="5"/>
    </row>
    <row r="30" spans="1:9" ht="15" x14ac:dyDescent="0.15">
      <c r="A30" s="107">
        <v>0.95833333333333337</v>
      </c>
      <c r="B30" s="111"/>
      <c r="C30" s="111"/>
      <c r="D30" s="111"/>
      <c r="E30" s="112"/>
      <c r="F30" s="109"/>
      <c r="G30" s="111"/>
      <c r="H30" s="5"/>
      <c r="I30" s="5"/>
    </row>
    <row r="31" spans="1:9" x14ac:dyDescent="0.15">
      <c r="A31" s="107">
        <v>2.0833333333333332E-2</v>
      </c>
      <c r="B31" s="111"/>
      <c r="C31" s="111"/>
      <c r="D31" s="111"/>
      <c r="E31" s="111"/>
      <c r="F31" s="111"/>
      <c r="G31" s="109"/>
      <c r="H31" s="5"/>
      <c r="I31" s="5"/>
    </row>
    <row r="32" spans="1:9" x14ac:dyDescent="0.15">
      <c r="A32" s="107">
        <v>4.1666666666666664E-2</v>
      </c>
      <c r="B32" s="111"/>
      <c r="C32" s="111"/>
      <c r="D32" s="111"/>
      <c r="E32" s="111"/>
      <c r="F32" s="111"/>
      <c r="G32" s="153"/>
      <c r="I32" s="5"/>
    </row>
    <row r="33" spans="1:9" x14ac:dyDescent="0.15">
      <c r="A33" s="107">
        <v>6.25E-2</v>
      </c>
      <c r="B33" s="111"/>
      <c r="C33" s="111"/>
      <c r="D33" s="111"/>
      <c r="E33" s="111"/>
      <c r="F33" s="111"/>
      <c r="G33" s="109"/>
      <c r="H33" s="103"/>
      <c r="I33" s="5"/>
    </row>
    <row r="34" spans="1:9" x14ac:dyDescent="0.15">
      <c r="A34" s="107">
        <v>8.3333333333333301E-2</v>
      </c>
      <c r="B34" s="111"/>
      <c r="C34" s="111"/>
      <c r="D34" s="111"/>
      <c r="E34" s="111"/>
      <c r="F34" s="111"/>
      <c r="G34" s="109"/>
      <c r="H34" s="103"/>
      <c r="I34" s="6"/>
    </row>
    <row r="39" spans="1:9" ht="15" x14ac:dyDescent="0.2">
      <c r="A39"/>
      <c r="B39"/>
      <c r="C39"/>
      <c r="D39"/>
      <c r="E39"/>
      <c r="F39"/>
      <c r="G39" s="103"/>
      <c r="H39" s="103"/>
      <c r="I39"/>
    </row>
  </sheetData>
  <pageMargins left="0.70866141732283472" right="0.70866141732283472" top="0" bottom="0" header="0" footer="0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 tint="0.59999389629810485"/>
  </sheetPr>
  <dimension ref="A1:I31"/>
  <sheetViews>
    <sheetView topLeftCell="A16" zoomScaleNormal="100" workbookViewId="0">
      <selection activeCell="I15" sqref="I15"/>
    </sheetView>
  </sheetViews>
  <sheetFormatPr baseColWidth="10" defaultColWidth="9.1640625" defaultRowHeight="14" x14ac:dyDescent="0.15"/>
  <cols>
    <col min="1" max="1" width="6.33203125" style="2" customWidth="1"/>
    <col min="2" max="6" width="18.83203125" style="1" customWidth="1"/>
    <col min="7" max="7" width="17" style="1" customWidth="1"/>
    <col min="8" max="8" width="12.83203125" style="1" customWidth="1"/>
    <col min="9" max="9" width="13.1640625" style="2" customWidth="1"/>
    <col min="10" max="16384" width="9.1640625" style="2"/>
  </cols>
  <sheetData>
    <row r="1" spans="1:9" ht="30" x14ac:dyDescent="0.15">
      <c r="A1" s="270" t="s">
        <v>2403</v>
      </c>
      <c r="B1" s="116" t="s">
        <v>1379</v>
      </c>
      <c r="C1" s="116" t="s">
        <v>1380</v>
      </c>
      <c r="D1" s="116" t="s">
        <v>1874</v>
      </c>
      <c r="E1" s="116" t="s">
        <v>1381</v>
      </c>
      <c r="F1" s="116" t="s">
        <v>10</v>
      </c>
      <c r="G1" s="4"/>
      <c r="H1" s="4"/>
      <c r="I1" s="4"/>
    </row>
    <row r="2" spans="1:9" x14ac:dyDescent="0.15">
      <c r="A2" s="114">
        <v>0.375</v>
      </c>
      <c r="B2" s="200"/>
      <c r="C2" s="272"/>
      <c r="D2" s="272"/>
      <c r="E2" s="272"/>
      <c r="F2" s="272"/>
      <c r="G2" s="5"/>
      <c r="H2" s="5"/>
      <c r="I2" s="5"/>
    </row>
    <row r="3" spans="1:9" x14ac:dyDescent="0.15">
      <c r="A3" s="114">
        <v>0.40625</v>
      </c>
      <c r="B3" s="273"/>
      <c r="C3" s="272"/>
      <c r="D3" s="272"/>
      <c r="E3" s="272"/>
      <c r="F3" s="272"/>
      <c r="G3" s="5"/>
      <c r="H3" s="5"/>
      <c r="I3" s="5"/>
    </row>
    <row r="4" spans="1:9" x14ac:dyDescent="0.15">
      <c r="A4" s="114">
        <v>0.4375</v>
      </c>
      <c r="B4" s="278"/>
      <c r="C4" s="272"/>
      <c r="D4" s="272"/>
      <c r="E4" s="272"/>
      <c r="F4" s="272"/>
      <c r="G4" s="5"/>
      <c r="H4" s="5"/>
      <c r="I4" s="5"/>
    </row>
    <row r="5" spans="1:9" x14ac:dyDescent="0.15">
      <c r="A5" s="114">
        <v>0.46875</v>
      </c>
      <c r="B5" s="278"/>
      <c r="C5" s="272"/>
      <c r="D5" s="272"/>
      <c r="E5" s="272"/>
      <c r="F5" s="272"/>
      <c r="G5" s="5"/>
      <c r="H5" s="5"/>
      <c r="I5" s="5"/>
    </row>
    <row r="6" spans="1:9" x14ac:dyDescent="0.15">
      <c r="A6" s="114">
        <v>0.5</v>
      </c>
      <c r="B6" s="278"/>
      <c r="C6" s="272"/>
      <c r="D6" s="272"/>
      <c r="E6" s="272"/>
      <c r="F6" s="272"/>
      <c r="G6" s="5"/>
      <c r="H6" s="5"/>
      <c r="I6" s="5"/>
    </row>
    <row r="7" spans="1:9" x14ac:dyDescent="0.15">
      <c r="A7" s="114">
        <v>0.53125</v>
      </c>
      <c r="B7" s="200"/>
      <c r="C7" s="274"/>
      <c r="D7" s="272"/>
      <c r="E7" s="272"/>
      <c r="F7" s="272"/>
      <c r="G7" s="5"/>
      <c r="H7" s="5"/>
      <c r="I7" s="5"/>
    </row>
    <row r="8" spans="1:9" x14ac:dyDescent="0.15">
      <c r="A8" s="114">
        <v>0.5625</v>
      </c>
      <c r="B8" s="272"/>
      <c r="C8" s="185"/>
      <c r="D8" s="272"/>
      <c r="E8" s="272"/>
      <c r="F8" s="272"/>
      <c r="G8" s="5"/>
      <c r="H8" s="5"/>
      <c r="I8" s="5"/>
    </row>
    <row r="9" spans="1:9" x14ac:dyDescent="0.15">
      <c r="A9" s="114">
        <v>0.59375</v>
      </c>
      <c r="B9" s="272"/>
      <c r="C9" s="185"/>
      <c r="D9" s="272"/>
      <c r="E9" s="272"/>
      <c r="F9" s="272"/>
      <c r="G9" s="5"/>
      <c r="H9" s="5"/>
      <c r="I9" s="5"/>
    </row>
    <row r="10" spans="1:9" x14ac:dyDescent="0.15">
      <c r="A10" s="114">
        <v>0.625</v>
      </c>
      <c r="B10" s="272"/>
      <c r="C10" s="185"/>
      <c r="D10" s="272"/>
      <c r="E10" s="272"/>
      <c r="F10" s="272"/>
      <c r="G10" s="5"/>
      <c r="H10" s="5"/>
      <c r="I10" s="5"/>
    </row>
    <row r="11" spans="1:9" x14ac:dyDescent="0.15">
      <c r="A11" s="114">
        <v>0.65625</v>
      </c>
      <c r="B11" s="272"/>
      <c r="C11" s="271"/>
      <c r="D11" s="272"/>
      <c r="E11" s="272"/>
      <c r="F11" s="272"/>
      <c r="G11" s="5"/>
      <c r="H11" s="5"/>
    </row>
    <row r="12" spans="1:9" x14ac:dyDescent="0.15">
      <c r="A12" s="114">
        <v>0.70833333333333337</v>
      </c>
      <c r="B12" s="272"/>
      <c r="C12" s="271"/>
      <c r="D12" s="272"/>
      <c r="E12" s="272"/>
      <c r="F12" s="272"/>
      <c r="G12" s="5"/>
      <c r="H12" s="5"/>
      <c r="I12" s="5"/>
    </row>
    <row r="13" spans="1:9" ht="30" customHeight="1" x14ac:dyDescent="0.15">
      <c r="A13" s="114">
        <v>0.72916666666666663</v>
      </c>
      <c r="B13" s="272"/>
      <c r="C13" s="273"/>
      <c r="D13" s="272"/>
      <c r="E13" s="272"/>
      <c r="F13" s="272"/>
      <c r="G13" s="5"/>
      <c r="H13" s="5"/>
      <c r="I13" s="5"/>
    </row>
    <row r="14" spans="1:9" x14ac:dyDescent="0.15">
      <c r="A14" s="114">
        <v>0.75</v>
      </c>
      <c r="B14" s="272"/>
      <c r="C14" s="200"/>
      <c r="D14" s="272"/>
      <c r="E14" s="272"/>
      <c r="F14" s="272"/>
      <c r="G14" s="6"/>
      <c r="H14" s="6"/>
      <c r="I14" s="6"/>
    </row>
    <row r="15" spans="1:9" x14ac:dyDescent="0.15">
      <c r="A15" s="114">
        <v>0.78125</v>
      </c>
      <c r="B15" s="272"/>
      <c r="C15" s="275"/>
      <c r="D15" s="276"/>
      <c r="E15" s="272"/>
      <c r="F15" s="272"/>
      <c r="G15" s="5"/>
      <c r="H15" s="5"/>
      <c r="I15" s="5"/>
    </row>
    <row r="16" spans="1:9" x14ac:dyDescent="0.15">
      <c r="A16" s="114">
        <v>0.8125</v>
      </c>
      <c r="B16" s="272"/>
      <c r="C16" s="277"/>
      <c r="D16" s="273"/>
      <c r="E16" s="272"/>
      <c r="F16" s="272"/>
      <c r="G16" s="5"/>
      <c r="H16" s="5"/>
      <c r="I16" s="5"/>
    </row>
    <row r="17" spans="1:9" x14ac:dyDescent="0.15">
      <c r="A17" s="114">
        <v>0.84375</v>
      </c>
      <c r="B17" s="272"/>
      <c r="C17" s="272"/>
      <c r="D17" s="200"/>
      <c r="E17" s="272"/>
      <c r="F17" s="272"/>
      <c r="G17" s="5"/>
      <c r="H17" s="5"/>
      <c r="I17" s="5"/>
    </row>
    <row r="18" spans="1:9" x14ac:dyDescent="0.15">
      <c r="A18" s="114">
        <v>0.875</v>
      </c>
      <c r="B18" s="272"/>
      <c r="C18" s="272"/>
      <c r="D18" s="277"/>
      <c r="E18" s="185"/>
      <c r="F18" s="272"/>
      <c r="G18" s="5"/>
      <c r="H18" s="5"/>
      <c r="I18" s="5"/>
    </row>
    <row r="19" spans="1:9" x14ac:dyDescent="0.15">
      <c r="A19" s="114">
        <v>0.90625</v>
      </c>
      <c r="B19" s="272"/>
      <c r="C19" s="272"/>
      <c r="D19" s="277"/>
      <c r="E19" s="200"/>
      <c r="F19" s="272"/>
      <c r="G19" s="5"/>
      <c r="H19" s="5"/>
      <c r="I19" s="5"/>
    </row>
    <row r="20" spans="1:9" x14ac:dyDescent="0.15">
      <c r="A20" s="114">
        <v>0.9375</v>
      </c>
      <c r="B20" s="272"/>
      <c r="C20" s="272"/>
      <c r="D20" s="272"/>
      <c r="E20" s="200"/>
      <c r="F20" s="272"/>
      <c r="G20" s="5"/>
      <c r="H20" s="5"/>
      <c r="I20" s="5"/>
    </row>
    <row r="21" spans="1:9" x14ac:dyDescent="0.15">
      <c r="A21" s="114">
        <v>0.95833333333333337</v>
      </c>
      <c r="B21" s="277"/>
      <c r="C21" s="272"/>
      <c r="D21" s="272"/>
      <c r="E21" s="277"/>
      <c r="F21" s="272"/>
      <c r="G21" s="5"/>
      <c r="H21" s="5"/>
      <c r="I21" s="5"/>
    </row>
    <row r="22" spans="1:9" x14ac:dyDescent="0.15">
      <c r="A22" s="114">
        <v>2.0833333333333332E-2</v>
      </c>
      <c r="B22" s="272"/>
      <c r="C22" s="272"/>
      <c r="D22" s="272"/>
      <c r="E22" s="277"/>
      <c r="F22" s="278"/>
      <c r="G22" s="5"/>
      <c r="H22" s="5"/>
      <c r="I22" s="5"/>
    </row>
    <row r="23" spans="1:9" x14ac:dyDescent="0.15">
      <c r="A23" s="114">
        <v>4.1666666666666664E-2</v>
      </c>
      <c r="B23" s="272"/>
      <c r="C23" s="272"/>
      <c r="D23" s="272"/>
      <c r="E23" s="272"/>
      <c r="F23" s="200"/>
      <c r="G23" s="5"/>
      <c r="H23" s="5"/>
      <c r="I23" s="5"/>
    </row>
    <row r="24" spans="1:9" x14ac:dyDescent="0.15">
      <c r="A24" s="114">
        <v>1.0625</v>
      </c>
      <c r="B24" s="272"/>
      <c r="C24" s="272"/>
      <c r="D24" s="272"/>
      <c r="E24" s="272"/>
      <c r="F24" s="278"/>
      <c r="G24" s="5"/>
      <c r="H24" s="5"/>
      <c r="I24" s="5"/>
    </row>
    <row r="25" spans="1:9" x14ac:dyDescent="0.15">
      <c r="A25" s="114">
        <v>1.09375</v>
      </c>
      <c r="B25" s="272"/>
      <c r="C25" s="272"/>
      <c r="D25" s="272"/>
      <c r="E25" s="272"/>
      <c r="F25" s="272"/>
      <c r="G25" s="5"/>
      <c r="H25" s="5"/>
      <c r="I25" s="5"/>
    </row>
    <row r="26" spans="1:9" x14ac:dyDescent="0.15">
      <c r="A26" s="114">
        <v>1.125</v>
      </c>
      <c r="B26" s="272"/>
      <c r="C26" s="272"/>
      <c r="D26" s="272"/>
      <c r="E26" s="277"/>
      <c r="F26" s="272"/>
      <c r="G26" s="5"/>
      <c r="H26" s="5"/>
      <c r="I26" s="5"/>
    </row>
    <row r="31" spans="1:9" ht="15" x14ac:dyDescent="0.2">
      <c r="A31"/>
      <c r="B31"/>
      <c r="C31"/>
      <c r="D31"/>
      <c r="E31"/>
      <c r="F31" s="103"/>
      <c r="G31" s="103"/>
      <c r="H31"/>
    </row>
  </sheetData>
  <pageMargins left="0.70866141732283472" right="0.70866141732283472" top="0" bottom="0" header="0" footer="0"/>
  <pageSetup paperSize="9" scale="13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BD782"/>
  <sheetViews>
    <sheetView topLeftCell="G1" zoomScale="85" zoomScaleNormal="85" workbookViewId="0">
      <pane ySplit="1" topLeftCell="A2" activePane="bottomLeft" state="frozen"/>
      <selection pane="bottomLeft" activeCell="M14" sqref="M14:M16"/>
    </sheetView>
  </sheetViews>
  <sheetFormatPr baseColWidth="10" defaultColWidth="9.1640625" defaultRowHeight="14" x14ac:dyDescent="0.15"/>
  <cols>
    <col min="1" max="1" width="7" style="1" customWidth="1"/>
    <col min="2" max="7" width="10.6640625" style="1" customWidth="1"/>
    <col min="8" max="8" width="11.5" style="1" customWidth="1"/>
    <col min="9" max="10" width="10.6640625" style="1" customWidth="1"/>
    <col min="11" max="11" width="12.5" style="1" customWidth="1"/>
    <col min="12" max="12" width="10.6640625" style="1" customWidth="1"/>
    <col min="13" max="13" width="11.6640625" style="1" customWidth="1"/>
    <col min="14" max="14" width="13.5" style="1" customWidth="1"/>
    <col min="15" max="17" width="10.6640625" style="1" customWidth="1"/>
    <col min="18" max="16384" width="9.1640625" style="2"/>
  </cols>
  <sheetData>
    <row r="1" spans="1:17" s="1" customFormat="1" ht="32.25" customHeight="1" x14ac:dyDescent="0.15">
      <c r="A1" s="117"/>
      <c r="B1" s="108" t="s">
        <v>1403</v>
      </c>
      <c r="C1" s="108" t="s">
        <v>1404</v>
      </c>
      <c r="D1" s="108" t="s">
        <v>1405</v>
      </c>
      <c r="E1" s="108" t="s">
        <v>1515</v>
      </c>
      <c r="F1" s="108" t="s">
        <v>1406</v>
      </c>
      <c r="G1" s="108" t="s">
        <v>1402</v>
      </c>
      <c r="H1" s="108" t="s">
        <v>1408</v>
      </c>
      <c r="I1" s="108" t="s">
        <v>1407</v>
      </c>
      <c r="J1" s="108" t="s">
        <v>1409</v>
      </c>
      <c r="K1" s="108" t="s">
        <v>1410</v>
      </c>
      <c r="L1" s="108" t="s">
        <v>1411</v>
      </c>
      <c r="M1" s="108" t="s">
        <v>1412</v>
      </c>
      <c r="N1" s="108" t="s">
        <v>1413</v>
      </c>
      <c r="O1" s="108" t="s">
        <v>1414</v>
      </c>
      <c r="P1" s="108" t="s">
        <v>1415</v>
      </c>
      <c r="Q1" s="108" t="s">
        <v>1416</v>
      </c>
    </row>
    <row r="2" spans="1:17" s="3" customFormat="1" ht="19.5" customHeight="1" x14ac:dyDescent="0.2">
      <c r="A2" s="169">
        <v>0.375</v>
      </c>
      <c r="B2" s="168"/>
      <c r="C2" s="168"/>
      <c r="D2" s="168"/>
      <c r="E2" s="168"/>
      <c r="F2" s="168"/>
      <c r="G2" s="182"/>
      <c r="H2" s="138"/>
      <c r="I2" s="362" t="s">
        <v>1864</v>
      </c>
      <c r="J2" s="167"/>
      <c r="K2" s="167"/>
      <c r="L2" s="167"/>
      <c r="M2" s="203"/>
      <c r="N2" s="362" t="s">
        <v>1816</v>
      </c>
      <c r="O2" s="167"/>
      <c r="P2" s="167"/>
      <c r="Q2" s="167"/>
    </row>
    <row r="3" spans="1:17" s="3" customFormat="1" ht="19.5" customHeight="1" x14ac:dyDescent="0.2">
      <c r="A3" s="169">
        <v>0.39583333333333331</v>
      </c>
      <c r="B3" s="168"/>
      <c r="C3" s="168"/>
      <c r="D3" s="168"/>
      <c r="E3" s="168"/>
      <c r="F3" s="168"/>
      <c r="G3" s="182"/>
      <c r="H3" s="362" t="s">
        <v>1875</v>
      </c>
      <c r="I3" s="367"/>
      <c r="J3" s="167"/>
      <c r="K3" s="167"/>
      <c r="L3" s="167"/>
      <c r="M3" s="362" t="s">
        <v>1837</v>
      </c>
      <c r="N3" s="367"/>
      <c r="O3" s="167"/>
      <c r="P3" s="167"/>
      <c r="Q3" s="167"/>
    </row>
    <row r="4" spans="1:17" s="3" customFormat="1" ht="19.5" customHeight="1" x14ac:dyDescent="0.2">
      <c r="A4" s="169">
        <v>0.41666666666666669</v>
      </c>
      <c r="B4" s="168"/>
      <c r="C4" s="168"/>
      <c r="D4" s="168"/>
      <c r="E4" s="168"/>
      <c r="F4" s="168"/>
      <c r="G4" s="182"/>
      <c r="H4" s="366"/>
      <c r="I4" s="363"/>
      <c r="J4" s="167"/>
      <c r="K4" s="167"/>
      <c r="L4" s="167"/>
      <c r="M4" s="366"/>
      <c r="N4" s="363"/>
      <c r="O4" s="167"/>
      <c r="P4" s="167"/>
      <c r="Q4" s="167"/>
    </row>
    <row r="5" spans="1:17" s="3" customFormat="1" ht="19.5" customHeight="1" x14ac:dyDescent="0.2">
      <c r="A5" s="169">
        <v>0.4375</v>
      </c>
      <c r="B5" s="168"/>
      <c r="C5" s="168"/>
      <c r="D5" s="168"/>
      <c r="E5" s="168"/>
      <c r="F5" s="168"/>
      <c r="G5" s="182"/>
      <c r="H5" s="138"/>
      <c r="I5" s="362" t="s">
        <v>1865</v>
      </c>
      <c r="J5" s="167"/>
      <c r="K5" s="167"/>
      <c r="L5" s="167"/>
      <c r="M5" s="362" t="s">
        <v>1838</v>
      </c>
      <c r="N5" s="167"/>
      <c r="O5" s="167"/>
      <c r="P5" s="167"/>
      <c r="Q5" s="167"/>
    </row>
    <row r="6" spans="1:17" s="3" customFormat="1" ht="29.25" customHeight="1" x14ac:dyDescent="0.2">
      <c r="A6" s="169">
        <v>0.45833333333333331</v>
      </c>
      <c r="B6" s="168"/>
      <c r="C6" s="168"/>
      <c r="D6" s="168"/>
      <c r="E6" s="168"/>
      <c r="F6" s="168"/>
      <c r="G6" s="182"/>
      <c r="H6" s="207"/>
      <c r="I6" s="367"/>
      <c r="J6" s="167"/>
      <c r="K6" s="167"/>
      <c r="L6" s="138"/>
      <c r="M6" s="366"/>
      <c r="N6" s="167"/>
      <c r="O6" s="138"/>
      <c r="P6" s="167"/>
      <c r="Q6" s="167"/>
    </row>
    <row r="7" spans="1:17" s="3" customFormat="1" ht="19.5" customHeight="1" x14ac:dyDescent="0.2">
      <c r="A7" s="169">
        <v>0.47916666666666669</v>
      </c>
      <c r="B7" s="168"/>
      <c r="C7" s="168"/>
      <c r="D7" s="168"/>
      <c r="E7" s="168"/>
      <c r="F7" s="168"/>
      <c r="G7" s="182"/>
      <c r="H7" s="207"/>
      <c r="I7" s="363"/>
      <c r="J7" s="167"/>
      <c r="K7" s="167"/>
      <c r="L7" s="167"/>
      <c r="M7" s="203"/>
      <c r="N7" s="167"/>
      <c r="O7" s="167"/>
      <c r="P7" s="167"/>
      <c r="Q7" s="167"/>
    </row>
    <row r="8" spans="1:17" s="3" customFormat="1" ht="19.5" customHeight="1" x14ac:dyDescent="0.2">
      <c r="A8" s="169">
        <v>0.5</v>
      </c>
      <c r="B8" s="168"/>
      <c r="C8" s="168"/>
      <c r="D8" s="168"/>
      <c r="E8" s="168"/>
      <c r="F8" s="168"/>
      <c r="G8" s="182"/>
      <c r="H8" s="203"/>
      <c r="I8" s="203"/>
      <c r="J8" s="167"/>
      <c r="K8" s="167"/>
      <c r="L8" s="167"/>
      <c r="M8" s="203"/>
      <c r="N8" s="167"/>
      <c r="O8" s="167"/>
      <c r="P8" s="167"/>
      <c r="Q8" s="167"/>
    </row>
    <row r="9" spans="1:17" s="3" customFormat="1" ht="19.5" customHeight="1" x14ac:dyDescent="0.2">
      <c r="A9" s="169">
        <v>0.52083333333333337</v>
      </c>
      <c r="B9" s="168"/>
      <c r="C9" s="168"/>
      <c r="D9" s="168"/>
      <c r="E9" s="168"/>
      <c r="F9" s="168"/>
      <c r="G9" s="182"/>
      <c r="H9" s="203"/>
      <c r="I9" s="182"/>
      <c r="J9" s="167"/>
      <c r="K9" s="167"/>
      <c r="L9" s="167"/>
      <c r="M9" s="203"/>
      <c r="N9" s="167"/>
      <c r="O9" s="167"/>
      <c r="P9" s="167"/>
      <c r="Q9" s="167"/>
    </row>
    <row r="10" spans="1:17" s="3" customFormat="1" ht="19.5" customHeight="1" x14ac:dyDescent="0.2">
      <c r="A10" s="169">
        <v>0.54166666666666663</v>
      </c>
      <c r="B10" s="168"/>
      <c r="C10" s="168"/>
      <c r="D10" s="168"/>
      <c r="E10" s="168"/>
      <c r="F10" s="168"/>
      <c r="G10" s="182"/>
      <c r="H10" s="182"/>
      <c r="I10" s="182"/>
      <c r="J10" s="167"/>
      <c r="K10" s="167"/>
      <c r="L10" s="167"/>
      <c r="M10" s="167"/>
      <c r="N10" s="167"/>
      <c r="O10" s="167"/>
      <c r="P10" s="167"/>
      <c r="Q10" s="167"/>
    </row>
    <row r="11" spans="1:17" s="3" customFormat="1" ht="19.5" customHeight="1" x14ac:dyDescent="0.2">
      <c r="A11" s="169">
        <v>0.5625</v>
      </c>
      <c r="B11" s="168"/>
      <c r="C11" s="168"/>
      <c r="D11" s="168"/>
      <c r="E11" s="168"/>
      <c r="F11" s="168"/>
      <c r="G11" s="182"/>
      <c r="H11" s="182"/>
      <c r="I11" s="182"/>
      <c r="J11" s="167"/>
      <c r="K11" s="167"/>
      <c r="L11" s="167"/>
      <c r="M11" s="106">
        <v>33</v>
      </c>
      <c r="N11" s="167"/>
      <c r="O11" s="167"/>
      <c r="P11" s="167"/>
      <c r="Q11" s="167"/>
    </row>
    <row r="12" spans="1:17" s="3" customFormat="1" ht="19.5" customHeight="1" x14ac:dyDescent="0.2">
      <c r="A12" s="169">
        <v>0.58333333333333337</v>
      </c>
      <c r="B12" s="168"/>
      <c r="C12" s="168"/>
      <c r="D12" s="168"/>
      <c r="E12" s="168"/>
      <c r="F12" s="168"/>
      <c r="G12" s="182"/>
      <c r="H12" s="182"/>
      <c r="I12" s="182"/>
      <c r="J12" s="167"/>
      <c r="K12" s="167"/>
      <c r="L12" s="167"/>
      <c r="M12" s="167"/>
      <c r="N12" s="167"/>
      <c r="O12" s="167"/>
      <c r="P12" s="167"/>
      <c r="Q12" s="167"/>
    </row>
    <row r="13" spans="1:17" s="3" customFormat="1" ht="19.5" customHeight="1" x14ac:dyDescent="0.2">
      <c r="A13" s="169">
        <v>0.60416666666666663</v>
      </c>
      <c r="B13" s="168"/>
      <c r="C13" s="168"/>
      <c r="D13" s="168"/>
      <c r="E13" s="168"/>
      <c r="F13" s="168"/>
      <c r="G13" s="182"/>
      <c r="H13" s="182"/>
      <c r="I13" s="182"/>
      <c r="J13" s="167"/>
      <c r="K13" s="167"/>
      <c r="L13" s="167"/>
      <c r="M13" s="167"/>
      <c r="N13" s="167"/>
      <c r="O13" s="167"/>
      <c r="P13" s="167"/>
      <c r="Q13" s="167"/>
    </row>
    <row r="14" spans="1:17" s="3" customFormat="1" ht="19.5" customHeight="1" x14ac:dyDescent="0.2">
      <c r="A14" s="169">
        <v>0.625</v>
      </c>
      <c r="B14" s="168"/>
      <c r="C14" s="168"/>
      <c r="D14" s="168"/>
      <c r="E14" s="168"/>
      <c r="F14" s="168"/>
      <c r="G14" s="182"/>
      <c r="H14" s="362" t="s">
        <v>1876</v>
      </c>
      <c r="I14" s="182"/>
      <c r="J14" s="167"/>
      <c r="K14" s="167"/>
      <c r="L14" s="362" t="s">
        <v>1836</v>
      </c>
      <c r="M14" s="362" t="s">
        <v>1839</v>
      </c>
      <c r="N14" s="362" t="s">
        <v>1817</v>
      </c>
      <c r="O14" s="362" t="s">
        <v>1840</v>
      </c>
      <c r="P14" s="167"/>
      <c r="Q14" s="167"/>
    </row>
    <row r="15" spans="1:17" s="3" customFormat="1" ht="19.5" customHeight="1" x14ac:dyDescent="0.2">
      <c r="A15" s="169">
        <v>0.65625</v>
      </c>
      <c r="B15" s="168"/>
      <c r="C15" s="168"/>
      <c r="D15" s="168"/>
      <c r="E15" s="168"/>
      <c r="F15" s="168"/>
      <c r="G15" s="182"/>
      <c r="H15" s="366"/>
      <c r="I15" s="362" t="s">
        <v>1818</v>
      </c>
      <c r="J15" s="167"/>
      <c r="K15" s="167"/>
      <c r="L15" s="367"/>
      <c r="M15" s="366"/>
      <c r="N15" s="367"/>
      <c r="O15" s="366"/>
      <c r="P15" s="167"/>
      <c r="Q15" s="167"/>
    </row>
    <row r="16" spans="1:17" s="3" customFormat="1" ht="19.5" customHeight="1" x14ac:dyDescent="0.2">
      <c r="A16" s="169">
        <v>0.66666666666666663</v>
      </c>
      <c r="B16" s="168"/>
      <c r="C16" s="168"/>
      <c r="D16" s="168"/>
      <c r="E16" s="168"/>
      <c r="F16" s="168"/>
      <c r="G16" s="182"/>
      <c r="H16" s="138"/>
      <c r="I16" s="372"/>
      <c r="J16" s="167"/>
      <c r="K16" s="167"/>
      <c r="L16" s="363"/>
      <c r="M16" s="371"/>
      <c r="N16" s="363"/>
      <c r="O16" s="371"/>
      <c r="P16" s="362" t="s">
        <v>2517</v>
      </c>
      <c r="Q16" s="167"/>
    </row>
    <row r="17" spans="1:17" s="3" customFormat="1" ht="39" customHeight="1" x14ac:dyDescent="0.2">
      <c r="A17" s="169">
        <v>0.6875</v>
      </c>
      <c r="B17" s="168"/>
      <c r="C17" s="168"/>
      <c r="D17" s="168"/>
      <c r="E17" s="168"/>
      <c r="F17" s="168"/>
      <c r="G17" s="182"/>
      <c r="H17" s="182"/>
      <c r="I17" s="363"/>
      <c r="J17" s="167"/>
      <c r="K17" s="167"/>
      <c r="L17" s="167"/>
      <c r="M17" s="167"/>
      <c r="N17" s="167"/>
      <c r="O17" s="167"/>
      <c r="P17" s="363"/>
      <c r="Q17" s="167"/>
    </row>
    <row r="18" spans="1:17" s="3" customFormat="1" ht="19.5" customHeight="1" x14ac:dyDescent="0.2">
      <c r="A18" s="169">
        <v>0.70833333333333337</v>
      </c>
      <c r="B18" s="168"/>
      <c r="C18" s="168"/>
      <c r="D18" s="168"/>
      <c r="E18" s="168"/>
      <c r="F18" s="168"/>
      <c r="G18" s="182"/>
      <c r="H18" s="182"/>
      <c r="I18" s="182"/>
      <c r="J18" s="167"/>
      <c r="K18" s="167"/>
      <c r="L18" s="167"/>
      <c r="M18" s="167"/>
      <c r="N18" s="167"/>
      <c r="O18" s="167"/>
      <c r="P18" s="167"/>
      <c r="Q18" s="167"/>
    </row>
    <row r="19" spans="1:17" s="3" customFormat="1" ht="19.5" customHeight="1" x14ac:dyDescent="0.2">
      <c r="A19" s="169">
        <v>0.72916666666666663</v>
      </c>
      <c r="B19" s="168"/>
      <c r="C19" s="168"/>
      <c r="D19" s="168"/>
      <c r="E19" s="168"/>
      <c r="F19" s="168"/>
      <c r="G19" s="168"/>
      <c r="H19" s="167"/>
      <c r="I19" s="167"/>
      <c r="J19" s="167"/>
      <c r="K19" s="167"/>
      <c r="L19" s="167"/>
      <c r="M19" s="167"/>
      <c r="N19" s="368" t="s">
        <v>1798</v>
      </c>
      <c r="O19" s="167"/>
      <c r="P19" s="167"/>
      <c r="Q19" s="167"/>
    </row>
    <row r="20" spans="1:17" s="3" customFormat="1" ht="19.5" customHeight="1" x14ac:dyDescent="0.2">
      <c r="A20" s="169">
        <v>0.75</v>
      </c>
      <c r="B20" s="168"/>
      <c r="C20" s="168"/>
      <c r="D20" s="168"/>
      <c r="E20" s="168"/>
      <c r="F20" s="168"/>
      <c r="G20" s="168"/>
      <c r="H20" s="167"/>
      <c r="I20" s="167"/>
      <c r="J20" s="364"/>
      <c r="K20" s="167"/>
      <c r="L20" s="167"/>
      <c r="M20" s="167"/>
      <c r="N20" s="369"/>
      <c r="O20" s="167"/>
      <c r="P20" s="167"/>
      <c r="Q20" s="167"/>
    </row>
    <row r="21" spans="1:17" s="3" customFormat="1" ht="19.5" customHeight="1" x14ac:dyDescent="0.2">
      <c r="A21" s="169">
        <v>0.77083333333333337</v>
      </c>
      <c r="B21" s="168"/>
      <c r="C21" s="168"/>
      <c r="D21" s="168"/>
      <c r="E21" s="168"/>
      <c r="F21" s="168"/>
      <c r="G21" s="168"/>
      <c r="H21" s="167"/>
      <c r="I21" s="167"/>
      <c r="J21" s="365"/>
      <c r="K21" s="167"/>
      <c r="L21" s="167"/>
      <c r="M21" s="167"/>
      <c r="N21" s="369"/>
      <c r="O21" s="362"/>
      <c r="P21" s="362" t="s">
        <v>2004</v>
      </c>
      <c r="Q21" s="167"/>
    </row>
    <row r="22" spans="1:17" s="3" customFormat="1" ht="19.5" customHeight="1" x14ac:dyDescent="0.2">
      <c r="A22" s="169">
        <v>0.79166666666666663</v>
      </c>
      <c r="B22" s="168"/>
      <c r="C22" s="168"/>
      <c r="D22" s="168"/>
      <c r="E22" s="168"/>
      <c r="F22" s="168"/>
      <c r="G22" s="168"/>
      <c r="H22" s="167"/>
      <c r="I22" s="167"/>
      <c r="J22" s="138"/>
      <c r="K22" s="167"/>
      <c r="L22" s="167"/>
      <c r="M22" s="138" t="s">
        <v>2343</v>
      </c>
      <c r="N22" s="370"/>
      <c r="O22" s="367"/>
      <c r="P22" s="367"/>
      <c r="Q22" s="167"/>
    </row>
    <row r="23" spans="1:17" s="3" customFormat="1" ht="19.5" customHeight="1" x14ac:dyDescent="0.2">
      <c r="A23" s="169">
        <v>0.8125</v>
      </c>
      <c r="B23" s="168"/>
      <c r="C23" s="168"/>
      <c r="D23" s="168"/>
      <c r="E23" s="168"/>
      <c r="F23" s="168"/>
      <c r="G23" s="168"/>
      <c r="H23" s="167"/>
      <c r="I23" s="167"/>
      <c r="J23" s="364" t="s">
        <v>1425</v>
      </c>
      <c r="K23" s="167"/>
      <c r="L23" s="167"/>
      <c r="M23" s="167"/>
      <c r="N23" s="167"/>
      <c r="O23" s="363"/>
      <c r="P23" s="363"/>
      <c r="Q23" s="138"/>
    </row>
    <row r="24" spans="1:17" s="3" customFormat="1" ht="19.5" customHeight="1" x14ac:dyDescent="0.2">
      <c r="A24" s="169">
        <v>0.83333333333333337</v>
      </c>
      <c r="B24" s="364" t="s">
        <v>1421</v>
      </c>
      <c r="C24" s="364" t="s">
        <v>1422</v>
      </c>
      <c r="D24" s="168"/>
      <c r="E24" s="168"/>
      <c r="F24" s="168"/>
      <c r="G24" s="168"/>
      <c r="H24" s="364" t="s">
        <v>1423</v>
      </c>
      <c r="I24" s="364" t="s">
        <v>1424</v>
      </c>
      <c r="J24" s="365"/>
      <c r="K24" s="362"/>
      <c r="L24" s="167"/>
      <c r="M24" s="364" t="s">
        <v>1982</v>
      </c>
      <c r="N24" s="167"/>
      <c r="O24" s="364" t="s">
        <v>1983</v>
      </c>
      <c r="P24" s="364" t="s">
        <v>1426</v>
      </c>
      <c r="Q24" s="362" t="s">
        <v>1732</v>
      </c>
    </row>
    <row r="25" spans="1:17" s="3" customFormat="1" ht="19.5" customHeight="1" x14ac:dyDescent="0.2">
      <c r="A25" s="169">
        <v>0.85416666666666663</v>
      </c>
      <c r="B25" s="365"/>
      <c r="C25" s="365"/>
      <c r="D25" s="168"/>
      <c r="E25" s="168"/>
      <c r="F25" s="168"/>
      <c r="G25" s="168"/>
      <c r="H25" s="365"/>
      <c r="I25" s="365"/>
      <c r="J25" s="234"/>
      <c r="K25" s="363"/>
      <c r="L25" s="138"/>
      <c r="M25" s="365"/>
      <c r="N25" s="138"/>
      <c r="O25" s="365"/>
      <c r="P25" s="365"/>
      <c r="Q25" s="363"/>
    </row>
    <row r="26" spans="1:17" s="3" customFormat="1" ht="19.5" customHeight="1" x14ac:dyDescent="0.2">
      <c r="A26" s="169">
        <v>0.875</v>
      </c>
      <c r="B26" s="176"/>
      <c r="C26" s="176"/>
      <c r="D26" s="168"/>
      <c r="E26" s="168"/>
      <c r="F26" s="168"/>
      <c r="G26" s="168"/>
      <c r="H26" s="176"/>
      <c r="I26" s="176"/>
      <c r="J26" s="176"/>
      <c r="K26" s="167"/>
      <c r="L26" s="167"/>
      <c r="M26" s="167"/>
      <c r="N26" s="167"/>
      <c r="O26" s="167"/>
      <c r="P26" s="176"/>
      <c r="Q26" s="167"/>
    </row>
    <row r="27" spans="1:17" s="3" customFormat="1" ht="19.5" customHeight="1" x14ac:dyDescent="0.2">
      <c r="A27" s="169">
        <v>0.89583333333333337</v>
      </c>
      <c r="B27" s="176"/>
      <c r="C27" s="176"/>
      <c r="D27" s="168"/>
      <c r="E27" s="168"/>
      <c r="F27" s="168"/>
      <c r="G27" s="168"/>
      <c r="H27" s="176"/>
      <c r="I27" s="176"/>
      <c r="J27" s="176"/>
      <c r="K27" s="362"/>
      <c r="L27" s="167"/>
      <c r="M27" s="167"/>
      <c r="N27" s="167"/>
      <c r="O27" s="362" t="s">
        <v>1733</v>
      </c>
      <c r="P27" s="176"/>
      <c r="Q27" s="167"/>
    </row>
    <row r="28" spans="1:17" s="3" customFormat="1" ht="19.5" customHeight="1" x14ac:dyDescent="0.2">
      <c r="A28" s="169">
        <v>0.91666666666666663</v>
      </c>
      <c r="B28" s="168"/>
      <c r="C28" s="168"/>
      <c r="D28" s="168"/>
      <c r="E28" s="168"/>
      <c r="F28" s="168"/>
      <c r="G28" s="168"/>
      <c r="H28" s="167"/>
      <c r="I28" s="167"/>
      <c r="J28" s="167"/>
      <c r="K28" s="363"/>
      <c r="L28" s="167"/>
      <c r="M28" s="167"/>
      <c r="N28" s="167"/>
      <c r="O28" s="363"/>
      <c r="P28" s="167"/>
      <c r="Q28" s="167"/>
    </row>
    <row r="29" spans="1:17" x14ac:dyDescent="0.15">
      <c r="A29" s="48"/>
      <c r="B29" s="48"/>
      <c r="C29" s="48"/>
      <c r="D29" s="48"/>
      <c r="E29" s="48"/>
      <c r="F29" s="48"/>
      <c r="G29" s="48"/>
      <c r="H29" s="48"/>
      <c r="I29" s="51"/>
      <c r="J29" s="51"/>
      <c r="K29" s="51"/>
      <c r="L29" s="51"/>
      <c r="M29" s="51"/>
      <c r="N29" s="55"/>
      <c r="O29" s="51"/>
      <c r="P29" s="51"/>
      <c r="Q29" s="51"/>
    </row>
    <row r="30" spans="1:17" x14ac:dyDescent="0.15">
      <c r="A30" s="48"/>
      <c r="B30" s="48"/>
      <c r="C30" s="48"/>
      <c r="D30" s="48"/>
      <c r="E30" s="48"/>
      <c r="F30" s="48"/>
      <c r="G30" s="48"/>
      <c r="H30" s="48"/>
      <c r="I30" s="51"/>
      <c r="J30" s="51"/>
      <c r="K30" s="51"/>
      <c r="L30" s="51"/>
      <c r="M30" s="51"/>
      <c r="N30" s="55"/>
      <c r="O30" s="51"/>
      <c r="P30" s="51"/>
      <c r="Q30" s="51"/>
    </row>
    <row r="31" spans="1:17" x14ac:dyDescent="0.15">
      <c r="A31" s="48"/>
      <c r="B31" s="48"/>
      <c r="C31" s="48"/>
      <c r="D31" s="48"/>
      <c r="E31" s="48"/>
      <c r="F31" s="48"/>
      <c r="G31" s="48"/>
      <c r="H31" s="118"/>
      <c r="I31" s="51"/>
      <c r="J31" s="51"/>
      <c r="K31" s="51"/>
      <c r="L31" s="51"/>
      <c r="M31" s="51"/>
      <c r="N31" s="55"/>
      <c r="O31" s="51"/>
      <c r="P31" s="51"/>
      <c r="Q31" s="51"/>
    </row>
    <row r="32" spans="1:17" ht="15" x14ac:dyDescent="0.2">
      <c r="A32" s="48"/>
      <c r="B32" s="48"/>
      <c r="C32" s="48"/>
      <c r="D32" s="48"/>
      <c r="E32" s="48"/>
      <c r="F32" s="48"/>
      <c r="G32" s="48"/>
      <c r="H32" s="48"/>
      <c r="I32"/>
      <c r="J32"/>
      <c r="K32"/>
      <c r="L32"/>
      <c r="M32"/>
      <c r="N32"/>
      <c r="O32"/>
      <c r="P32"/>
      <c r="Q32"/>
    </row>
    <row r="33" spans="1:56" ht="16" x14ac:dyDescent="0.2">
      <c r="A33" s="50"/>
      <c r="B33" s="50"/>
      <c r="C33" s="50"/>
      <c r="D33" s="50"/>
      <c r="E33" s="50"/>
      <c r="F33" s="50"/>
      <c r="G33" s="50"/>
      <c r="H33" s="50"/>
      <c r="I33" s="52"/>
      <c r="J33" s="52"/>
      <c r="K33" s="53"/>
      <c r="L33" s="54"/>
      <c r="M33" s="54"/>
      <c r="N33" s="50"/>
      <c r="O33" s="54"/>
      <c r="P33" s="54"/>
      <c r="Q33" s="54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</row>
    <row r="34" spans="1:56" ht="16" x14ac:dyDescent="0.2">
      <c r="A34" s="50"/>
      <c r="B34" s="50"/>
      <c r="C34" s="50"/>
      <c r="D34" s="50"/>
      <c r="E34" s="50"/>
      <c r="F34" s="50"/>
      <c r="G34" s="50"/>
      <c r="H34" s="50"/>
      <c r="I34" s="52"/>
      <c r="J34" s="52"/>
      <c r="K34" s="50"/>
      <c r="L34" s="50"/>
      <c r="M34" s="50"/>
      <c r="N34" s="50"/>
      <c r="O34" s="50"/>
      <c r="P34" s="50"/>
      <c r="Q34" s="50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</row>
    <row r="35" spans="1:56" ht="16" x14ac:dyDescent="0.2">
      <c r="A35" s="50"/>
      <c r="B35" s="50"/>
      <c r="C35" s="50"/>
      <c r="D35" s="50"/>
      <c r="E35" s="50"/>
      <c r="F35" s="50"/>
      <c r="G35" s="50"/>
      <c r="H35" s="50"/>
      <c r="I35" s="52"/>
      <c r="J35" s="52"/>
      <c r="K35" s="50"/>
      <c r="L35" s="50"/>
      <c r="M35" s="50"/>
      <c r="N35" s="50"/>
      <c r="O35" s="50"/>
      <c r="P35" s="50"/>
      <c r="Q35" s="50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</row>
    <row r="36" spans="1:56" ht="16" x14ac:dyDescent="0.2">
      <c r="A36" s="50"/>
      <c r="B36" s="50"/>
      <c r="C36" s="50"/>
      <c r="D36" s="50"/>
      <c r="E36" s="50"/>
      <c r="F36" s="50"/>
      <c r="G36" s="50"/>
      <c r="H36" s="50"/>
      <c r="I36" s="52"/>
      <c r="J36" s="52"/>
      <c r="K36" s="50"/>
      <c r="L36" s="50"/>
      <c r="M36" s="50"/>
      <c r="N36" s="50"/>
      <c r="O36" s="50"/>
      <c r="P36" s="50"/>
      <c r="Q36" s="50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</row>
    <row r="37" spans="1:56" ht="16" x14ac:dyDescent="0.2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</row>
    <row r="38" spans="1:56" ht="16" x14ac:dyDescent="0.2">
      <c r="A38" s="58"/>
      <c r="B38" s="58"/>
      <c r="C38" s="58"/>
      <c r="D38" s="58"/>
      <c r="E38" s="58"/>
      <c r="F38" s="58"/>
      <c r="G38" s="58"/>
      <c r="H38" s="58"/>
      <c r="I38" s="59"/>
      <c r="J38" s="58"/>
      <c r="K38" s="58"/>
      <c r="L38" s="58"/>
      <c r="M38" s="58"/>
      <c r="N38" s="58"/>
      <c r="O38" s="58"/>
      <c r="P38" s="58"/>
      <c r="Q38" s="58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1"/>
      <c r="BD38" s="61"/>
    </row>
    <row r="39" spans="1:56" ht="16" x14ac:dyDescent="0.2">
      <c r="A39" s="58"/>
      <c r="B39" s="58"/>
      <c r="C39" s="58"/>
      <c r="D39" s="58"/>
      <c r="E39" s="58"/>
      <c r="F39" s="58"/>
      <c r="G39" s="58"/>
      <c r="H39" s="58"/>
      <c r="I39" s="59"/>
      <c r="J39" s="58"/>
      <c r="K39" s="58"/>
      <c r="L39" s="58"/>
      <c r="M39" s="58"/>
      <c r="N39" s="58"/>
      <c r="O39" s="58"/>
      <c r="P39" s="58"/>
      <c r="Q39" s="58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</row>
    <row r="40" spans="1:56" x14ac:dyDescent="0.15">
      <c r="A40" s="58"/>
      <c r="B40" s="58"/>
      <c r="C40" s="58"/>
      <c r="D40" s="58"/>
      <c r="E40" s="58"/>
      <c r="F40" s="58"/>
      <c r="G40" s="58"/>
      <c r="H40" s="58"/>
      <c r="I40" s="61"/>
      <c r="J40" s="58"/>
      <c r="K40" s="58"/>
      <c r="L40" s="58"/>
      <c r="M40" s="58"/>
      <c r="N40" s="58"/>
      <c r="O40" s="58"/>
      <c r="P40" s="58"/>
      <c r="Q40" s="58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</row>
    <row r="41" spans="1:56" ht="16" x14ac:dyDescent="0.2">
      <c r="A41" s="58"/>
      <c r="B41" s="58"/>
      <c r="C41" s="58"/>
      <c r="D41" s="58"/>
      <c r="E41" s="58"/>
      <c r="F41" s="58"/>
      <c r="G41" s="58"/>
      <c r="H41" s="58"/>
      <c r="I41" s="57"/>
      <c r="J41" s="58"/>
      <c r="K41" s="58"/>
      <c r="L41" s="58"/>
      <c r="M41" s="58"/>
      <c r="N41" s="58"/>
      <c r="O41" s="58"/>
      <c r="P41" s="58"/>
      <c r="Q41" s="58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</row>
    <row r="42" spans="1:56" ht="16" x14ac:dyDescent="0.2">
      <c r="A42" s="58"/>
      <c r="B42" s="58"/>
      <c r="C42" s="58"/>
      <c r="D42" s="58"/>
      <c r="E42" s="58"/>
      <c r="F42" s="58"/>
      <c r="G42" s="58"/>
      <c r="H42" s="58"/>
      <c r="I42" s="57"/>
      <c r="J42" s="58"/>
      <c r="K42" s="58"/>
      <c r="L42" s="58"/>
      <c r="M42" s="58"/>
      <c r="N42" s="58"/>
      <c r="O42" s="58"/>
      <c r="P42" s="58"/>
      <c r="Q42" s="58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</row>
    <row r="43" spans="1:56" ht="16" x14ac:dyDescent="0.2">
      <c r="A43" s="58"/>
      <c r="B43" s="58"/>
      <c r="C43" s="58"/>
      <c r="D43" s="58"/>
      <c r="E43" s="58"/>
      <c r="F43" s="58"/>
      <c r="G43" s="58"/>
      <c r="H43" s="58"/>
      <c r="I43" s="59"/>
      <c r="J43" s="58"/>
      <c r="K43" s="58"/>
      <c r="L43" s="58"/>
      <c r="M43" s="58"/>
      <c r="N43" s="58"/>
      <c r="O43" s="58"/>
      <c r="P43" s="58"/>
      <c r="Q43" s="58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</row>
    <row r="44" spans="1:56" ht="16" x14ac:dyDescent="0.2">
      <c r="A44" s="58"/>
      <c r="B44" s="58"/>
      <c r="C44" s="58"/>
      <c r="D44" s="58"/>
      <c r="E44" s="58"/>
      <c r="F44" s="58"/>
      <c r="G44" s="58"/>
      <c r="H44" s="58"/>
      <c r="I44" s="59"/>
      <c r="J44" s="58"/>
      <c r="K44" s="58"/>
      <c r="L44" s="58"/>
      <c r="M44" s="58"/>
      <c r="N44" s="58"/>
      <c r="O44" s="58"/>
      <c r="P44" s="58"/>
      <c r="Q44" s="58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</row>
    <row r="45" spans="1:56" x14ac:dyDescent="0.15">
      <c r="A45" s="58"/>
      <c r="B45" s="58"/>
      <c r="C45" s="58"/>
      <c r="D45" s="58"/>
      <c r="E45" s="58"/>
      <c r="F45" s="58"/>
      <c r="G45" s="58"/>
      <c r="H45" s="58"/>
      <c r="I45" s="61"/>
      <c r="J45" s="58"/>
      <c r="K45" s="58"/>
      <c r="L45" s="58"/>
      <c r="M45" s="58"/>
      <c r="N45" s="58"/>
      <c r="O45" s="58"/>
      <c r="P45" s="58"/>
      <c r="Q45" s="58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/>
      <c r="BC45" s="61"/>
      <c r="BD45" s="61"/>
    </row>
    <row r="46" spans="1:56" ht="16" x14ac:dyDescent="0.2">
      <c r="A46" s="58"/>
      <c r="B46" s="58"/>
      <c r="C46" s="58"/>
      <c r="D46" s="58"/>
      <c r="E46" s="58"/>
      <c r="F46" s="58"/>
      <c r="G46" s="58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61"/>
      <c r="BD46" s="61"/>
    </row>
    <row r="47" spans="1:56" ht="16" x14ac:dyDescent="0.2">
      <c r="A47" s="58"/>
      <c r="B47" s="58"/>
      <c r="C47" s="58"/>
      <c r="D47" s="58"/>
      <c r="E47" s="58"/>
      <c r="F47" s="58"/>
      <c r="G47" s="58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</row>
    <row r="48" spans="1:56" ht="16" x14ac:dyDescent="0.2">
      <c r="A48" s="58"/>
      <c r="B48" s="58"/>
      <c r="C48" s="58"/>
      <c r="D48" s="58"/>
      <c r="E48" s="58"/>
      <c r="F48" s="58"/>
      <c r="G48" s="58"/>
      <c r="H48" s="58"/>
      <c r="I48" s="59"/>
      <c r="J48" s="58"/>
      <c r="K48" s="58"/>
      <c r="L48" s="58"/>
      <c r="M48" s="58"/>
      <c r="N48" s="58"/>
      <c r="O48" s="58"/>
      <c r="P48" s="58"/>
      <c r="Q48" s="58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</row>
    <row r="49" spans="1:56" ht="16" x14ac:dyDescent="0.2">
      <c r="A49" s="58"/>
      <c r="B49" s="58"/>
      <c r="C49" s="58"/>
      <c r="D49" s="58"/>
      <c r="E49" s="58"/>
      <c r="F49" s="58"/>
      <c r="G49" s="58"/>
      <c r="H49" s="58"/>
      <c r="I49" s="59"/>
      <c r="J49" s="58"/>
      <c r="K49" s="58"/>
      <c r="L49" s="58"/>
      <c r="M49" s="58"/>
      <c r="N49" s="58"/>
      <c r="O49" s="58"/>
      <c r="P49" s="58"/>
      <c r="Q49" s="58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</row>
    <row r="50" spans="1:56" x14ac:dyDescent="0.15">
      <c r="A50" s="58"/>
      <c r="B50" s="58"/>
      <c r="C50" s="58"/>
      <c r="D50" s="58"/>
      <c r="E50" s="58"/>
      <c r="F50" s="58"/>
      <c r="G50" s="58"/>
      <c r="H50" s="58"/>
      <c r="I50" s="61"/>
      <c r="J50" s="58"/>
      <c r="K50" s="58"/>
      <c r="L50" s="58"/>
      <c r="M50" s="58"/>
      <c r="N50" s="58"/>
      <c r="O50" s="58"/>
      <c r="P50" s="58"/>
      <c r="Q50" s="58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</row>
    <row r="51" spans="1:56" ht="16" x14ac:dyDescent="0.2">
      <c r="A51" s="58"/>
      <c r="B51" s="58"/>
      <c r="C51" s="58"/>
      <c r="D51" s="58"/>
      <c r="E51" s="58"/>
      <c r="F51" s="58"/>
      <c r="G51" s="58"/>
      <c r="H51" s="58"/>
      <c r="I51" s="57"/>
      <c r="J51" s="58"/>
      <c r="K51" s="58"/>
      <c r="L51" s="58"/>
      <c r="M51" s="58"/>
      <c r="N51" s="58"/>
      <c r="O51" s="58"/>
      <c r="P51" s="58"/>
      <c r="Q51" s="58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</row>
    <row r="52" spans="1:56" ht="16" x14ac:dyDescent="0.2">
      <c r="A52" s="58"/>
      <c r="B52" s="58"/>
      <c r="C52" s="58"/>
      <c r="D52" s="58"/>
      <c r="E52" s="58"/>
      <c r="F52" s="58"/>
      <c r="G52" s="58"/>
      <c r="H52" s="58"/>
      <c r="I52" s="57"/>
      <c r="J52" s="58"/>
      <c r="K52" s="58"/>
      <c r="L52" s="58"/>
      <c r="M52" s="58"/>
      <c r="N52" s="58"/>
      <c r="O52" s="58"/>
      <c r="P52" s="58"/>
      <c r="Q52" s="58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  <c r="BC52" s="61"/>
      <c r="BD52" s="61"/>
    </row>
    <row r="53" spans="1:56" ht="16" x14ac:dyDescent="0.2">
      <c r="A53" s="58"/>
      <c r="B53" s="58"/>
      <c r="C53" s="58"/>
      <c r="D53" s="58"/>
      <c r="E53" s="58"/>
      <c r="F53" s="58"/>
      <c r="G53" s="58"/>
      <c r="H53" s="58"/>
      <c r="I53" s="59"/>
      <c r="J53" s="58"/>
      <c r="K53" s="58"/>
      <c r="L53" s="58"/>
      <c r="M53" s="58"/>
      <c r="N53" s="58"/>
      <c r="O53" s="58"/>
      <c r="P53" s="58"/>
      <c r="Q53" s="58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</row>
    <row r="54" spans="1:56" ht="16" x14ac:dyDescent="0.2">
      <c r="A54" s="58"/>
      <c r="B54" s="58"/>
      <c r="C54" s="58"/>
      <c r="D54" s="58"/>
      <c r="E54" s="58"/>
      <c r="F54" s="58"/>
      <c r="G54" s="58"/>
      <c r="H54" s="58"/>
      <c r="I54" s="59"/>
      <c r="J54" s="58"/>
      <c r="K54" s="58"/>
      <c r="L54" s="58"/>
      <c r="M54" s="58"/>
      <c r="N54" s="58"/>
      <c r="O54" s="58"/>
      <c r="P54" s="58"/>
      <c r="Q54" s="58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  <c r="BB54" s="61"/>
      <c r="BC54" s="61"/>
      <c r="BD54" s="61"/>
    </row>
    <row r="55" spans="1:56" x14ac:dyDescent="0.15">
      <c r="A55" s="58"/>
      <c r="B55" s="58"/>
      <c r="C55" s="58"/>
      <c r="D55" s="58"/>
      <c r="E55" s="58"/>
      <c r="F55" s="58"/>
      <c r="G55" s="58"/>
      <c r="H55" s="58"/>
      <c r="I55" s="61"/>
      <c r="J55" s="58"/>
      <c r="K55" s="58"/>
      <c r="L55" s="58"/>
      <c r="M55" s="58"/>
      <c r="N55" s="58"/>
      <c r="O55" s="58"/>
      <c r="P55" s="58"/>
      <c r="Q55" s="58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61"/>
      <c r="BD55" s="61"/>
    </row>
    <row r="56" spans="1:56" ht="16" x14ac:dyDescent="0.2">
      <c r="A56" s="58"/>
      <c r="B56" s="58"/>
      <c r="C56" s="58"/>
      <c r="D56" s="58"/>
      <c r="E56" s="58"/>
      <c r="F56" s="58"/>
      <c r="G56" s="58"/>
      <c r="H56" s="58"/>
      <c r="I56" s="57"/>
      <c r="J56" s="58"/>
      <c r="K56" s="58"/>
      <c r="L56" s="58"/>
      <c r="M56" s="58"/>
      <c r="N56" s="58"/>
      <c r="O56" s="58"/>
      <c r="P56" s="58"/>
      <c r="Q56" s="58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</row>
    <row r="57" spans="1:56" ht="16" x14ac:dyDescent="0.2">
      <c r="A57" s="58"/>
      <c r="B57" s="58"/>
      <c r="C57" s="58"/>
      <c r="D57" s="58"/>
      <c r="E57" s="58"/>
      <c r="F57" s="58"/>
      <c r="G57" s="58"/>
      <c r="H57" s="58"/>
      <c r="I57" s="57"/>
      <c r="J57" s="58"/>
      <c r="K57" s="58"/>
      <c r="L57" s="58"/>
      <c r="M57" s="58"/>
      <c r="N57" s="58"/>
      <c r="O57" s="58"/>
      <c r="P57" s="58"/>
      <c r="Q57" s="58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</row>
    <row r="58" spans="1:56" ht="16" x14ac:dyDescent="0.2">
      <c r="A58" s="58"/>
      <c r="B58" s="58"/>
      <c r="C58" s="58"/>
      <c r="D58" s="58"/>
      <c r="E58" s="58"/>
      <c r="F58" s="58"/>
      <c r="G58" s="58"/>
      <c r="H58" s="58"/>
      <c r="I58" s="59"/>
      <c r="J58" s="58"/>
      <c r="K58" s="58"/>
      <c r="L58" s="58"/>
      <c r="M58" s="58"/>
      <c r="N58" s="58"/>
      <c r="O58" s="58"/>
      <c r="P58" s="58"/>
      <c r="Q58" s="58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</row>
    <row r="59" spans="1:56" ht="16" x14ac:dyDescent="0.2">
      <c r="A59" s="58"/>
      <c r="B59" s="58"/>
      <c r="C59" s="58"/>
      <c r="D59" s="58"/>
      <c r="E59" s="58"/>
      <c r="F59" s="58"/>
      <c r="G59" s="58"/>
      <c r="H59" s="58"/>
      <c r="I59" s="59"/>
      <c r="J59" s="58"/>
      <c r="K59" s="58"/>
      <c r="L59" s="58"/>
      <c r="M59" s="58"/>
      <c r="N59" s="58"/>
      <c r="O59" s="58"/>
      <c r="P59" s="58"/>
      <c r="Q59" s="58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</row>
    <row r="60" spans="1:56" x14ac:dyDescent="0.15">
      <c r="A60" s="58"/>
      <c r="B60" s="58"/>
      <c r="C60" s="58"/>
      <c r="D60" s="58"/>
      <c r="E60" s="58"/>
      <c r="F60" s="58"/>
      <c r="G60" s="58"/>
      <c r="H60" s="58"/>
      <c r="I60" s="61"/>
      <c r="J60" s="58"/>
      <c r="K60" s="58"/>
      <c r="L60" s="58"/>
      <c r="M60" s="58"/>
      <c r="N60" s="58"/>
      <c r="O60" s="58"/>
      <c r="P60" s="58"/>
      <c r="Q60" s="58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</row>
    <row r="61" spans="1:56" ht="16" x14ac:dyDescent="0.2">
      <c r="A61" s="58"/>
      <c r="B61" s="58"/>
      <c r="C61" s="58"/>
      <c r="D61" s="58"/>
      <c r="E61" s="58"/>
      <c r="F61" s="58"/>
      <c r="G61" s="58"/>
      <c r="H61" s="58"/>
      <c r="I61" s="57"/>
      <c r="J61" s="58"/>
      <c r="K61" s="58"/>
      <c r="L61" s="58"/>
      <c r="M61" s="58"/>
      <c r="N61" s="58"/>
      <c r="O61" s="58"/>
      <c r="P61" s="58"/>
      <c r="Q61" s="58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</row>
    <row r="62" spans="1:56" ht="16" x14ac:dyDescent="0.2">
      <c r="A62" s="58"/>
      <c r="B62" s="58"/>
      <c r="C62" s="58"/>
      <c r="D62" s="58"/>
      <c r="E62" s="58"/>
      <c r="F62" s="58"/>
      <c r="G62" s="58"/>
      <c r="H62" s="58"/>
      <c r="I62" s="57"/>
      <c r="J62" s="58"/>
      <c r="K62" s="58"/>
      <c r="L62" s="58"/>
      <c r="M62" s="58"/>
      <c r="N62" s="58"/>
      <c r="O62" s="58"/>
      <c r="P62" s="58"/>
      <c r="Q62" s="58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</row>
    <row r="63" spans="1:56" ht="16" x14ac:dyDescent="0.2">
      <c r="A63" s="58"/>
      <c r="B63" s="58"/>
      <c r="C63" s="58"/>
      <c r="D63" s="58"/>
      <c r="E63" s="58"/>
      <c r="F63" s="58"/>
      <c r="G63" s="58"/>
      <c r="H63" s="58"/>
      <c r="I63" s="59"/>
      <c r="J63" s="58"/>
      <c r="K63" s="58"/>
      <c r="L63" s="58"/>
      <c r="M63" s="58"/>
      <c r="N63" s="58"/>
      <c r="O63" s="58"/>
      <c r="P63" s="58"/>
      <c r="Q63" s="58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</row>
    <row r="64" spans="1:56" ht="16" x14ac:dyDescent="0.2">
      <c r="A64" s="58"/>
      <c r="B64" s="58"/>
      <c r="C64" s="58"/>
      <c r="D64" s="58"/>
      <c r="E64" s="58"/>
      <c r="F64" s="58"/>
      <c r="G64" s="58"/>
      <c r="H64" s="58"/>
      <c r="I64" s="59"/>
      <c r="J64" s="58"/>
      <c r="K64" s="58"/>
      <c r="L64" s="58"/>
      <c r="M64" s="58"/>
      <c r="N64" s="58"/>
      <c r="O64" s="58"/>
      <c r="P64" s="58"/>
      <c r="Q64" s="58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</row>
    <row r="65" spans="1:56" x14ac:dyDescent="0.15">
      <c r="A65" s="58"/>
      <c r="B65" s="58"/>
      <c r="C65" s="58"/>
      <c r="D65" s="58"/>
      <c r="E65" s="58"/>
      <c r="F65" s="58"/>
      <c r="G65" s="58"/>
      <c r="H65" s="58"/>
      <c r="I65" s="61"/>
      <c r="J65" s="58"/>
      <c r="K65" s="58"/>
      <c r="L65" s="58"/>
      <c r="M65" s="58"/>
      <c r="N65" s="58"/>
      <c r="O65" s="58"/>
      <c r="P65" s="58"/>
      <c r="Q65" s="58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</row>
    <row r="66" spans="1:56" ht="16" x14ac:dyDescent="0.2">
      <c r="A66" s="58"/>
      <c r="B66" s="58"/>
      <c r="C66" s="58"/>
      <c r="D66" s="58"/>
      <c r="E66" s="58"/>
      <c r="F66" s="58"/>
      <c r="G66" s="58"/>
      <c r="H66" s="58"/>
      <c r="I66" s="57"/>
      <c r="J66" s="58"/>
      <c r="K66" s="58"/>
      <c r="L66" s="58"/>
      <c r="M66" s="58"/>
      <c r="N66" s="58"/>
      <c r="O66" s="58"/>
      <c r="P66" s="58"/>
      <c r="Q66" s="58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</row>
    <row r="67" spans="1:56" ht="16" x14ac:dyDescent="0.2">
      <c r="A67" s="58"/>
      <c r="B67" s="58"/>
      <c r="C67" s="58"/>
      <c r="D67" s="58"/>
      <c r="E67" s="58"/>
      <c r="F67" s="58"/>
      <c r="G67" s="58"/>
      <c r="H67" s="58"/>
      <c r="I67" s="57"/>
      <c r="J67" s="58"/>
      <c r="K67" s="58"/>
      <c r="L67" s="58"/>
      <c r="M67" s="58"/>
      <c r="N67" s="58"/>
      <c r="O67" s="58"/>
      <c r="P67" s="58"/>
      <c r="Q67" s="58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</row>
    <row r="68" spans="1:56" ht="16" x14ac:dyDescent="0.2">
      <c r="A68" s="58"/>
      <c r="B68" s="58"/>
      <c r="C68" s="58"/>
      <c r="D68" s="58"/>
      <c r="E68" s="58"/>
      <c r="F68" s="58"/>
      <c r="G68" s="58"/>
      <c r="H68" s="58"/>
      <c r="I68" s="59"/>
      <c r="J68" s="58"/>
      <c r="K68" s="58"/>
      <c r="L68" s="58"/>
      <c r="M68" s="58"/>
      <c r="N68" s="58"/>
      <c r="O68" s="58"/>
      <c r="P68" s="58"/>
      <c r="Q68" s="58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</row>
    <row r="69" spans="1:56" ht="16" x14ac:dyDescent="0.2">
      <c r="A69" s="58"/>
      <c r="B69" s="58"/>
      <c r="C69" s="58"/>
      <c r="D69" s="58"/>
      <c r="E69" s="58"/>
      <c r="F69" s="58"/>
      <c r="G69" s="58"/>
      <c r="H69" s="58"/>
      <c r="I69" s="59"/>
      <c r="J69" s="58"/>
      <c r="K69" s="58"/>
      <c r="L69" s="58"/>
      <c r="M69" s="58"/>
      <c r="N69" s="58"/>
      <c r="O69" s="58"/>
      <c r="P69" s="58"/>
      <c r="Q69" s="58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</row>
    <row r="70" spans="1:56" x14ac:dyDescent="0.15">
      <c r="A70" s="58"/>
      <c r="B70" s="58"/>
      <c r="C70" s="58"/>
      <c r="D70" s="58"/>
      <c r="E70" s="58"/>
      <c r="F70" s="58"/>
      <c r="G70" s="58"/>
      <c r="H70" s="58"/>
      <c r="I70" s="61"/>
      <c r="J70" s="58"/>
      <c r="K70" s="58"/>
      <c r="L70" s="58"/>
      <c r="M70" s="58"/>
      <c r="N70" s="58"/>
      <c r="O70" s="58"/>
      <c r="P70" s="58"/>
      <c r="Q70" s="58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</row>
    <row r="71" spans="1:56" ht="16" x14ac:dyDescent="0.2">
      <c r="A71" s="58"/>
      <c r="B71" s="58"/>
      <c r="C71" s="58"/>
      <c r="D71" s="58"/>
      <c r="E71" s="58"/>
      <c r="F71" s="58"/>
      <c r="G71" s="58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</row>
    <row r="72" spans="1:56" ht="16" x14ac:dyDescent="0.2">
      <c r="A72" s="58"/>
      <c r="B72" s="58"/>
      <c r="C72" s="58"/>
      <c r="D72" s="58"/>
      <c r="E72" s="58"/>
      <c r="F72" s="58"/>
      <c r="G72" s="58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</row>
    <row r="73" spans="1:56" ht="16" x14ac:dyDescent="0.2">
      <c r="A73" s="58"/>
      <c r="B73" s="58"/>
      <c r="C73" s="58"/>
      <c r="D73" s="58"/>
      <c r="E73" s="58"/>
      <c r="F73" s="58"/>
      <c r="G73" s="58"/>
      <c r="H73" s="58"/>
      <c r="I73" s="59"/>
      <c r="J73" s="58"/>
      <c r="K73" s="58"/>
      <c r="L73" s="58"/>
      <c r="M73" s="58"/>
      <c r="N73" s="58"/>
      <c r="O73" s="58"/>
      <c r="P73" s="58"/>
      <c r="Q73" s="58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</row>
    <row r="74" spans="1:56" ht="16" x14ac:dyDescent="0.2">
      <c r="A74" s="58"/>
      <c r="B74" s="58"/>
      <c r="C74" s="58"/>
      <c r="D74" s="58"/>
      <c r="E74" s="58"/>
      <c r="F74" s="58"/>
      <c r="G74" s="58"/>
      <c r="H74" s="58"/>
      <c r="I74" s="59"/>
      <c r="J74" s="58"/>
      <c r="K74" s="58"/>
      <c r="L74" s="58"/>
      <c r="M74" s="58"/>
      <c r="N74" s="58"/>
      <c r="O74" s="58"/>
      <c r="P74" s="58"/>
      <c r="Q74" s="58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  <c r="BC74" s="61"/>
      <c r="BD74" s="61"/>
    </row>
    <row r="75" spans="1:56" x14ac:dyDescent="0.15">
      <c r="A75" s="58"/>
      <c r="B75" s="58"/>
      <c r="C75" s="58"/>
      <c r="D75" s="58"/>
      <c r="E75" s="58"/>
      <c r="F75" s="58"/>
      <c r="G75" s="58"/>
      <c r="H75" s="58"/>
      <c r="I75" s="61"/>
      <c r="J75" s="58"/>
      <c r="K75" s="58"/>
      <c r="L75" s="58"/>
      <c r="M75" s="58"/>
      <c r="N75" s="58"/>
      <c r="O75" s="58"/>
      <c r="P75" s="58"/>
      <c r="Q75" s="58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X75" s="61"/>
      <c r="AY75" s="61"/>
      <c r="AZ75" s="61"/>
      <c r="BA75" s="61"/>
      <c r="BB75" s="61"/>
      <c r="BC75" s="61"/>
      <c r="BD75" s="61"/>
    </row>
    <row r="76" spans="1:56" ht="16" x14ac:dyDescent="0.2">
      <c r="A76" s="58"/>
      <c r="B76" s="58"/>
      <c r="C76" s="58"/>
      <c r="D76" s="58"/>
      <c r="E76" s="58"/>
      <c r="F76" s="58"/>
      <c r="G76" s="58"/>
      <c r="H76" s="58"/>
      <c r="I76" s="57"/>
      <c r="J76" s="58"/>
      <c r="K76" s="58"/>
      <c r="L76" s="58"/>
      <c r="M76" s="58"/>
      <c r="N76" s="58"/>
      <c r="O76" s="58"/>
      <c r="P76" s="58"/>
      <c r="Q76" s="58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  <c r="AY76" s="61"/>
      <c r="AZ76" s="61"/>
      <c r="BA76" s="61"/>
      <c r="BB76" s="61"/>
      <c r="BC76" s="61"/>
      <c r="BD76" s="61"/>
    </row>
    <row r="77" spans="1:56" ht="16" x14ac:dyDescent="0.2">
      <c r="A77" s="58"/>
      <c r="B77" s="58"/>
      <c r="C77" s="58"/>
      <c r="D77" s="58"/>
      <c r="E77" s="58"/>
      <c r="F77" s="58"/>
      <c r="G77" s="58"/>
      <c r="H77" s="58"/>
      <c r="I77" s="57"/>
      <c r="J77" s="58"/>
      <c r="K77" s="58"/>
      <c r="L77" s="58"/>
      <c r="M77" s="58"/>
      <c r="N77" s="58"/>
      <c r="O77" s="58"/>
      <c r="P77" s="58"/>
      <c r="Q77" s="58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61"/>
      <c r="AY77" s="61"/>
      <c r="AZ77" s="61"/>
      <c r="BA77" s="61"/>
      <c r="BB77" s="61"/>
      <c r="BC77" s="61"/>
      <c r="BD77" s="61"/>
    </row>
    <row r="78" spans="1:56" ht="16" x14ac:dyDescent="0.2">
      <c r="A78" s="58"/>
      <c r="B78" s="58"/>
      <c r="C78" s="58"/>
      <c r="D78" s="58"/>
      <c r="E78" s="58"/>
      <c r="F78" s="58"/>
      <c r="G78" s="58"/>
      <c r="H78" s="58"/>
      <c r="I78" s="59"/>
      <c r="J78" s="58"/>
      <c r="K78" s="58"/>
      <c r="L78" s="58"/>
      <c r="M78" s="58"/>
      <c r="N78" s="58"/>
      <c r="O78" s="58"/>
      <c r="P78" s="58"/>
      <c r="Q78" s="58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  <c r="AN78" s="61"/>
      <c r="AO78" s="61"/>
      <c r="AP78" s="61"/>
      <c r="AQ78" s="61"/>
      <c r="AR78" s="61"/>
      <c r="AS78" s="61"/>
      <c r="AT78" s="61"/>
      <c r="AU78" s="61"/>
      <c r="AV78" s="61"/>
      <c r="AW78" s="61"/>
      <c r="AX78" s="61"/>
      <c r="AY78" s="61"/>
      <c r="AZ78" s="61"/>
      <c r="BA78" s="61"/>
      <c r="BB78" s="61"/>
      <c r="BC78" s="61"/>
      <c r="BD78" s="61"/>
    </row>
    <row r="79" spans="1:56" ht="16" x14ac:dyDescent="0.2">
      <c r="A79" s="58"/>
      <c r="B79" s="58"/>
      <c r="C79" s="58"/>
      <c r="D79" s="58"/>
      <c r="E79" s="58"/>
      <c r="F79" s="58"/>
      <c r="G79" s="58"/>
      <c r="H79" s="58"/>
      <c r="I79" s="59"/>
      <c r="J79" s="58"/>
      <c r="K79" s="58"/>
      <c r="L79" s="58"/>
      <c r="M79" s="58"/>
      <c r="N79" s="58"/>
      <c r="O79" s="58"/>
      <c r="P79" s="58"/>
      <c r="Q79" s="58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1"/>
      <c r="AU79" s="61"/>
      <c r="AV79" s="61"/>
      <c r="AW79" s="61"/>
      <c r="AX79" s="61"/>
      <c r="AY79" s="61"/>
      <c r="AZ79" s="61"/>
      <c r="BA79" s="61"/>
      <c r="BB79" s="61"/>
      <c r="BC79" s="61"/>
      <c r="BD79" s="61"/>
    </row>
    <row r="80" spans="1:56" x14ac:dyDescent="0.15">
      <c r="A80" s="58"/>
      <c r="B80" s="58"/>
      <c r="C80" s="58"/>
      <c r="D80" s="58"/>
      <c r="E80" s="58"/>
      <c r="F80" s="58"/>
      <c r="G80" s="58"/>
      <c r="H80" s="58"/>
      <c r="I80" s="61"/>
      <c r="J80" s="58"/>
      <c r="K80" s="58"/>
      <c r="L80" s="58"/>
      <c r="M80" s="58"/>
      <c r="N80" s="58"/>
      <c r="O80" s="58"/>
      <c r="P80" s="58"/>
      <c r="Q80" s="58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  <c r="AY80" s="61"/>
      <c r="AZ80" s="61"/>
      <c r="BA80" s="61"/>
      <c r="BB80" s="61"/>
      <c r="BC80" s="61"/>
      <c r="BD80" s="61"/>
    </row>
    <row r="81" spans="1:56" ht="16" x14ac:dyDescent="0.2">
      <c r="A81" s="58"/>
      <c r="B81" s="58"/>
      <c r="C81" s="58"/>
      <c r="D81" s="58"/>
      <c r="E81" s="58"/>
      <c r="F81" s="58"/>
      <c r="G81" s="58"/>
      <c r="H81" s="58"/>
      <c r="I81" s="57"/>
      <c r="J81" s="58"/>
      <c r="K81" s="58"/>
      <c r="L81" s="58"/>
      <c r="M81" s="58"/>
      <c r="N81" s="58"/>
      <c r="O81" s="58"/>
      <c r="P81" s="58"/>
      <c r="Q81" s="58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61"/>
      <c r="AU81" s="61"/>
      <c r="AV81" s="61"/>
      <c r="AW81" s="61"/>
      <c r="AX81" s="61"/>
      <c r="AY81" s="61"/>
      <c r="AZ81" s="61"/>
      <c r="BA81" s="61"/>
      <c r="BB81" s="61"/>
      <c r="BC81" s="61"/>
      <c r="BD81" s="61"/>
    </row>
    <row r="82" spans="1:56" ht="16" x14ac:dyDescent="0.2">
      <c r="A82" s="58"/>
      <c r="B82" s="58"/>
      <c r="C82" s="58"/>
      <c r="D82" s="58"/>
      <c r="E82" s="58"/>
      <c r="F82" s="58"/>
      <c r="G82" s="58"/>
      <c r="H82" s="58"/>
      <c r="I82" s="57"/>
      <c r="J82" s="58"/>
      <c r="K82" s="58"/>
      <c r="L82" s="58"/>
      <c r="M82" s="58"/>
      <c r="N82" s="58"/>
      <c r="O82" s="58"/>
      <c r="P82" s="58"/>
      <c r="Q82" s="58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  <c r="BC82" s="61"/>
      <c r="BD82" s="61"/>
    </row>
    <row r="83" spans="1:56" ht="16" x14ac:dyDescent="0.2">
      <c r="A83" s="58"/>
      <c r="B83" s="58"/>
      <c r="C83" s="58"/>
      <c r="D83" s="58"/>
      <c r="E83" s="58"/>
      <c r="F83" s="58"/>
      <c r="G83" s="58"/>
      <c r="H83" s="58"/>
      <c r="I83" s="59"/>
      <c r="J83" s="58"/>
      <c r="K83" s="58"/>
      <c r="L83" s="58"/>
      <c r="M83" s="58"/>
      <c r="N83" s="58"/>
      <c r="O83" s="58"/>
      <c r="P83" s="58"/>
      <c r="Q83" s="58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61"/>
      <c r="AY83" s="61"/>
      <c r="AZ83" s="61"/>
      <c r="BA83" s="61"/>
      <c r="BB83" s="61"/>
      <c r="BC83" s="61"/>
      <c r="BD83" s="61"/>
    </row>
    <row r="84" spans="1:56" ht="16" x14ac:dyDescent="0.2">
      <c r="A84" s="58"/>
      <c r="B84" s="58"/>
      <c r="C84" s="58"/>
      <c r="D84" s="58"/>
      <c r="E84" s="58"/>
      <c r="F84" s="58"/>
      <c r="G84" s="58"/>
      <c r="H84" s="58"/>
      <c r="I84" s="57"/>
      <c r="J84" s="58"/>
      <c r="K84" s="58"/>
      <c r="L84" s="58"/>
      <c r="M84" s="58"/>
      <c r="N84" s="58"/>
      <c r="O84" s="58"/>
      <c r="P84" s="58"/>
      <c r="Q84" s="58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61"/>
      <c r="AR84" s="61"/>
      <c r="AS84" s="61"/>
      <c r="AT84" s="61"/>
      <c r="AU84" s="61"/>
      <c r="AV84" s="61"/>
      <c r="AW84" s="61"/>
      <c r="AX84" s="61"/>
      <c r="AY84" s="61"/>
      <c r="AZ84" s="61"/>
      <c r="BA84" s="61"/>
      <c r="BB84" s="61"/>
      <c r="BC84" s="61"/>
      <c r="BD84" s="61"/>
    </row>
    <row r="85" spans="1:56" ht="16" x14ac:dyDescent="0.2">
      <c r="A85" s="58"/>
      <c r="B85" s="58"/>
      <c r="C85" s="58"/>
      <c r="D85" s="58"/>
      <c r="E85" s="58"/>
      <c r="F85" s="58"/>
      <c r="G85" s="58"/>
      <c r="H85" s="58"/>
      <c r="I85" s="59"/>
      <c r="J85" s="58"/>
      <c r="K85" s="58"/>
      <c r="L85" s="58"/>
      <c r="M85" s="58"/>
      <c r="N85" s="58"/>
      <c r="O85" s="58"/>
      <c r="P85" s="58"/>
      <c r="Q85" s="58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/>
      <c r="AQ85" s="61"/>
      <c r="AR85" s="61"/>
      <c r="AS85" s="61"/>
      <c r="AT85" s="61"/>
      <c r="AU85" s="61"/>
      <c r="AV85" s="61"/>
      <c r="AW85" s="61"/>
      <c r="AX85" s="61"/>
      <c r="AY85" s="61"/>
      <c r="AZ85" s="61"/>
      <c r="BA85" s="61"/>
      <c r="BB85" s="61"/>
      <c r="BC85" s="61"/>
      <c r="BD85" s="61"/>
    </row>
    <row r="86" spans="1:56" x14ac:dyDescent="0.15">
      <c r="A86" s="58"/>
      <c r="B86" s="58"/>
      <c r="C86" s="58"/>
      <c r="D86" s="58"/>
      <c r="E86" s="58"/>
      <c r="F86" s="58"/>
      <c r="G86" s="58"/>
      <c r="H86" s="58"/>
      <c r="I86" s="61"/>
      <c r="J86" s="58"/>
      <c r="K86" s="58"/>
      <c r="L86" s="58"/>
      <c r="M86" s="58"/>
      <c r="N86" s="58"/>
      <c r="O86" s="58"/>
      <c r="P86" s="58"/>
      <c r="Q86" s="58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1"/>
      <c r="AV86" s="61"/>
      <c r="AW86" s="61"/>
      <c r="AX86" s="61"/>
      <c r="AY86" s="61"/>
      <c r="AZ86" s="61"/>
      <c r="BA86" s="61"/>
      <c r="BB86" s="61"/>
      <c r="BC86" s="61"/>
      <c r="BD86" s="61"/>
    </row>
    <row r="87" spans="1:56" ht="16" x14ac:dyDescent="0.2">
      <c r="A87" s="58"/>
      <c r="B87" s="58"/>
      <c r="C87" s="58"/>
      <c r="D87" s="58"/>
      <c r="E87" s="58"/>
      <c r="F87" s="58"/>
      <c r="G87" s="58"/>
      <c r="H87" s="58"/>
      <c r="I87" s="57"/>
      <c r="J87" s="58"/>
      <c r="K87" s="58"/>
      <c r="L87" s="58"/>
      <c r="M87" s="58"/>
      <c r="N87" s="58"/>
      <c r="O87" s="58"/>
      <c r="P87" s="58"/>
      <c r="Q87" s="58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  <c r="AY87" s="61"/>
      <c r="AZ87" s="61"/>
      <c r="BA87" s="61"/>
      <c r="BB87" s="61"/>
      <c r="BC87" s="61"/>
      <c r="BD87" s="61"/>
    </row>
    <row r="88" spans="1:56" ht="16" x14ac:dyDescent="0.2">
      <c r="A88" s="58"/>
      <c r="B88" s="58"/>
      <c r="C88" s="58"/>
      <c r="D88" s="58"/>
      <c r="E88" s="58"/>
      <c r="F88" s="58"/>
      <c r="G88" s="58"/>
      <c r="H88" s="58"/>
      <c r="I88" s="57"/>
      <c r="J88" s="58"/>
      <c r="K88" s="58"/>
      <c r="L88" s="58"/>
      <c r="M88" s="58"/>
      <c r="N88" s="58"/>
      <c r="O88" s="58"/>
      <c r="P88" s="58"/>
      <c r="Q88" s="58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  <c r="AV88" s="61"/>
      <c r="AW88" s="61"/>
      <c r="AX88" s="61"/>
      <c r="AY88" s="61"/>
      <c r="AZ88" s="61"/>
      <c r="BA88" s="61"/>
      <c r="BB88" s="61"/>
      <c r="BC88" s="61"/>
      <c r="BD88" s="61"/>
    </row>
    <row r="89" spans="1:56" ht="16" x14ac:dyDescent="0.2">
      <c r="A89" s="58"/>
      <c r="B89" s="58"/>
      <c r="C89" s="58"/>
      <c r="D89" s="58"/>
      <c r="E89" s="58"/>
      <c r="F89" s="58"/>
      <c r="G89" s="58"/>
      <c r="H89" s="58"/>
      <c r="I89" s="59"/>
      <c r="J89" s="58"/>
      <c r="K89" s="58"/>
      <c r="L89" s="58"/>
      <c r="M89" s="58"/>
      <c r="N89" s="58"/>
      <c r="O89" s="58"/>
      <c r="P89" s="58"/>
      <c r="Q89" s="58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X89" s="61"/>
      <c r="AY89" s="61"/>
      <c r="AZ89" s="61"/>
      <c r="BA89" s="61"/>
      <c r="BB89" s="61"/>
      <c r="BC89" s="61"/>
      <c r="BD89" s="61"/>
    </row>
    <row r="90" spans="1:56" ht="16" x14ac:dyDescent="0.2">
      <c r="A90" s="58"/>
      <c r="B90" s="58"/>
      <c r="C90" s="58"/>
      <c r="D90" s="58"/>
      <c r="E90" s="58"/>
      <c r="F90" s="58"/>
      <c r="G90" s="58"/>
      <c r="H90" s="58"/>
      <c r="I90" s="59"/>
      <c r="J90" s="58"/>
      <c r="K90" s="58"/>
      <c r="L90" s="58"/>
      <c r="M90" s="58"/>
      <c r="N90" s="58"/>
      <c r="O90" s="58"/>
      <c r="P90" s="58"/>
      <c r="Q90" s="58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  <c r="AY90" s="61"/>
      <c r="AZ90" s="61"/>
      <c r="BA90" s="61"/>
      <c r="BB90" s="61"/>
      <c r="BC90" s="61"/>
      <c r="BD90" s="61"/>
    </row>
    <row r="91" spans="1:56" x14ac:dyDescent="0.15">
      <c r="A91" s="58"/>
      <c r="B91" s="58"/>
      <c r="C91" s="58"/>
      <c r="D91" s="58"/>
      <c r="E91" s="58"/>
      <c r="F91" s="58"/>
      <c r="G91" s="58"/>
      <c r="H91" s="58"/>
      <c r="I91" s="61"/>
      <c r="J91" s="58"/>
      <c r="K91" s="58"/>
      <c r="L91" s="58"/>
      <c r="M91" s="58"/>
      <c r="N91" s="58"/>
      <c r="O91" s="58"/>
      <c r="P91" s="58"/>
      <c r="Q91" s="58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  <c r="AV91" s="61"/>
      <c r="AW91" s="61"/>
      <c r="AX91" s="61"/>
      <c r="AY91" s="61"/>
      <c r="AZ91" s="61"/>
      <c r="BA91" s="61"/>
      <c r="BB91" s="61"/>
      <c r="BC91" s="61"/>
      <c r="BD91" s="61"/>
    </row>
    <row r="92" spans="1:56" ht="16" x14ac:dyDescent="0.2">
      <c r="A92" s="58"/>
      <c r="B92" s="58"/>
      <c r="C92" s="58"/>
      <c r="D92" s="58"/>
      <c r="E92" s="58"/>
      <c r="F92" s="58"/>
      <c r="G92" s="58"/>
      <c r="H92" s="58"/>
      <c r="I92" s="57"/>
      <c r="J92" s="58"/>
      <c r="K92" s="58"/>
      <c r="L92" s="58"/>
      <c r="M92" s="58"/>
      <c r="N92" s="58"/>
      <c r="O92" s="58"/>
      <c r="P92" s="58"/>
      <c r="Q92" s="58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61"/>
      <c r="AU92" s="61"/>
      <c r="AV92" s="61"/>
      <c r="AW92" s="61"/>
      <c r="AX92" s="61"/>
      <c r="AY92" s="61"/>
      <c r="AZ92" s="61"/>
      <c r="BA92" s="61"/>
      <c r="BB92" s="61"/>
      <c r="BC92" s="61"/>
      <c r="BD92" s="61"/>
    </row>
    <row r="93" spans="1:56" ht="16" x14ac:dyDescent="0.2">
      <c r="A93" s="58"/>
      <c r="B93" s="58"/>
      <c r="C93" s="58"/>
      <c r="D93" s="58"/>
      <c r="E93" s="58"/>
      <c r="F93" s="58"/>
      <c r="G93" s="58"/>
      <c r="H93" s="58"/>
      <c r="I93" s="57"/>
      <c r="J93" s="58"/>
      <c r="K93" s="58"/>
      <c r="L93" s="58"/>
      <c r="M93" s="58"/>
      <c r="N93" s="58"/>
      <c r="O93" s="58"/>
      <c r="P93" s="58"/>
      <c r="Q93" s="58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61"/>
      <c r="AS93" s="61"/>
      <c r="AT93" s="61"/>
      <c r="AU93" s="61"/>
      <c r="AV93" s="61"/>
      <c r="AW93" s="61"/>
      <c r="AX93" s="61"/>
      <c r="AY93" s="61"/>
      <c r="AZ93" s="61"/>
      <c r="BA93" s="61"/>
      <c r="BB93" s="61"/>
      <c r="BC93" s="61"/>
      <c r="BD93" s="61"/>
    </row>
    <row r="94" spans="1:56" ht="16" x14ac:dyDescent="0.2">
      <c r="A94" s="58"/>
      <c r="B94" s="58"/>
      <c r="C94" s="58"/>
      <c r="D94" s="58"/>
      <c r="E94" s="58"/>
      <c r="F94" s="58"/>
      <c r="G94" s="58"/>
      <c r="H94" s="58"/>
      <c r="I94" s="59"/>
      <c r="J94" s="58"/>
      <c r="K94" s="58"/>
      <c r="L94" s="58"/>
      <c r="M94" s="58"/>
      <c r="N94" s="58"/>
      <c r="O94" s="58"/>
      <c r="P94" s="58"/>
      <c r="Q94" s="58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  <c r="AU94" s="61"/>
      <c r="AV94" s="61"/>
      <c r="AW94" s="61"/>
      <c r="AX94" s="61"/>
      <c r="AY94" s="61"/>
      <c r="AZ94" s="61"/>
      <c r="BA94" s="61"/>
      <c r="BB94" s="61"/>
      <c r="BC94" s="61"/>
      <c r="BD94" s="61"/>
    </row>
    <row r="95" spans="1:56" ht="16" x14ac:dyDescent="0.2">
      <c r="A95" s="58"/>
      <c r="B95" s="58"/>
      <c r="C95" s="58"/>
      <c r="D95" s="58"/>
      <c r="E95" s="58"/>
      <c r="F95" s="58"/>
      <c r="G95" s="58"/>
      <c r="H95" s="58"/>
      <c r="I95" s="59"/>
      <c r="J95" s="58"/>
      <c r="K95" s="58"/>
      <c r="L95" s="58"/>
      <c r="M95" s="58"/>
      <c r="N95" s="58"/>
      <c r="O95" s="58"/>
      <c r="P95" s="58"/>
      <c r="Q95" s="58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  <c r="AY95" s="61"/>
      <c r="AZ95" s="61"/>
      <c r="BA95" s="61"/>
      <c r="BB95" s="61"/>
      <c r="BC95" s="61"/>
      <c r="BD95" s="61"/>
    </row>
    <row r="96" spans="1:56" x14ac:dyDescent="0.15">
      <c r="A96" s="58"/>
      <c r="B96" s="58"/>
      <c r="C96" s="58"/>
      <c r="D96" s="58"/>
      <c r="E96" s="58"/>
      <c r="F96" s="58"/>
      <c r="G96" s="58"/>
      <c r="H96" s="58"/>
      <c r="I96" s="61"/>
      <c r="J96" s="58"/>
      <c r="K96" s="58"/>
      <c r="L96" s="58"/>
      <c r="M96" s="58"/>
      <c r="N96" s="58"/>
      <c r="O96" s="58"/>
      <c r="P96" s="58"/>
      <c r="Q96" s="58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  <c r="AY96" s="61"/>
      <c r="AZ96" s="61"/>
      <c r="BA96" s="61"/>
      <c r="BB96" s="61"/>
      <c r="BC96" s="61"/>
      <c r="BD96" s="61"/>
    </row>
    <row r="97" spans="1:56" ht="16" x14ac:dyDescent="0.2">
      <c r="A97" s="58"/>
      <c r="B97" s="58"/>
      <c r="C97" s="58"/>
      <c r="D97" s="58"/>
      <c r="E97" s="58"/>
      <c r="F97" s="58"/>
      <c r="G97" s="58"/>
      <c r="H97" s="58"/>
      <c r="I97" s="57"/>
      <c r="J97" s="58"/>
      <c r="K97" s="58"/>
      <c r="L97" s="58"/>
      <c r="M97" s="58"/>
      <c r="N97" s="58"/>
      <c r="O97" s="58"/>
      <c r="P97" s="58"/>
      <c r="Q97" s="58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  <c r="AZ97" s="61"/>
      <c r="BA97" s="61"/>
      <c r="BB97" s="61"/>
      <c r="BC97" s="61"/>
      <c r="BD97" s="61"/>
    </row>
    <row r="98" spans="1:56" ht="16" x14ac:dyDescent="0.2">
      <c r="A98" s="58"/>
      <c r="B98" s="58"/>
      <c r="C98" s="58"/>
      <c r="D98" s="58"/>
      <c r="E98" s="58"/>
      <c r="F98" s="58"/>
      <c r="G98" s="58"/>
      <c r="H98" s="58"/>
      <c r="I98" s="57"/>
      <c r="J98" s="58"/>
      <c r="K98" s="58"/>
      <c r="L98" s="58"/>
      <c r="M98" s="58"/>
      <c r="N98" s="58"/>
      <c r="O98" s="58"/>
      <c r="P98" s="58"/>
      <c r="Q98" s="58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  <c r="AV98" s="61"/>
      <c r="AW98" s="61"/>
      <c r="AX98" s="61"/>
      <c r="AY98" s="61"/>
      <c r="AZ98" s="61"/>
      <c r="BA98" s="61"/>
      <c r="BB98" s="61"/>
      <c r="BC98" s="61"/>
      <c r="BD98" s="61"/>
    </row>
    <row r="99" spans="1:56" ht="16" x14ac:dyDescent="0.2">
      <c r="A99" s="58"/>
      <c r="B99" s="58"/>
      <c r="C99" s="58"/>
      <c r="D99" s="58"/>
      <c r="E99" s="58"/>
      <c r="F99" s="58"/>
      <c r="G99" s="58"/>
      <c r="H99" s="58"/>
      <c r="I99" s="59"/>
      <c r="J99" s="58"/>
      <c r="K99" s="58"/>
      <c r="L99" s="58"/>
      <c r="M99" s="58"/>
      <c r="N99" s="58"/>
      <c r="O99" s="58"/>
      <c r="P99" s="58"/>
      <c r="Q99" s="58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  <c r="AV99" s="61"/>
      <c r="AW99" s="61"/>
      <c r="AX99" s="61"/>
      <c r="AY99" s="61"/>
      <c r="AZ99" s="61"/>
      <c r="BA99" s="61"/>
      <c r="BB99" s="61"/>
      <c r="BC99" s="61"/>
      <c r="BD99" s="61"/>
    </row>
    <row r="100" spans="1:56" ht="16" x14ac:dyDescent="0.2">
      <c r="A100" s="58"/>
      <c r="B100" s="58"/>
      <c r="C100" s="58"/>
      <c r="D100" s="58"/>
      <c r="E100" s="58"/>
      <c r="F100" s="58"/>
      <c r="G100" s="58"/>
      <c r="H100" s="58"/>
      <c r="I100" s="59"/>
      <c r="J100" s="58"/>
      <c r="K100" s="58"/>
      <c r="L100" s="58"/>
      <c r="M100" s="58"/>
      <c r="N100" s="58"/>
      <c r="O100" s="58"/>
      <c r="P100" s="58"/>
      <c r="Q100" s="58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</row>
    <row r="101" spans="1:56" x14ac:dyDescent="0.15">
      <c r="A101" s="58"/>
      <c r="B101" s="58"/>
      <c r="C101" s="58"/>
      <c r="D101" s="58"/>
      <c r="E101" s="58"/>
      <c r="F101" s="58"/>
      <c r="G101" s="58"/>
      <c r="H101" s="58"/>
      <c r="I101" s="61"/>
      <c r="J101" s="58"/>
      <c r="K101" s="58"/>
      <c r="L101" s="58"/>
      <c r="M101" s="58"/>
      <c r="N101" s="58"/>
      <c r="O101" s="58"/>
      <c r="P101" s="58"/>
      <c r="Q101" s="58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  <c r="AV101" s="61"/>
      <c r="AW101" s="61"/>
      <c r="AX101" s="61"/>
      <c r="AY101" s="61"/>
      <c r="AZ101" s="61"/>
      <c r="BA101" s="61"/>
      <c r="BB101" s="61"/>
      <c r="BC101" s="61"/>
      <c r="BD101" s="61"/>
    </row>
    <row r="102" spans="1:56" ht="16" x14ac:dyDescent="0.2">
      <c r="A102" s="58"/>
      <c r="B102" s="58"/>
      <c r="C102" s="58"/>
      <c r="D102" s="58"/>
      <c r="E102" s="58"/>
      <c r="F102" s="58"/>
      <c r="G102" s="58"/>
      <c r="H102" s="58"/>
      <c r="I102" s="57"/>
      <c r="J102" s="58"/>
      <c r="K102" s="58"/>
      <c r="L102" s="58"/>
      <c r="M102" s="58"/>
      <c r="N102" s="58"/>
      <c r="O102" s="58"/>
      <c r="P102" s="58"/>
      <c r="Q102" s="58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  <c r="AY102" s="61"/>
      <c r="AZ102" s="61"/>
      <c r="BA102" s="61"/>
      <c r="BB102" s="61"/>
      <c r="BC102" s="61"/>
      <c r="BD102" s="61"/>
    </row>
    <row r="103" spans="1:56" ht="16" x14ac:dyDescent="0.2">
      <c r="A103" s="58"/>
      <c r="B103" s="58"/>
      <c r="C103" s="58"/>
      <c r="D103" s="58"/>
      <c r="E103" s="58"/>
      <c r="F103" s="58"/>
      <c r="G103" s="58"/>
      <c r="H103" s="58"/>
      <c r="I103" s="57"/>
      <c r="J103" s="58"/>
      <c r="K103" s="58"/>
      <c r="L103" s="58"/>
      <c r="M103" s="58"/>
      <c r="N103" s="58"/>
      <c r="O103" s="58"/>
      <c r="P103" s="58"/>
      <c r="Q103" s="58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  <c r="AY103" s="61"/>
      <c r="AZ103" s="61"/>
      <c r="BA103" s="61"/>
      <c r="BB103" s="61"/>
      <c r="BC103" s="61"/>
      <c r="BD103" s="61"/>
    </row>
    <row r="104" spans="1:56" ht="16" x14ac:dyDescent="0.2">
      <c r="A104" s="58"/>
      <c r="B104" s="58"/>
      <c r="C104" s="58"/>
      <c r="D104" s="58"/>
      <c r="E104" s="58"/>
      <c r="F104" s="58"/>
      <c r="G104" s="58"/>
      <c r="H104" s="58"/>
      <c r="I104" s="59"/>
      <c r="J104" s="58"/>
      <c r="K104" s="58"/>
      <c r="L104" s="58"/>
      <c r="M104" s="58"/>
      <c r="N104" s="58"/>
      <c r="O104" s="58"/>
      <c r="P104" s="58"/>
      <c r="Q104" s="58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  <c r="AY104" s="61"/>
      <c r="AZ104" s="61"/>
      <c r="BA104" s="61"/>
      <c r="BB104" s="61"/>
      <c r="BC104" s="61"/>
      <c r="BD104" s="61"/>
    </row>
    <row r="105" spans="1:56" ht="16" x14ac:dyDescent="0.2">
      <c r="A105" s="58"/>
      <c r="B105" s="58"/>
      <c r="C105" s="58"/>
      <c r="D105" s="58"/>
      <c r="E105" s="58"/>
      <c r="F105" s="58"/>
      <c r="G105" s="58"/>
      <c r="H105" s="58"/>
      <c r="I105" s="59"/>
      <c r="J105" s="58"/>
      <c r="K105" s="58"/>
      <c r="L105" s="58"/>
      <c r="M105" s="58"/>
      <c r="N105" s="58"/>
      <c r="O105" s="58"/>
      <c r="P105" s="58"/>
      <c r="Q105" s="58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61"/>
      <c r="AW105" s="61"/>
      <c r="AX105" s="61"/>
      <c r="AY105" s="61"/>
      <c r="AZ105" s="61"/>
      <c r="BA105" s="61"/>
      <c r="BB105" s="61"/>
      <c r="BC105" s="61"/>
      <c r="BD105" s="61"/>
    </row>
    <row r="106" spans="1:56" x14ac:dyDescent="0.15">
      <c r="A106" s="58"/>
      <c r="B106" s="58"/>
      <c r="C106" s="58"/>
      <c r="D106" s="58"/>
      <c r="E106" s="58"/>
      <c r="F106" s="58"/>
      <c r="G106" s="58"/>
      <c r="H106" s="58"/>
      <c r="I106" s="61"/>
      <c r="J106" s="58"/>
      <c r="K106" s="58"/>
      <c r="L106" s="58"/>
      <c r="M106" s="58"/>
      <c r="N106" s="58"/>
      <c r="O106" s="58"/>
      <c r="P106" s="58"/>
      <c r="Q106" s="58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  <c r="AY106" s="61"/>
      <c r="AZ106" s="61"/>
      <c r="BA106" s="61"/>
      <c r="BB106" s="61"/>
      <c r="BC106" s="61"/>
      <c r="BD106" s="61"/>
    </row>
    <row r="107" spans="1:56" ht="16" x14ac:dyDescent="0.2">
      <c r="A107" s="58"/>
      <c r="B107" s="58"/>
      <c r="C107" s="58"/>
      <c r="D107" s="58"/>
      <c r="E107" s="58"/>
      <c r="F107" s="58"/>
      <c r="G107" s="58"/>
      <c r="H107" s="58"/>
      <c r="I107" s="57"/>
      <c r="J107" s="58"/>
      <c r="K107" s="58"/>
      <c r="L107" s="58"/>
      <c r="M107" s="58"/>
      <c r="N107" s="58"/>
      <c r="O107" s="58"/>
      <c r="P107" s="58"/>
      <c r="Q107" s="58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1"/>
      <c r="AN107" s="61"/>
      <c r="AO107" s="61"/>
      <c r="AP107" s="61"/>
      <c r="AQ107" s="61"/>
      <c r="AR107" s="61"/>
      <c r="AS107" s="61"/>
      <c r="AT107" s="61"/>
      <c r="AU107" s="61"/>
      <c r="AV107" s="61"/>
      <c r="AW107" s="61"/>
      <c r="AX107" s="61"/>
      <c r="AY107" s="61"/>
      <c r="AZ107" s="61"/>
      <c r="BA107" s="61"/>
      <c r="BB107" s="61"/>
      <c r="BC107" s="61"/>
      <c r="BD107" s="61"/>
    </row>
    <row r="108" spans="1:56" ht="16" x14ac:dyDescent="0.2">
      <c r="A108" s="58"/>
      <c r="B108" s="58"/>
      <c r="C108" s="58"/>
      <c r="D108" s="58"/>
      <c r="E108" s="58"/>
      <c r="F108" s="58"/>
      <c r="G108" s="58"/>
      <c r="H108" s="58"/>
      <c r="I108" s="57"/>
      <c r="J108" s="58"/>
      <c r="K108" s="58"/>
      <c r="L108" s="58"/>
      <c r="M108" s="58"/>
      <c r="N108" s="58"/>
      <c r="O108" s="58"/>
      <c r="P108" s="58"/>
      <c r="Q108" s="58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61"/>
      <c r="AU108" s="61"/>
      <c r="AV108" s="61"/>
      <c r="AW108" s="61"/>
      <c r="AX108" s="61"/>
      <c r="AY108" s="61"/>
      <c r="AZ108" s="61"/>
      <c r="BA108" s="61"/>
      <c r="BB108" s="61"/>
      <c r="BC108" s="61"/>
      <c r="BD108" s="61"/>
    </row>
    <row r="109" spans="1:56" ht="16" x14ac:dyDescent="0.2">
      <c r="A109" s="58"/>
      <c r="B109" s="58"/>
      <c r="C109" s="58"/>
      <c r="D109" s="58"/>
      <c r="E109" s="58"/>
      <c r="F109" s="58"/>
      <c r="G109" s="58"/>
      <c r="H109" s="58"/>
      <c r="I109" s="59"/>
      <c r="J109" s="58"/>
      <c r="K109" s="58"/>
      <c r="L109" s="58"/>
      <c r="M109" s="58"/>
      <c r="N109" s="58"/>
      <c r="O109" s="58"/>
      <c r="P109" s="58"/>
      <c r="Q109" s="58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  <c r="AY109" s="61"/>
      <c r="AZ109" s="61"/>
      <c r="BA109" s="61"/>
      <c r="BB109" s="61"/>
      <c r="BC109" s="61"/>
      <c r="BD109" s="61"/>
    </row>
    <row r="110" spans="1:56" ht="16" x14ac:dyDescent="0.2">
      <c r="A110" s="58"/>
      <c r="B110" s="58"/>
      <c r="C110" s="58"/>
      <c r="D110" s="58"/>
      <c r="E110" s="58"/>
      <c r="F110" s="58"/>
      <c r="G110" s="58"/>
      <c r="H110" s="58"/>
      <c r="I110" s="59"/>
      <c r="J110" s="58"/>
      <c r="K110" s="58"/>
      <c r="L110" s="58"/>
      <c r="M110" s="58"/>
      <c r="N110" s="58"/>
      <c r="O110" s="58"/>
      <c r="P110" s="58"/>
      <c r="Q110" s="58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  <c r="AY110" s="61"/>
      <c r="AZ110" s="61"/>
      <c r="BA110" s="61"/>
      <c r="BB110" s="61"/>
      <c r="BC110" s="61"/>
      <c r="BD110" s="61"/>
    </row>
    <row r="111" spans="1:56" x14ac:dyDescent="0.15">
      <c r="A111" s="58"/>
      <c r="B111" s="58"/>
      <c r="C111" s="58"/>
      <c r="D111" s="58"/>
      <c r="E111" s="58"/>
      <c r="F111" s="58"/>
      <c r="G111" s="58"/>
      <c r="H111" s="58"/>
      <c r="I111" s="61"/>
      <c r="J111" s="58"/>
      <c r="K111" s="58"/>
      <c r="L111" s="58"/>
      <c r="M111" s="58"/>
      <c r="N111" s="58"/>
      <c r="O111" s="58"/>
      <c r="P111" s="58"/>
      <c r="Q111" s="58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</row>
    <row r="112" spans="1:56" ht="16" x14ac:dyDescent="0.2">
      <c r="A112" s="58"/>
      <c r="B112" s="58"/>
      <c r="C112" s="58"/>
      <c r="D112" s="58"/>
      <c r="E112" s="58"/>
      <c r="F112" s="58"/>
      <c r="G112" s="58"/>
      <c r="H112" s="58"/>
      <c r="I112" s="57"/>
      <c r="J112" s="58"/>
      <c r="K112" s="58"/>
      <c r="L112" s="58"/>
      <c r="M112" s="58"/>
      <c r="N112" s="58"/>
      <c r="O112" s="58"/>
      <c r="P112" s="58"/>
      <c r="Q112" s="58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</row>
    <row r="113" spans="1:56" ht="16" x14ac:dyDescent="0.2">
      <c r="A113" s="58"/>
      <c r="B113" s="58"/>
      <c r="C113" s="58"/>
      <c r="D113" s="58"/>
      <c r="E113" s="58"/>
      <c r="F113" s="58"/>
      <c r="G113" s="58"/>
      <c r="H113" s="58"/>
      <c r="I113" s="57"/>
      <c r="J113" s="58"/>
      <c r="K113" s="58"/>
      <c r="L113" s="58"/>
      <c r="M113" s="58"/>
      <c r="N113" s="58"/>
      <c r="O113" s="58"/>
      <c r="P113" s="58"/>
      <c r="Q113" s="58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</row>
    <row r="114" spans="1:56" ht="16" x14ac:dyDescent="0.2">
      <c r="A114" s="58"/>
      <c r="B114" s="58"/>
      <c r="C114" s="58"/>
      <c r="D114" s="58"/>
      <c r="E114" s="58"/>
      <c r="F114" s="58"/>
      <c r="G114" s="58"/>
      <c r="H114" s="58"/>
      <c r="I114" s="59"/>
      <c r="J114" s="58"/>
      <c r="K114" s="58"/>
      <c r="L114" s="58"/>
      <c r="M114" s="58"/>
      <c r="N114" s="58"/>
      <c r="O114" s="58"/>
      <c r="P114" s="58"/>
      <c r="Q114" s="58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</row>
    <row r="115" spans="1:56" ht="16" x14ac:dyDescent="0.2">
      <c r="A115" s="58"/>
      <c r="B115" s="58"/>
      <c r="C115" s="58"/>
      <c r="D115" s="58"/>
      <c r="E115" s="58"/>
      <c r="F115" s="58"/>
      <c r="G115" s="58"/>
      <c r="H115" s="58"/>
      <c r="I115" s="59"/>
      <c r="J115" s="58"/>
      <c r="K115" s="58"/>
      <c r="L115" s="58"/>
      <c r="M115" s="58"/>
      <c r="N115" s="58"/>
      <c r="O115" s="58"/>
      <c r="P115" s="58"/>
      <c r="Q115" s="58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</row>
    <row r="116" spans="1:56" x14ac:dyDescent="0.15">
      <c r="A116" s="58"/>
      <c r="B116" s="58"/>
      <c r="C116" s="58"/>
      <c r="D116" s="58"/>
      <c r="E116" s="58"/>
      <c r="F116" s="58"/>
      <c r="G116" s="58"/>
      <c r="H116" s="58"/>
      <c r="I116" s="61"/>
      <c r="J116" s="58"/>
      <c r="K116" s="58"/>
      <c r="L116" s="58"/>
      <c r="M116" s="58"/>
      <c r="N116" s="58"/>
      <c r="O116" s="58"/>
      <c r="P116" s="58"/>
      <c r="Q116" s="58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</row>
    <row r="117" spans="1:56" ht="16" x14ac:dyDescent="0.2">
      <c r="A117" s="58"/>
      <c r="B117" s="58"/>
      <c r="C117" s="58"/>
      <c r="D117" s="58"/>
      <c r="E117" s="58"/>
      <c r="F117" s="58"/>
      <c r="G117" s="58"/>
      <c r="H117" s="58"/>
      <c r="I117" s="57"/>
      <c r="J117" s="58"/>
      <c r="K117" s="58"/>
      <c r="L117" s="58"/>
      <c r="M117" s="58"/>
      <c r="N117" s="58"/>
      <c r="O117" s="58"/>
      <c r="P117" s="58"/>
      <c r="Q117" s="58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</row>
    <row r="118" spans="1:56" ht="16" x14ac:dyDescent="0.2">
      <c r="A118" s="58"/>
      <c r="B118" s="58"/>
      <c r="C118" s="58"/>
      <c r="D118" s="58"/>
      <c r="E118" s="58"/>
      <c r="F118" s="58"/>
      <c r="G118" s="58"/>
      <c r="H118" s="58"/>
      <c r="I118" s="57"/>
      <c r="J118" s="58"/>
      <c r="K118" s="58"/>
      <c r="L118" s="58"/>
      <c r="M118" s="58"/>
      <c r="N118" s="58"/>
      <c r="O118" s="58"/>
      <c r="P118" s="58"/>
      <c r="Q118" s="58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</row>
    <row r="119" spans="1:56" ht="16" x14ac:dyDescent="0.2">
      <c r="A119" s="58"/>
      <c r="B119" s="58"/>
      <c r="C119" s="58"/>
      <c r="D119" s="58"/>
      <c r="E119" s="58"/>
      <c r="F119" s="58"/>
      <c r="G119" s="58"/>
      <c r="H119" s="58"/>
      <c r="I119" s="59"/>
      <c r="J119" s="58"/>
      <c r="K119" s="58"/>
      <c r="L119" s="58"/>
      <c r="M119" s="58"/>
      <c r="N119" s="58"/>
      <c r="O119" s="58"/>
      <c r="P119" s="58"/>
      <c r="Q119" s="58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</row>
    <row r="120" spans="1:56" ht="16" x14ac:dyDescent="0.2">
      <c r="A120" s="58"/>
      <c r="B120" s="58"/>
      <c r="C120" s="58"/>
      <c r="D120" s="58"/>
      <c r="E120" s="58"/>
      <c r="F120" s="58"/>
      <c r="G120" s="58"/>
      <c r="H120" s="58"/>
      <c r="I120" s="59"/>
      <c r="J120" s="58"/>
      <c r="K120" s="58"/>
      <c r="L120" s="58"/>
      <c r="M120" s="58"/>
      <c r="N120" s="58"/>
      <c r="O120" s="58"/>
      <c r="P120" s="58"/>
      <c r="Q120" s="58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  <c r="AP120" s="61"/>
      <c r="AQ120" s="61"/>
      <c r="AR120" s="61"/>
      <c r="AS120" s="61"/>
      <c r="AT120" s="61"/>
      <c r="AU120" s="61"/>
      <c r="AV120" s="61"/>
      <c r="AW120" s="61"/>
      <c r="AX120" s="61"/>
      <c r="AY120" s="61"/>
      <c r="AZ120" s="61"/>
      <c r="BA120" s="61"/>
      <c r="BB120" s="61"/>
      <c r="BC120" s="61"/>
      <c r="BD120" s="61"/>
    </row>
    <row r="121" spans="1:56" x14ac:dyDescent="0.15">
      <c r="A121" s="58"/>
      <c r="B121" s="58"/>
      <c r="C121" s="58"/>
      <c r="D121" s="58"/>
      <c r="E121" s="58"/>
      <c r="F121" s="58"/>
      <c r="G121" s="58"/>
      <c r="H121" s="58"/>
      <c r="I121" s="61"/>
      <c r="J121" s="58"/>
      <c r="K121" s="58"/>
      <c r="L121" s="58"/>
      <c r="M121" s="58"/>
      <c r="N121" s="58"/>
      <c r="O121" s="58"/>
      <c r="P121" s="58"/>
      <c r="Q121" s="58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1"/>
      <c r="AN121" s="61"/>
      <c r="AO121" s="61"/>
      <c r="AP121" s="61"/>
      <c r="AQ121" s="61"/>
      <c r="AR121" s="61"/>
      <c r="AS121" s="61"/>
      <c r="AT121" s="61"/>
      <c r="AU121" s="61"/>
      <c r="AV121" s="61"/>
      <c r="AW121" s="61"/>
      <c r="AX121" s="61"/>
      <c r="AY121" s="61"/>
      <c r="AZ121" s="61"/>
      <c r="BA121" s="61"/>
      <c r="BB121" s="61"/>
      <c r="BC121" s="61"/>
      <c r="BD121" s="61"/>
    </row>
    <row r="122" spans="1:56" ht="16" x14ac:dyDescent="0.2">
      <c r="A122" s="58"/>
      <c r="B122" s="58"/>
      <c r="C122" s="58"/>
      <c r="D122" s="58"/>
      <c r="E122" s="58"/>
      <c r="F122" s="58"/>
      <c r="G122" s="58"/>
      <c r="H122" s="58"/>
      <c r="I122" s="57"/>
      <c r="J122" s="58"/>
      <c r="K122" s="58"/>
      <c r="L122" s="58"/>
      <c r="M122" s="58"/>
      <c r="N122" s="58"/>
      <c r="O122" s="58"/>
      <c r="P122" s="58"/>
      <c r="Q122" s="58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</row>
    <row r="123" spans="1:56" ht="16" x14ac:dyDescent="0.2">
      <c r="A123" s="58"/>
      <c r="B123" s="58"/>
      <c r="C123" s="58"/>
      <c r="D123" s="58"/>
      <c r="E123" s="58"/>
      <c r="F123" s="58"/>
      <c r="G123" s="58"/>
      <c r="H123" s="58"/>
      <c r="I123" s="57"/>
      <c r="J123" s="58"/>
      <c r="K123" s="58"/>
      <c r="L123" s="58"/>
      <c r="M123" s="58"/>
      <c r="N123" s="58"/>
      <c r="O123" s="58"/>
      <c r="P123" s="58"/>
      <c r="Q123" s="58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1"/>
      <c r="AN123" s="61"/>
      <c r="AO123" s="61"/>
      <c r="AP123" s="61"/>
      <c r="AQ123" s="61"/>
      <c r="AR123" s="61"/>
      <c r="AS123" s="61"/>
      <c r="AT123" s="61"/>
      <c r="AU123" s="61"/>
      <c r="AV123" s="61"/>
      <c r="AW123" s="61"/>
      <c r="AX123" s="61"/>
      <c r="AY123" s="61"/>
      <c r="AZ123" s="61"/>
      <c r="BA123" s="61"/>
      <c r="BB123" s="61"/>
      <c r="BC123" s="61"/>
      <c r="BD123" s="61"/>
    </row>
    <row r="124" spans="1:56" ht="16" x14ac:dyDescent="0.2">
      <c r="A124" s="58"/>
      <c r="B124" s="58"/>
      <c r="C124" s="58"/>
      <c r="D124" s="58"/>
      <c r="E124" s="58"/>
      <c r="F124" s="58"/>
      <c r="G124" s="58"/>
      <c r="H124" s="58"/>
      <c r="I124" s="59"/>
      <c r="J124" s="58"/>
      <c r="K124" s="58"/>
      <c r="L124" s="58"/>
      <c r="M124" s="58"/>
      <c r="N124" s="58"/>
      <c r="O124" s="58"/>
      <c r="P124" s="58"/>
      <c r="Q124" s="58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1"/>
      <c r="AN124" s="61"/>
      <c r="AO124" s="61"/>
      <c r="AP124" s="61"/>
      <c r="AQ124" s="61"/>
      <c r="AR124" s="61"/>
      <c r="AS124" s="61"/>
      <c r="AT124" s="61"/>
      <c r="AU124" s="61"/>
      <c r="AV124" s="61"/>
      <c r="AW124" s="61"/>
      <c r="AX124" s="61"/>
      <c r="AY124" s="61"/>
      <c r="AZ124" s="61"/>
      <c r="BA124" s="61"/>
      <c r="BB124" s="61"/>
      <c r="BC124" s="61"/>
      <c r="BD124" s="61"/>
    </row>
    <row r="125" spans="1:56" ht="16" x14ac:dyDescent="0.2">
      <c r="A125" s="58"/>
      <c r="B125" s="58"/>
      <c r="C125" s="58"/>
      <c r="D125" s="58"/>
      <c r="E125" s="58"/>
      <c r="F125" s="58"/>
      <c r="G125" s="58"/>
      <c r="H125" s="58"/>
      <c r="I125" s="59"/>
      <c r="J125" s="58"/>
      <c r="K125" s="58"/>
      <c r="L125" s="58"/>
      <c r="M125" s="58"/>
      <c r="N125" s="58"/>
      <c r="O125" s="58"/>
      <c r="P125" s="58"/>
      <c r="Q125" s="58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1"/>
      <c r="AN125" s="61"/>
      <c r="AO125" s="61"/>
      <c r="AP125" s="61"/>
      <c r="AQ125" s="61"/>
      <c r="AR125" s="61"/>
      <c r="AS125" s="61"/>
      <c r="AT125" s="61"/>
      <c r="AU125" s="61"/>
      <c r="AV125" s="61"/>
      <c r="AW125" s="61"/>
      <c r="AX125" s="61"/>
      <c r="AY125" s="61"/>
      <c r="AZ125" s="61"/>
      <c r="BA125" s="61"/>
      <c r="BB125" s="61"/>
      <c r="BC125" s="61"/>
      <c r="BD125" s="61"/>
    </row>
    <row r="126" spans="1:56" x14ac:dyDescent="0.15">
      <c r="A126" s="58"/>
      <c r="B126" s="58"/>
      <c r="C126" s="58"/>
      <c r="D126" s="58"/>
      <c r="E126" s="58"/>
      <c r="F126" s="58"/>
      <c r="G126" s="58"/>
      <c r="H126" s="58"/>
      <c r="I126" s="61"/>
      <c r="J126" s="58"/>
      <c r="K126" s="58"/>
      <c r="L126" s="58"/>
      <c r="M126" s="58"/>
      <c r="N126" s="58"/>
      <c r="O126" s="58"/>
      <c r="P126" s="58"/>
      <c r="Q126" s="58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61"/>
      <c r="AW126" s="61"/>
      <c r="AX126" s="61"/>
      <c r="AY126" s="61"/>
      <c r="AZ126" s="61"/>
      <c r="BA126" s="61"/>
      <c r="BB126" s="61"/>
      <c r="BC126" s="61"/>
      <c r="BD126" s="61"/>
    </row>
    <row r="127" spans="1:56" ht="16" x14ac:dyDescent="0.2">
      <c r="A127" s="58"/>
      <c r="B127" s="58"/>
      <c r="C127" s="58"/>
      <c r="D127" s="58"/>
      <c r="E127" s="58"/>
      <c r="F127" s="58"/>
      <c r="G127" s="58"/>
      <c r="H127" s="58"/>
      <c r="I127" s="57"/>
      <c r="J127" s="58"/>
      <c r="K127" s="58"/>
      <c r="L127" s="58"/>
      <c r="M127" s="58"/>
      <c r="N127" s="58"/>
      <c r="O127" s="58"/>
      <c r="P127" s="58"/>
      <c r="Q127" s="58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1"/>
      <c r="AN127" s="61"/>
      <c r="AO127" s="61"/>
      <c r="AP127" s="61"/>
      <c r="AQ127" s="61"/>
      <c r="AR127" s="61"/>
      <c r="AS127" s="61"/>
      <c r="AT127" s="61"/>
      <c r="AU127" s="61"/>
      <c r="AV127" s="61"/>
      <c r="AW127" s="61"/>
      <c r="AX127" s="61"/>
      <c r="AY127" s="61"/>
      <c r="AZ127" s="61"/>
      <c r="BA127" s="61"/>
      <c r="BB127" s="61"/>
      <c r="BC127" s="61"/>
      <c r="BD127" s="61"/>
    </row>
    <row r="128" spans="1:56" ht="16" x14ac:dyDescent="0.2">
      <c r="A128" s="58"/>
      <c r="B128" s="58"/>
      <c r="C128" s="58"/>
      <c r="D128" s="58"/>
      <c r="E128" s="58"/>
      <c r="F128" s="58"/>
      <c r="G128" s="58"/>
      <c r="H128" s="58"/>
      <c r="I128" s="57"/>
      <c r="J128" s="58"/>
      <c r="K128" s="58"/>
      <c r="L128" s="58"/>
      <c r="M128" s="58"/>
      <c r="N128" s="58"/>
      <c r="O128" s="58"/>
      <c r="P128" s="58"/>
      <c r="Q128" s="58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61"/>
      <c r="AX128" s="61"/>
      <c r="AY128" s="61"/>
      <c r="AZ128" s="61"/>
      <c r="BA128" s="61"/>
      <c r="BB128" s="61"/>
      <c r="BC128" s="61"/>
      <c r="BD128" s="61"/>
    </row>
    <row r="129" spans="1:56" ht="16" x14ac:dyDescent="0.2">
      <c r="A129" s="58"/>
      <c r="B129" s="58"/>
      <c r="C129" s="58"/>
      <c r="D129" s="58"/>
      <c r="E129" s="58"/>
      <c r="F129" s="58"/>
      <c r="G129" s="58"/>
      <c r="H129" s="58"/>
      <c r="I129" s="59"/>
      <c r="J129" s="58"/>
      <c r="K129" s="58"/>
      <c r="L129" s="58"/>
      <c r="M129" s="58"/>
      <c r="N129" s="58"/>
      <c r="O129" s="58"/>
      <c r="P129" s="58"/>
      <c r="Q129" s="58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1"/>
      <c r="AN129" s="61"/>
      <c r="AO129" s="61"/>
      <c r="AP129" s="61"/>
      <c r="AQ129" s="61"/>
      <c r="AR129" s="61"/>
      <c r="AS129" s="61"/>
      <c r="AT129" s="61"/>
      <c r="AU129" s="61"/>
      <c r="AV129" s="61"/>
      <c r="AW129" s="61"/>
      <c r="AX129" s="61"/>
      <c r="AY129" s="61"/>
      <c r="AZ129" s="61"/>
      <c r="BA129" s="61"/>
      <c r="BB129" s="61"/>
      <c r="BC129" s="61"/>
      <c r="BD129" s="61"/>
    </row>
    <row r="130" spans="1:56" ht="16" x14ac:dyDescent="0.2">
      <c r="A130" s="58"/>
      <c r="B130" s="58"/>
      <c r="C130" s="58"/>
      <c r="D130" s="58"/>
      <c r="E130" s="58"/>
      <c r="F130" s="58"/>
      <c r="G130" s="58"/>
      <c r="H130" s="58"/>
      <c r="I130" s="59"/>
      <c r="J130" s="58"/>
      <c r="K130" s="58"/>
      <c r="L130" s="58"/>
      <c r="M130" s="58"/>
      <c r="N130" s="58"/>
      <c r="O130" s="58"/>
      <c r="P130" s="58"/>
      <c r="Q130" s="58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1"/>
      <c r="AN130" s="61"/>
      <c r="AO130" s="61"/>
      <c r="AP130" s="61"/>
      <c r="AQ130" s="61"/>
      <c r="AR130" s="61"/>
      <c r="AS130" s="61"/>
      <c r="AT130" s="61"/>
      <c r="AU130" s="61"/>
      <c r="AV130" s="61"/>
      <c r="AW130" s="61"/>
      <c r="AX130" s="61"/>
      <c r="AY130" s="61"/>
      <c r="AZ130" s="61"/>
      <c r="BA130" s="61"/>
      <c r="BB130" s="61"/>
      <c r="BC130" s="61"/>
      <c r="BD130" s="61"/>
    </row>
    <row r="131" spans="1:56" x14ac:dyDescent="0.15">
      <c r="A131" s="58"/>
      <c r="B131" s="58"/>
      <c r="C131" s="58"/>
      <c r="D131" s="58"/>
      <c r="E131" s="58"/>
      <c r="F131" s="58"/>
      <c r="G131" s="58"/>
      <c r="H131" s="58"/>
      <c r="I131" s="61"/>
      <c r="J131" s="58"/>
      <c r="K131" s="58"/>
      <c r="L131" s="58"/>
      <c r="M131" s="58"/>
      <c r="N131" s="58"/>
      <c r="O131" s="58"/>
      <c r="P131" s="58"/>
      <c r="Q131" s="58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1"/>
      <c r="AN131" s="61"/>
      <c r="AO131" s="61"/>
      <c r="AP131" s="61"/>
      <c r="AQ131" s="61"/>
      <c r="AR131" s="61"/>
      <c r="AS131" s="61"/>
      <c r="AT131" s="61"/>
      <c r="AU131" s="61"/>
      <c r="AV131" s="61"/>
      <c r="AW131" s="61"/>
      <c r="AX131" s="61"/>
      <c r="AY131" s="61"/>
      <c r="AZ131" s="61"/>
      <c r="BA131" s="61"/>
      <c r="BB131" s="61"/>
      <c r="BC131" s="61"/>
      <c r="BD131" s="61"/>
    </row>
    <row r="132" spans="1:56" ht="16" x14ac:dyDescent="0.2">
      <c r="A132" s="58"/>
      <c r="B132" s="58"/>
      <c r="C132" s="58"/>
      <c r="D132" s="58"/>
      <c r="E132" s="58"/>
      <c r="F132" s="58"/>
      <c r="G132" s="58"/>
      <c r="H132" s="58"/>
      <c r="I132" s="57"/>
      <c r="J132" s="58"/>
      <c r="K132" s="58"/>
      <c r="L132" s="58"/>
      <c r="M132" s="58"/>
      <c r="N132" s="58"/>
      <c r="O132" s="58"/>
      <c r="P132" s="58"/>
      <c r="Q132" s="58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1"/>
      <c r="AN132" s="61"/>
      <c r="AO132" s="61"/>
      <c r="AP132" s="61"/>
      <c r="AQ132" s="61"/>
      <c r="AR132" s="61"/>
      <c r="AS132" s="61"/>
      <c r="AT132" s="61"/>
      <c r="AU132" s="61"/>
      <c r="AV132" s="61"/>
      <c r="AW132" s="61"/>
      <c r="AX132" s="61"/>
      <c r="AY132" s="61"/>
      <c r="AZ132" s="61"/>
      <c r="BA132" s="61"/>
      <c r="BB132" s="61"/>
      <c r="BC132" s="61"/>
      <c r="BD132" s="61"/>
    </row>
    <row r="133" spans="1:56" ht="16" x14ac:dyDescent="0.2">
      <c r="A133" s="58"/>
      <c r="B133" s="58"/>
      <c r="C133" s="58"/>
      <c r="D133" s="58"/>
      <c r="E133" s="58"/>
      <c r="F133" s="58"/>
      <c r="G133" s="58"/>
      <c r="H133" s="58"/>
      <c r="I133" s="57"/>
      <c r="J133" s="58"/>
      <c r="K133" s="58"/>
      <c r="L133" s="58"/>
      <c r="M133" s="58"/>
      <c r="N133" s="58"/>
      <c r="O133" s="58"/>
      <c r="P133" s="58"/>
      <c r="Q133" s="58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61"/>
      <c r="AX133" s="61"/>
      <c r="AY133" s="61"/>
      <c r="AZ133" s="61"/>
      <c r="BA133" s="61"/>
      <c r="BB133" s="61"/>
      <c r="BC133" s="61"/>
      <c r="BD133" s="61"/>
    </row>
    <row r="134" spans="1:56" ht="16" x14ac:dyDescent="0.2">
      <c r="A134" s="58"/>
      <c r="B134" s="58"/>
      <c r="C134" s="58"/>
      <c r="D134" s="58"/>
      <c r="E134" s="58"/>
      <c r="F134" s="58"/>
      <c r="G134" s="58"/>
      <c r="H134" s="58"/>
      <c r="I134" s="59"/>
      <c r="J134" s="58"/>
      <c r="K134" s="58"/>
      <c r="L134" s="58"/>
      <c r="M134" s="58"/>
      <c r="N134" s="58"/>
      <c r="O134" s="58"/>
      <c r="P134" s="58"/>
      <c r="Q134" s="58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61"/>
      <c r="AW134" s="61"/>
      <c r="AX134" s="61"/>
      <c r="AY134" s="61"/>
      <c r="AZ134" s="61"/>
      <c r="BA134" s="61"/>
      <c r="BB134" s="61"/>
      <c r="BC134" s="61"/>
      <c r="BD134" s="61"/>
    </row>
    <row r="135" spans="1:56" ht="16" x14ac:dyDescent="0.2">
      <c r="A135" s="58"/>
      <c r="B135" s="58"/>
      <c r="C135" s="58"/>
      <c r="D135" s="58"/>
      <c r="E135" s="58"/>
      <c r="F135" s="58"/>
      <c r="G135" s="58"/>
      <c r="H135" s="58"/>
      <c r="I135" s="59"/>
      <c r="J135" s="58"/>
      <c r="K135" s="58"/>
      <c r="L135" s="58"/>
      <c r="M135" s="58"/>
      <c r="N135" s="58"/>
      <c r="O135" s="58"/>
      <c r="P135" s="58"/>
      <c r="Q135" s="58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1"/>
      <c r="AN135" s="61"/>
      <c r="AO135" s="61"/>
      <c r="AP135" s="61"/>
      <c r="AQ135" s="61"/>
      <c r="AR135" s="61"/>
      <c r="AS135" s="61"/>
      <c r="AT135" s="61"/>
      <c r="AU135" s="61"/>
      <c r="AV135" s="61"/>
      <c r="AW135" s="61"/>
      <c r="AX135" s="61"/>
      <c r="AY135" s="61"/>
      <c r="AZ135" s="61"/>
      <c r="BA135" s="61"/>
      <c r="BB135" s="61"/>
      <c r="BC135" s="61"/>
      <c r="BD135" s="61"/>
    </row>
    <row r="136" spans="1:56" x14ac:dyDescent="0.15">
      <c r="A136" s="58"/>
      <c r="B136" s="58"/>
      <c r="C136" s="58"/>
      <c r="D136" s="58"/>
      <c r="E136" s="58"/>
      <c r="F136" s="58"/>
      <c r="G136" s="58"/>
      <c r="H136" s="58"/>
      <c r="I136" s="61"/>
      <c r="J136" s="58"/>
      <c r="K136" s="58"/>
      <c r="L136" s="58"/>
      <c r="M136" s="58"/>
      <c r="N136" s="58"/>
      <c r="O136" s="58"/>
      <c r="P136" s="58"/>
      <c r="Q136" s="58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1"/>
      <c r="AN136" s="61"/>
      <c r="AO136" s="61"/>
      <c r="AP136" s="61"/>
      <c r="AQ136" s="61"/>
      <c r="AR136" s="61"/>
      <c r="AS136" s="61"/>
      <c r="AT136" s="61"/>
      <c r="AU136" s="61"/>
      <c r="AV136" s="61"/>
      <c r="AW136" s="61"/>
      <c r="AX136" s="61"/>
      <c r="AY136" s="61"/>
      <c r="AZ136" s="61"/>
      <c r="BA136" s="61"/>
      <c r="BB136" s="61"/>
      <c r="BC136" s="61"/>
      <c r="BD136" s="61"/>
    </row>
    <row r="137" spans="1:56" ht="16" x14ac:dyDescent="0.2">
      <c r="A137" s="58"/>
      <c r="B137" s="58"/>
      <c r="C137" s="58"/>
      <c r="D137" s="58"/>
      <c r="E137" s="58"/>
      <c r="F137" s="58"/>
      <c r="G137" s="58"/>
      <c r="H137" s="58"/>
      <c r="I137" s="57"/>
      <c r="J137" s="58"/>
      <c r="K137" s="58"/>
      <c r="L137" s="58"/>
      <c r="M137" s="58"/>
      <c r="N137" s="58"/>
      <c r="O137" s="58"/>
      <c r="P137" s="58"/>
      <c r="Q137" s="58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  <c r="AL137" s="61"/>
      <c r="AM137" s="61"/>
      <c r="AN137" s="61"/>
      <c r="AO137" s="61"/>
      <c r="AP137" s="61"/>
      <c r="AQ137" s="61"/>
      <c r="AR137" s="61"/>
      <c r="AS137" s="61"/>
      <c r="AT137" s="61"/>
      <c r="AU137" s="61"/>
      <c r="AV137" s="61"/>
      <c r="AW137" s="61"/>
      <c r="AX137" s="61"/>
      <c r="AY137" s="61"/>
      <c r="AZ137" s="61"/>
      <c r="BA137" s="61"/>
      <c r="BB137" s="61"/>
      <c r="BC137" s="61"/>
      <c r="BD137" s="61"/>
    </row>
    <row r="138" spans="1:56" ht="16" x14ac:dyDescent="0.2">
      <c r="A138" s="58"/>
      <c r="B138" s="58"/>
      <c r="C138" s="58"/>
      <c r="D138" s="58"/>
      <c r="E138" s="58"/>
      <c r="F138" s="58"/>
      <c r="G138" s="58"/>
      <c r="H138" s="58"/>
      <c r="I138" s="57"/>
      <c r="J138" s="58"/>
      <c r="K138" s="58"/>
      <c r="L138" s="58"/>
      <c r="M138" s="58"/>
      <c r="N138" s="58"/>
      <c r="O138" s="58"/>
      <c r="P138" s="58"/>
      <c r="Q138" s="58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  <c r="AM138" s="61"/>
      <c r="AN138" s="61"/>
      <c r="AO138" s="61"/>
      <c r="AP138" s="61"/>
      <c r="AQ138" s="61"/>
      <c r="AR138" s="61"/>
      <c r="AS138" s="61"/>
      <c r="AT138" s="61"/>
      <c r="AU138" s="61"/>
      <c r="AV138" s="61"/>
      <c r="AW138" s="61"/>
      <c r="AX138" s="61"/>
      <c r="AY138" s="61"/>
      <c r="AZ138" s="61"/>
      <c r="BA138" s="61"/>
      <c r="BB138" s="61"/>
      <c r="BC138" s="61"/>
      <c r="BD138" s="61"/>
    </row>
    <row r="139" spans="1:56" ht="16" x14ac:dyDescent="0.2">
      <c r="A139" s="58"/>
      <c r="B139" s="58"/>
      <c r="C139" s="58"/>
      <c r="D139" s="58"/>
      <c r="E139" s="58"/>
      <c r="F139" s="58"/>
      <c r="G139" s="58"/>
      <c r="H139" s="58"/>
      <c r="I139" s="59"/>
      <c r="J139" s="58"/>
      <c r="K139" s="58"/>
      <c r="L139" s="58"/>
      <c r="M139" s="58"/>
      <c r="N139" s="58"/>
      <c r="O139" s="58"/>
      <c r="P139" s="58"/>
      <c r="Q139" s="58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61"/>
      <c r="AW139" s="61"/>
      <c r="AX139" s="61"/>
      <c r="AY139" s="61"/>
      <c r="AZ139" s="61"/>
      <c r="BA139" s="61"/>
      <c r="BB139" s="61"/>
      <c r="BC139" s="61"/>
      <c r="BD139" s="61"/>
    </row>
    <row r="140" spans="1:56" ht="16" x14ac:dyDescent="0.2">
      <c r="A140" s="58"/>
      <c r="B140" s="58"/>
      <c r="C140" s="58"/>
      <c r="D140" s="58"/>
      <c r="E140" s="58"/>
      <c r="F140" s="58"/>
      <c r="G140" s="58"/>
      <c r="H140" s="58"/>
      <c r="I140" s="59"/>
      <c r="J140" s="58"/>
      <c r="K140" s="58"/>
      <c r="L140" s="58"/>
      <c r="M140" s="58"/>
      <c r="N140" s="58"/>
      <c r="O140" s="58"/>
      <c r="P140" s="58"/>
      <c r="Q140" s="58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61"/>
      <c r="AX140" s="61"/>
      <c r="AY140" s="61"/>
      <c r="AZ140" s="61"/>
      <c r="BA140" s="61"/>
      <c r="BB140" s="61"/>
      <c r="BC140" s="61"/>
      <c r="BD140" s="61"/>
    </row>
    <row r="141" spans="1:56" ht="16" x14ac:dyDescent="0.2">
      <c r="A141" s="58"/>
      <c r="B141" s="58"/>
      <c r="C141" s="58"/>
      <c r="D141" s="58"/>
      <c r="E141" s="58"/>
      <c r="F141" s="58"/>
      <c r="G141" s="58"/>
      <c r="H141" s="58"/>
      <c r="I141" s="59"/>
      <c r="J141" s="58"/>
      <c r="K141" s="58"/>
      <c r="L141" s="58"/>
      <c r="M141" s="58"/>
      <c r="N141" s="58"/>
      <c r="O141" s="58"/>
      <c r="P141" s="58"/>
      <c r="Q141" s="58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  <c r="AY141" s="61"/>
      <c r="AZ141" s="61"/>
      <c r="BA141" s="61"/>
      <c r="BB141" s="61"/>
      <c r="BC141" s="61"/>
      <c r="BD141" s="61"/>
    </row>
    <row r="142" spans="1:56" ht="16" x14ac:dyDescent="0.2">
      <c r="A142" s="58"/>
      <c r="B142" s="58"/>
      <c r="C142" s="58"/>
      <c r="D142" s="58"/>
      <c r="E142" s="58"/>
      <c r="F142" s="58"/>
      <c r="G142" s="58"/>
      <c r="H142" s="58"/>
      <c r="I142" s="57"/>
      <c r="J142" s="58"/>
      <c r="K142" s="58"/>
      <c r="L142" s="58"/>
      <c r="M142" s="58"/>
      <c r="N142" s="58"/>
      <c r="O142" s="58"/>
      <c r="P142" s="58"/>
      <c r="Q142" s="58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61"/>
      <c r="AW142" s="61"/>
      <c r="AX142" s="61"/>
      <c r="AY142" s="61"/>
      <c r="AZ142" s="61"/>
      <c r="BA142" s="61"/>
      <c r="BB142" s="61"/>
      <c r="BC142" s="61"/>
      <c r="BD142" s="61"/>
    </row>
    <row r="143" spans="1:56" ht="16" x14ac:dyDescent="0.2">
      <c r="A143" s="58"/>
      <c r="B143" s="58"/>
      <c r="C143" s="58"/>
      <c r="D143" s="58"/>
      <c r="E143" s="58"/>
      <c r="F143" s="58"/>
      <c r="G143" s="58"/>
      <c r="H143" s="58"/>
      <c r="I143" s="57"/>
      <c r="J143" s="58"/>
      <c r="K143" s="58"/>
      <c r="L143" s="58"/>
      <c r="M143" s="58"/>
      <c r="N143" s="58"/>
      <c r="O143" s="58"/>
      <c r="P143" s="58"/>
      <c r="Q143" s="58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61"/>
      <c r="AR143" s="61"/>
      <c r="AS143" s="61"/>
      <c r="AT143" s="61"/>
      <c r="AU143" s="61"/>
      <c r="AV143" s="61"/>
      <c r="AW143" s="61"/>
      <c r="AX143" s="61"/>
      <c r="AY143" s="61"/>
      <c r="AZ143" s="61"/>
      <c r="BA143" s="61"/>
      <c r="BB143" s="61"/>
      <c r="BC143" s="61"/>
      <c r="BD143" s="61"/>
    </row>
    <row r="144" spans="1:56" ht="16" x14ac:dyDescent="0.2">
      <c r="A144" s="58"/>
      <c r="B144" s="58"/>
      <c r="C144" s="58"/>
      <c r="D144" s="58"/>
      <c r="E144" s="58"/>
      <c r="F144" s="58"/>
      <c r="G144" s="58"/>
      <c r="H144" s="58"/>
      <c r="I144" s="59"/>
      <c r="J144" s="58"/>
      <c r="K144" s="58"/>
      <c r="L144" s="58"/>
      <c r="M144" s="58"/>
      <c r="N144" s="58"/>
      <c r="O144" s="58"/>
      <c r="P144" s="58"/>
      <c r="Q144" s="58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  <c r="AP144" s="61"/>
      <c r="AQ144" s="61"/>
      <c r="AR144" s="61"/>
      <c r="AS144" s="61"/>
      <c r="AT144" s="61"/>
      <c r="AU144" s="61"/>
      <c r="AV144" s="61"/>
      <c r="AW144" s="61"/>
      <c r="AX144" s="61"/>
      <c r="AY144" s="61"/>
      <c r="AZ144" s="61"/>
      <c r="BA144" s="61"/>
      <c r="BB144" s="61"/>
      <c r="BC144" s="61"/>
      <c r="BD144" s="61"/>
    </row>
    <row r="145" spans="1:56" ht="16" x14ac:dyDescent="0.2">
      <c r="A145" s="58"/>
      <c r="B145" s="58"/>
      <c r="C145" s="58"/>
      <c r="D145" s="58"/>
      <c r="E145" s="58"/>
      <c r="F145" s="58"/>
      <c r="G145" s="58"/>
      <c r="H145" s="58"/>
      <c r="I145" s="59"/>
      <c r="J145" s="58"/>
      <c r="K145" s="58"/>
      <c r="L145" s="58"/>
      <c r="M145" s="58"/>
      <c r="N145" s="58"/>
      <c r="O145" s="58"/>
      <c r="P145" s="58"/>
      <c r="Q145" s="58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  <c r="AM145" s="61"/>
      <c r="AN145" s="61"/>
      <c r="AO145" s="61"/>
      <c r="AP145" s="61"/>
      <c r="AQ145" s="61"/>
      <c r="AR145" s="61"/>
      <c r="AS145" s="61"/>
      <c r="AT145" s="61"/>
      <c r="AU145" s="61"/>
      <c r="AV145" s="61"/>
      <c r="AW145" s="61"/>
      <c r="AX145" s="61"/>
      <c r="AY145" s="61"/>
      <c r="AZ145" s="61"/>
      <c r="BA145" s="61"/>
      <c r="BB145" s="61"/>
      <c r="BC145" s="61"/>
      <c r="BD145" s="61"/>
    </row>
    <row r="146" spans="1:56" ht="16" x14ac:dyDescent="0.2">
      <c r="A146" s="58"/>
      <c r="B146" s="58"/>
      <c r="C146" s="58"/>
      <c r="D146" s="58"/>
      <c r="E146" s="58"/>
      <c r="F146" s="58"/>
      <c r="G146" s="58"/>
      <c r="H146" s="58"/>
      <c r="I146" s="59"/>
      <c r="J146" s="58"/>
      <c r="K146" s="58"/>
      <c r="L146" s="58"/>
      <c r="M146" s="58"/>
      <c r="N146" s="58"/>
      <c r="O146" s="58"/>
      <c r="P146" s="58"/>
      <c r="Q146" s="58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  <c r="AP146" s="61"/>
      <c r="AQ146" s="61"/>
      <c r="AR146" s="61"/>
      <c r="AS146" s="61"/>
      <c r="AT146" s="61"/>
      <c r="AU146" s="61"/>
      <c r="AV146" s="61"/>
      <c r="AW146" s="61"/>
      <c r="AX146" s="61"/>
      <c r="AY146" s="61"/>
      <c r="AZ146" s="61"/>
      <c r="BA146" s="61"/>
      <c r="BB146" s="61"/>
      <c r="BC146" s="61"/>
      <c r="BD146" s="61"/>
    </row>
    <row r="147" spans="1:56" ht="16" x14ac:dyDescent="0.2">
      <c r="A147" s="58"/>
      <c r="B147" s="58"/>
      <c r="C147" s="58"/>
      <c r="D147" s="58"/>
      <c r="E147" s="58"/>
      <c r="F147" s="58"/>
      <c r="G147" s="58"/>
      <c r="H147" s="58"/>
      <c r="I147" s="57"/>
      <c r="J147" s="58"/>
      <c r="K147" s="58"/>
      <c r="L147" s="58"/>
      <c r="M147" s="58"/>
      <c r="N147" s="58"/>
      <c r="O147" s="58"/>
      <c r="P147" s="58"/>
      <c r="Q147" s="58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61"/>
      <c r="AW147" s="61"/>
      <c r="AX147" s="61"/>
      <c r="AY147" s="61"/>
      <c r="AZ147" s="61"/>
      <c r="BA147" s="61"/>
      <c r="BB147" s="61"/>
      <c r="BC147" s="61"/>
      <c r="BD147" s="61"/>
    </row>
    <row r="148" spans="1:56" ht="16" x14ac:dyDescent="0.2">
      <c r="A148" s="58"/>
      <c r="B148" s="58"/>
      <c r="C148" s="58"/>
      <c r="D148" s="58"/>
      <c r="E148" s="58"/>
      <c r="F148" s="58"/>
      <c r="G148" s="58"/>
      <c r="H148" s="58"/>
      <c r="I148" s="57"/>
      <c r="J148" s="58"/>
      <c r="K148" s="58"/>
      <c r="L148" s="58"/>
      <c r="M148" s="58"/>
      <c r="N148" s="58"/>
      <c r="O148" s="58"/>
      <c r="P148" s="58"/>
      <c r="Q148" s="58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  <c r="AY148" s="61"/>
      <c r="AZ148" s="61"/>
      <c r="BA148" s="61"/>
      <c r="BB148" s="61"/>
      <c r="BC148" s="61"/>
      <c r="BD148" s="61"/>
    </row>
    <row r="149" spans="1:56" ht="16" x14ac:dyDescent="0.2">
      <c r="A149" s="58"/>
      <c r="B149" s="58"/>
      <c r="C149" s="58"/>
      <c r="D149" s="58"/>
      <c r="E149" s="58"/>
      <c r="F149" s="58"/>
      <c r="G149" s="58"/>
      <c r="H149" s="58"/>
      <c r="I149" s="59"/>
      <c r="J149" s="58"/>
      <c r="K149" s="58"/>
      <c r="L149" s="58"/>
      <c r="M149" s="58"/>
      <c r="N149" s="58"/>
      <c r="O149" s="58"/>
      <c r="P149" s="58"/>
      <c r="Q149" s="58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1"/>
      <c r="AW149" s="61"/>
      <c r="AX149" s="61"/>
      <c r="AY149" s="61"/>
      <c r="AZ149" s="61"/>
      <c r="BA149" s="61"/>
      <c r="BB149" s="61"/>
      <c r="BC149" s="61"/>
      <c r="BD149" s="61"/>
    </row>
    <row r="150" spans="1:56" ht="16" x14ac:dyDescent="0.2">
      <c r="A150" s="58"/>
      <c r="B150" s="58"/>
      <c r="C150" s="58"/>
      <c r="D150" s="58"/>
      <c r="E150" s="58"/>
      <c r="F150" s="58"/>
      <c r="G150" s="58"/>
      <c r="H150" s="58"/>
      <c r="I150" s="59"/>
      <c r="J150" s="58"/>
      <c r="K150" s="58"/>
      <c r="L150" s="58"/>
      <c r="M150" s="58"/>
      <c r="N150" s="58"/>
      <c r="O150" s="58"/>
      <c r="P150" s="58"/>
      <c r="Q150" s="58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1"/>
      <c r="AW150" s="61"/>
      <c r="AX150" s="61"/>
      <c r="AY150" s="61"/>
      <c r="AZ150" s="61"/>
      <c r="BA150" s="61"/>
      <c r="BB150" s="61"/>
      <c r="BC150" s="61"/>
      <c r="BD150" s="61"/>
    </row>
    <row r="151" spans="1:56" ht="16" x14ac:dyDescent="0.2">
      <c r="A151" s="58"/>
      <c r="B151" s="58"/>
      <c r="C151" s="58"/>
      <c r="D151" s="58"/>
      <c r="E151" s="58"/>
      <c r="F151" s="58"/>
      <c r="G151" s="58"/>
      <c r="H151" s="58"/>
      <c r="I151" s="59"/>
      <c r="J151" s="58"/>
      <c r="K151" s="58"/>
      <c r="L151" s="58"/>
      <c r="M151" s="58"/>
      <c r="N151" s="58"/>
      <c r="O151" s="58"/>
      <c r="P151" s="58"/>
      <c r="Q151" s="58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1"/>
      <c r="AW151" s="61"/>
      <c r="AX151" s="61"/>
      <c r="AY151" s="61"/>
      <c r="AZ151" s="61"/>
      <c r="BA151" s="61"/>
      <c r="BB151" s="61"/>
      <c r="BC151" s="61"/>
      <c r="BD151" s="61"/>
    </row>
    <row r="152" spans="1:56" ht="16" x14ac:dyDescent="0.2">
      <c r="A152" s="58"/>
      <c r="B152" s="58"/>
      <c r="C152" s="58"/>
      <c r="D152" s="58"/>
      <c r="E152" s="58"/>
      <c r="F152" s="58"/>
      <c r="G152" s="58"/>
      <c r="H152" s="58"/>
      <c r="I152" s="57"/>
      <c r="J152" s="58"/>
      <c r="K152" s="58"/>
      <c r="L152" s="58"/>
      <c r="M152" s="58"/>
      <c r="N152" s="58"/>
      <c r="O152" s="58"/>
      <c r="P152" s="58"/>
      <c r="Q152" s="58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1"/>
      <c r="AW152" s="61"/>
      <c r="AX152" s="61"/>
      <c r="AY152" s="61"/>
      <c r="AZ152" s="61"/>
      <c r="BA152" s="61"/>
      <c r="BB152" s="61"/>
      <c r="BC152" s="61"/>
      <c r="BD152" s="61"/>
    </row>
    <row r="153" spans="1:56" ht="16" x14ac:dyDescent="0.2">
      <c r="A153" s="58"/>
      <c r="B153" s="58"/>
      <c r="C153" s="58"/>
      <c r="D153" s="58"/>
      <c r="E153" s="58"/>
      <c r="F153" s="58"/>
      <c r="G153" s="58"/>
      <c r="H153" s="58"/>
      <c r="I153" s="57"/>
      <c r="J153" s="58"/>
      <c r="K153" s="58"/>
      <c r="L153" s="58"/>
      <c r="M153" s="58"/>
      <c r="N153" s="58"/>
      <c r="O153" s="58"/>
      <c r="P153" s="58"/>
      <c r="Q153" s="58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1"/>
      <c r="AW153" s="61"/>
      <c r="AX153" s="61"/>
      <c r="AY153" s="61"/>
      <c r="AZ153" s="61"/>
      <c r="BA153" s="61"/>
      <c r="BB153" s="61"/>
      <c r="BC153" s="61"/>
      <c r="BD153" s="61"/>
    </row>
    <row r="154" spans="1:56" ht="16" x14ac:dyDescent="0.2">
      <c r="A154" s="58"/>
      <c r="B154" s="58"/>
      <c r="C154" s="58"/>
      <c r="D154" s="58"/>
      <c r="E154" s="58"/>
      <c r="F154" s="58"/>
      <c r="G154" s="58"/>
      <c r="H154" s="58"/>
      <c r="I154" s="59"/>
      <c r="J154" s="58"/>
      <c r="K154" s="58"/>
      <c r="L154" s="58"/>
      <c r="M154" s="58"/>
      <c r="N154" s="58"/>
      <c r="O154" s="58"/>
      <c r="P154" s="58"/>
      <c r="Q154" s="58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1"/>
      <c r="AW154" s="61"/>
      <c r="AX154" s="61"/>
      <c r="AY154" s="61"/>
      <c r="AZ154" s="61"/>
      <c r="BA154" s="61"/>
      <c r="BB154" s="61"/>
      <c r="BC154" s="61"/>
      <c r="BD154" s="61"/>
    </row>
    <row r="155" spans="1:56" ht="16" x14ac:dyDescent="0.2">
      <c r="A155" s="58"/>
      <c r="B155" s="58"/>
      <c r="C155" s="58"/>
      <c r="D155" s="58"/>
      <c r="E155" s="58"/>
      <c r="F155" s="58"/>
      <c r="G155" s="58"/>
      <c r="H155" s="58"/>
      <c r="I155" s="59"/>
      <c r="J155" s="58"/>
      <c r="K155" s="58"/>
      <c r="L155" s="58"/>
      <c r="M155" s="58"/>
      <c r="N155" s="58"/>
      <c r="O155" s="58"/>
      <c r="P155" s="58"/>
      <c r="Q155" s="58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1"/>
      <c r="AW155" s="61"/>
      <c r="AX155" s="61"/>
      <c r="AY155" s="61"/>
      <c r="AZ155" s="61"/>
      <c r="BA155" s="61"/>
      <c r="BB155" s="61"/>
      <c r="BC155" s="61"/>
      <c r="BD155" s="61"/>
    </row>
    <row r="156" spans="1:56" ht="16" x14ac:dyDescent="0.2">
      <c r="A156" s="58"/>
      <c r="B156" s="58"/>
      <c r="C156" s="58"/>
      <c r="D156" s="58"/>
      <c r="E156" s="58"/>
      <c r="F156" s="58"/>
      <c r="G156" s="58"/>
      <c r="H156" s="58"/>
      <c r="I156" s="59"/>
      <c r="J156" s="58"/>
      <c r="K156" s="58"/>
      <c r="L156" s="58"/>
      <c r="M156" s="58"/>
      <c r="N156" s="58"/>
      <c r="O156" s="58"/>
      <c r="P156" s="58"/>
      <c r="Q156" s="58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  <c r="AP156" s="61"/>
      <c r="AQ156" s="61"/>
      <c r="AR156" s="61"/>
      <c r="AS156" s="61"/>
      <c r="AT156" s="61"/>
      <c r="AU156" s="61"/>
      <c r="AV156" s="61"/>
      <c r="AW156" s="61"/>
      <c r="AX156" s="61"/>
      <c r="AY156" s="61"/>
      <c r="AZ156" s="61"/>
      <c r="BA156" s="61"/>
      <c r="BB156" s="61"/>
      <c r="BC156" s="61"/>
      <c r="BD156" s="61"/>
    </row>
    <row r="157" spans="1:56" ht="16" x14ac:dyDescent="0.2">
      <c r="A157" s="58"/>
      <c r="B157" s="58"/>
      <c r="C157" s="58"/>
      <c r="D157" s="58"/>
      <c r="E157" s="58"/>
      <c r="F157" s="58"/>
      <c r="G157" s="58"/>
      <c r="H157" s="58"/>
      <c r="I157" s="57"/>
      <c r="J157" s="58"/>
      <c r="K157" s="58"/>
      <c r="L157" s="58"/>
      <c r="M157" s="58"/>
      <c r="N157" s="58"/>
      <c r="O157" s="58"/>
      <c r="P157" s="58"/>
      <c r="Q157" s="58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AM157" s="61"/>
      <c r="AN157" s="61"/>
      <c r="AO157" s="61"/>
      <c r="AP157" s="61"/>
      <c r="AQ157" s="61"/>
      <c r="AR157" s="61"/>
      <c r="AS157" s="61"/>
      <c r="AT157" s="61"/>
      <c r="AU157" s="61"/>
      <c r="AV157" s="61"/>
      <c r="AW157" s="61"/>
      <c r="AX157" s="61"/>
      <c r="AY157" s="61"/>
      <c r="AZ157" s="61"/>
      <c r="BA157" s="61"/>
      <c r="BB157" s="61"/>
      <c r="BC157" s="61"/>
      <c r="BD157" s="61"/>
    </row>
    <row r="158" spans="1:56" ht="16" x14ac:dyDescent="0.2">
      <c r="A158" s="58"/>
      <c r="B158" s="58"/>
      <c r="C158" s="58"/>
      <c r="D158" s="58"/>
      <c r="E158" s="58"/>
      <c r="F158" s="58"/>
      <c r="G158" s="58"/>
      <c r="H158" s="58"/>
      <c r="I158" s="57"/>
      <c r="J158" s="58"/>
      <c r="K158" s="58"/>
      <c r="L158" s="58"/>
      <c r="M158" s="58"/>
      <c r="N158" s="58"/>
      <c r="O158" s="58"/>
      <c r="P158" s="58"/>
      <c r="Q158" s="58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  <c r="AP158" s="61"/>
      <c r="AQ158" s="61"/>
      <c r="AR158" s="61"/>
      <c r="AS158" s="61"/>
      <c r="AT158" s="61"/>
      <c r="AU158" s="61"/>
      <c r="AV158" s="61"/>
      <c r="AW158" s="61"/>
      <c r="AX158" s="61"/>
      <c r="AY158" s="61"/>
      <c r="AZ158" s="61"/>
      <c r="BA158" s="61"/>
      <c r="BB158" s="61"/>
      <c r="BC158" s="61"/>
      <c r="BD158" s="61"/>
    </row>
    <row r="159" spans="1:56" ht="16" x14ac:dyDescent="0.2">
      <c r="A159" s="58"/>
      <c r="B159" s="58"/>
      <c r="C159" s="58"/>
      <c r="D159" s="58"/>
      <c r="E159" s="58"/>
      <c r="F159" s="58"/>
      <c r="G159" s="58"/>
      <c r="H159" s="58"/>
      <c r="I159" s="59"/>
      <c r="J159" s="58"/>
      <c r="K159" s="58"/>
      <c r="L159" s="58"/>
      <c r="M159" s="58"/>
      <c r="N159" s="58"/>
      <c r="O159" s="58"/>
      <c r="P159" s="58"/>
      <c r="Q159" s="58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AM159" s="61"/>
      <c r="AN159" s="61"/>
      <c r="AO159" s="61"/>
      <c r="AP159" s="61"/>
      <c r="AQ159" s="61"/>
      <c r="AR159" s="61"/>
      <c r="AS159" s="61"/>
      <c r="AT159" s="61"/>
      <c r="AU159" s="61"/>
      <c r="AV159" s="61"/>
      <c r="AW159" s="61"/>
      <c r="AX159" s="61"/>
      <c r="AY159" s="61"/>
      <c r="AZ159" s="61"/>
      <c r="BA159" s="61"/>
      <c r="BB159" s="61"/>
      <c r="BC159" s="61"/>
      <c r="BD159" s="61"/>
    </row>
    <row r="160" spans="1:56" ht="16" x14ac:dyDescent="0.2">
      <c r="A160" s="58"/>
      <c r="B160" s="58"/>
      <c r="C160" s="58"/>
      <c r="D160" s="58"/>
      <c r="E160" s="58"/>
      <c r="F160" s="58"/>
      <c r="G160" s="58"/>
      <c r="H160" s="58"/>
      <c r="I160" s="59"/>
      <c r="J160" s="58"/>
      <c r="K160" s="58"/>
      <c r="L160" s="58"/>
      <c r="M160" s="58"/>
      <c r="N160" s="58"/>
      <c r="O160" s="58"/>
      <c r="P160" s="58"/>
      <c r="Q160" s="58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  <c r="AV160" s="61"/>
      <c r="AW160" s="61"/>
      <c r="AX160" s="61"/>
      <c r="AY160" s="61"/>
      <c r="AZ160" s="61"/>
      <c r="BA160" s="61"/>
      <c r="BB160" s="61"/>
      <c r="BC160" s="61"/>
      <c r="BD160" s="61"/>
    </row>
    <row r="161" spans="1:56" ht="16" x14ac:dyDescent="0.2">
      <c r="A161" s="58"/>
      <c r="B161" s="58"/>
      <c r="C161" s="58"/>
      <c r="D161" s="58"/>
      <c r="E161" s="58"/>
      <c r="F161" s="58"/>
      <c r="G161" s="58"/>
      <c r="H161" s="58"/>
      <c r="I161" s="59"/>
      <c r="J161" s="58"/>
      <c r="K161" s="58"/>
      <c r="L161" s="58"/>
      <c r="M161" s="58"/>
      <c r="N161" s="58"/>
      <c r="O161" s="58"/>
      <c r="P161" s="58"/>
      <c r="Q161" s="58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  <c r="AV161" s="61"/>
      <c r="AW161" s="61"/>
      <c r="AX161" s="61"/>
      <c r="AY161" s="61"/>
      <c r="AZ161" s="61"/>
      <c r="BA161" s="61"/>
      <c r="BB161" s="61"/>
      <c r="BC161" s="61"/>
      <c r="BD161" s="61"/>
    </row>
    <row r="162" spans="1:56" ht="16" x14ac:dyDescent="0.2">
      <c r="A162" s="58"/>
      <c r="B162" s="58"/>
      <c r="C162" s="58"/>
      <c r="D162" s="58"/>
      <c r="E162" s="58"/>
      <c r="F162" s="58"/>
      <c r="G162" s="58"/>
      <c r="H162" s="58"/>
      <c r="I162" s="57"/>
      <c r="J162" s="58"/>
      <c r="K162" s="58"/>
      <c r="L162" s="58"/>
      <c r="M162" s="58"/>
      <c r="N162" s="58"/>
      <c r="O162" s="58"/>
      <c r="P162" s="58"/>
      <c r="Q162" s="58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AM162" s="61"/>
      <c r="AN162" s="61"/>
      <c r="AO162" s="61"/>
      <c r="AP162" s="61"/>
      <c r="AQ162" s="61"/>
      <c r="AR162" s="61"/>
      <c r="AS162" s="61"/>
      <c r="AT162" s="61"/>
      <c r="AU162" s="61"/>
      <c r="AV162" s="61"/>
      <c r="AW162" s="61"/>
      <c r="AX162" s="61"/>
      <c r="AY162" s="61"/>
      <c r="AZ162" s="61"/>
      <c r="BA162" s="61"/>
      <c r="BB162" s="61"/>
      <c r="BC162" s="61"/>
      <c r="BD162" s="61"/>
    </row>
    <row r="163" spans="1:56" ht="16" x14ac:dyDescent="0.2">
      <c r="A163" s="58"/>
      <c r="B163" s="58"/>
      <c r="C163" s="58"/>
      <c r="D163" s="58"/>
      <c r="E163" s="58"/>
      <c r="F163" s="58"/>
      <c r="G163" s="58"/>
      <c r="H163" s="58"/>
      <c r="I163" s="57"/>
      <c r="J163" s="58"/>
      <c r="K163" s="58"/>
      <c r="L163" s="58"/>
      <c r="M163" s="58"/>
      <c r="N163" s="58"/>
      <c r="O163" s="58"/>
      <c r="P163" s="58"/>
      <c r="Q163" s="58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  <c r="AL163" s="61"/>
      <c r="AM163" s="61"/>
      <c r="AN163" s="61"/>
      <c r="AO163" s="61"/>
      <c r="AP163" s="61"/>
      <c r="AQ163" s="61"/>
      <c r="AR163" s="61"/>
      <c r="AS163" s="61"/>
      <c r="AT163" s="61"/>
      <c r="AU163" s="61"/>
      <c r="AV163" s="61"/>
      <c r="AW163" s="61"/>
      <c r="AX163" s="61"/>
      <c r="AY163" s="61"/>
      <c r="AZ163" s="61"/>
      <c r="BA163" s="61"/>
      <c r="BB163" s="61"/>
      <c r="BC163" s="61"/>
      <c r="BD163" s="61"/>
    </row>
    <row r="164" spans="1:56" ht="16" x14ac:dyDescent="0.2">
      <c r="A164" s="58"/>
      <c r="B164" s="58"/>
      <c r="C164" s="58"/>
      <c r="D164" s="58"/>
      <c r="E164" s="58"/>
      <c r="F164" s="58"/>
      <c r="G164" s="58"/>
      <c r="H164" s="58"/>
      <c r="I164" s="59"/>
      <c r="J164" s="58"/>
      <c r="K164" s="58"/>
      <c r="L164" s="58"/>
      <c r="M164" s="58"/>
      <c r="N164" s="58"/>
      <c r="O164" s="58"/>
      <c r="P164" s="58"/>
      <c r="Q164" s="58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AM164" s="61"/>
      <c r="AN164" s="61"/>
      <c r="AO164" s="61"/>
      <c r="AP164" s="61"/>
      <c r="AQ164" s="61"/>
      <c r="AR164" s="61"/>
      <c r="AS164" s="61"/>
      <c r="AT164" s="61"/>
      <c r="AU164" s="61"/>
      <c r="AV164" s="61"/>
      <c r="AW164" s="61"/>
      <c r="AX164" s="61"/>
      <c r="AY164" s="61"/>
      <c r="AZ164" s="61"/>
      <c r="BA164" s="61"/>
      <c r="BB164" s="61"/>
      <c r="BC164" s="61"/>
      <c r="BD164" s="61"/>
    </row>
    <row r="165" spans="1:56" ht="16" x14ac:dyDescent="0.2">
      <c r="A165" s="58"/>
      <c r="B165" s="58"/>
      <c r="C165" s="58"/>
      <c r="D165" s="58"/>
      <c r="E165" s="58"/>
      <c r="F165" s="58"/>
      <c r="G165" s="58"/>
      <c r="H165" s="58"/>
      <c r="I165" s="59"/>
      <c r="J165" s="58"/>
      <c r="K165" s="58"/>
      <c r="L165" s="58"/>
      <c r="M165" s="58"/>
      <c r="N165" s="58"/>
      <c r="O165" s="58"/>
      <c r="P165" s="58"/>
      <c r="Q165" s="58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  <c r="AL165" s="61"/>
      <c r="AM165" s="61"/>
      <c r="AN165" s="61"/>
      <c r="AO165" s="61"/>
      <c r="AP165" s="61"/>
      <c r="AQ165" s="61"/>
      <c r="AR165" s="61"/>
      <c r="AS165" s="61"/>
      <c r="AT165" s="61"/>
      <c r="AU165" s="61"/>
      <c r="AV165" s="61"/>
      <c r="AW165" s="61"/>
      <c r="AX165" s="61"/>
      <c r="AY165" s="61"/>
      <c r="AZ165" s="61"/>
      <c r="BA165" s="61"/>
      <c r="BB165" s="61"/>
      <c r="BC165" s="61"/>
      <c r="BD165" s="61"/>
    </row>
    <row r="166" spans="1:56" x14ac:dyDescent="0.15">
      <c r="A166" s="58"/>
      <c r="B166" s="58"/>
      <c r="C166" s="58"/>
      <c r="D166" s="58"/>
      <c r="E166" s="58"/>
      <c r="F166" s="58"/>
      <c r="G166" s="58"/>
      <c r="H166" s="66"/>
      <c r="I166" s="61"/>
      <c r="J166" s="58"/>
      <c r="K166" s="58"/>
      <c r="L166" s="58"/>
      <c r="M166" s="58"/>
      <c r="N166" s="58"/>
      <c r="O166" s="58"/>
      <c r="P166" s="58"/>
      <c r="Q166" s="58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AM166" s="61"/>
      <c r="AN166" s="61"/>
      <c r="AO166" s="61"/>
      <c r="AP166" s="61"/>
      <c r="AQ166" s="61"/>
      <c r="AR166" s="61"/>
      <c r="AS166" s="61"/>
      <c r="AT166" s="61"/>
      <c r="AU166" s="61"/>
      <c r="AV166" s="61"/>
      <c r="AW166" s="61"/>
      <c r="AX166" s="61"/>
      <c r="AY166" s="61"/>
      <c r="AZ166" s="61"/>
      <c r="BA166" s="61"/>
      <c r="BB166" s="61"/>
      <c r="BC166" s="61"/>
      <c r="BD166" s="61"/>
    </row>
    <row r="167" spans="1:56" ht="16" x14ac:dyDescent="0.2">
      <c r="A167" s="66"/>
      <c r="B167" s="66"/>
      <c r="C167" s="66"/>
      <c r="D167" s="66"/>
      <c r="E167" s="66"/>
      <c r="F167" s="66"/>
      <c r="G167" s="66"/>
      <c r="H167" s="67"/>
      <c r="I167" s="57"/>
      <c r="J167" s="58"/>
      <c r="K167" s="58"/>
      <c r="L167" s="58"/>
      <c r="M167" s="58"/>
      <c r="N167" s="58"/>
      <c r="O167" s="58"/>
      <c r="P167" s="58"/>
      <c r="Q167" s="58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61"/>
      <c r="AW167" s="61"/>
      <c r="AX167" s="61"/>
      <c r="AY167" s="61"/>
      <c r="AZ167" s="61"/>
      <c r="BA167" s="61"/>
      <c r="BB167" s="61"/>
      <c r="BC167" s="61"/>
      <c r="BD167" s="61"/>
    </row>
    <row r="168" spans="1:56" ht="16" x14ac:dyDescent="0.2">
      <c r="A168" s="66"/>
      <c r="B168" s="66"/>
      <c r="C168" s="66"/>
      <c r="D168" s="66"/>
      <c r="E168" s="66"/>
      <c r="F168" s="66"/>
      <c r="G168" s="66"/>
      <c r="H168" s="66"/>
      <c r="I168" s="57"/>
      <c r="J168" s="58"/>
      <c r="K168" s="58"/>
      <c r="L168" s="58"/>
      <c r="M168" s="58"/>
      <c r="N168" s="58"/>
      <c r="O168" s="58"/>
      <c r="P168" s="58"/>
      <c r="Q168" s="58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  <c r="AL168" s="61"/>
      <c r="AM168" s="61"/>
      <c r="AN168" s="61"/>
      <c r="AO168" s="61"/>
      <c r="AP168" s="61"/>
      <c r="AQ168" s="61"/>
      <c r="AR168" s="61"/>
      <c r="AS168" s="61"/>
      <c r="AT168" s="61"/>
      <c r="AU168" s="61"/>
      <c r="AV168" s="61"/>
      <c r="AW168" s="61"/>
      <c r="AX168" s="61"/>
      <c r="AY168" s="61"/>
      <c r="AZ168" s="61"/>
      <c r="BA168" s="61"/>
      <c r="BB168" s="61"/>
      <c r="BC168" s="61"/>
      <c r="BD168" s="61"/>
    </row>
    <row r="169" spans="1:56" ht="16" x14ac:dyDescent="0.2">
      <c r="A169" s="66"/>
      <c r="B169" s="66"/>
      <c r="C169" s="66"/>
      <c r="D169" s="66"/>
      <c r="E169" s="66"/>
      <c r="F169" s="66"/>
      <c r="G169" s="66"/>
      <c r="H169" s="66"/>
      <c r="I169" s="59"/>
      <c r="J169" s="58"/>
      <c r="K169" s="58"/>
      <c r="L169" s="58"/>
      <c r="M169" s="58"/>
      <c r="N169" s="58"/>
      <c r="O169" s="58"/>
      <c r="P169" s="58"/>
      <c r="Q169" s="58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  <c r="AL169" s="61"/>
      <c r="AM169" s="61"/>
      <c r="AN169" s="61"/>
      <c r="AO169" s="61"/>
      <c r="AP169" s="61"/>
      <c r="AQ169" s="61"/>
      <c r="AR169" s="61"/>
      <c r="AS169" s="61"/>
      <c r="AT169" s="61"/>
      <c r="AU169" s="61"/>
      <c r="AV169" s="61"/>
      <c r="AW169" s="61"/>
      <c r="AX169" s="61"/>
      <c r="AY169" s="61"/>
      <c r="AZ169" s="61"/>
      <c r="BA169" s="61"/>
      <c r="BB169" s="61"/>
      <c r="BC169" s="61"/>
      <c r="BD169" s="61"/>
    </row>
    <row r="170" spans="1:56" ht="16" x14ac:dyDescent="0.2">
      <c r="A170" s="66"/>
      <c r="B170" s="66"/>
      <c r="C170" s="66"/>
      <c r="D170" s="66"/>
      <c r="E170" s="66"/>
      <c r="F170" s="66"/>
      <c r="G170" s="66"/>
      <c r="H170" s="58"/>
      <c r="I170" s="59"/>
      <c r="J170" s="58"/>
      <c r="K170" s="58"/>
      <c r="L170" s="58"/>
      <c r="M170" s="58"/>
      <c r="N170" s="58"/>
      <c r="O170" s="58"/>
      <c r="P170" s="58"/>
      <c r="Q170" s="58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  <c r="AL170" s="61"/>
      <c r="AM170" s="61"/>
      <c r="AN170" s="61"/>
      <c r="AO170" s="61"/>
      <c r="AP170" s="61"/>
      <c r="AQ170" s="61"/>
      <c r="AR170" s="61"/>
      <c r="AS170" s="61"/>
      <c r="AT170" s="61"/>
      <c r="AU170" s="61"/>
      <c r="AV170" s="61"/>
      <c r="AW170" s="61"/>
      <c r="AX170" s="61"/>
      <c r="AY170" s="61"/>
      <c r="AZ170" s="61"/>
      <c r="BA170" s="61"/>
      <c r="BB170" s="61"/>
      <c r="BC170" s="61"/>
      <c r="BD170" s="61"/>
    </row>
    <row r="171" spans="1:56" x14ac:dyDescent="0.15">
      <c r="A171" s="58"/>
      <c r="B171" s="58"/>
      <c r="C171" s="58"/>
      <c r="D171" s="58"/>
      <c r="E171" s="58"/>
      <c r="F171" s="58"/>
      <c r="G171" s="58"/>
      <c r="H171" s="66"/>
      <c r="I171" s="64"/>
      <c r="J171" s="58"/>
      <c r="K171" s="58"/>
      <c r="L171" s="58"/>
      <c r="M171" s="58"/>
      <c r="N171" s="58"/>
      <c r="O171" s="58"/>
      <c r="P171" s="58"/>
      <c r="Q171" s="58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  <c r="AL171" s="61"/>
      <c r="AM171" s="61"/>
      <c r="AN171" s="61"/>
      <c r="AO171" s="61"/>
      <c r="AP171" s="61"/>
      <c r="AQ171" s="61"/>
      <c r="AR171" s="61"/>
      <c r="AS171" s="61"/>
      <c r="AT171" s="61"/>
      <c r="AU171" s="61"/>
      <c r="AV171" s="61"/>
      <c r="AW171" s="61"/>
      <c r="AX171" s="61"/>
      <c r="AY171" s="61"/>
      <c r="AZ171" s="61"/>
      <c r="BA171" s="61"/>
      <c r="BB171" s="61"/>
      <c r="BC171" s="61"/>
      <c r="BD171" s="61"/>
    </row>
    <row r="172" spans="1:56" ht="16" x14ac:dyDescent="0.2">
      <c r="A172" s="66"/>
      <c r="B172" s="66"/>
      <c r="C172" s="66"/>
      <c r="D172" s="66"/>
      <c r="E172" s="66"/>
      <c r="F172" s="66"/>
      <c r="G172" s="66"/>
      <c r="H172" s="67"/>
      <c r="I172" s="57"/>
      <c r="J172" s="58"/>
      <c r="K172" s="58"/>
      <c r="L172" s="58"/>
      <c r="M172" s="58"/>
      <c r="N172" s="58"/>
      <c r="O172" s="58"/>
      <c r="P172" s="58"/>
      <c r="Q172" s="58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  <c r="AL172" s="61"/>
      <c r="AM172" s="61"/>
      <c r="AN172" s="61"/>
      <c r="AO172" s="61"/>
      <c r="AP172" s="61"/>
      <c r="AQ172" s="61"/>
      <c r="AR172" s="61"/>
      <c r="AS172" s="61"/>
      <c r="AT172" s="61"/>
      <c r="AU172" s="61"/>
      <c r="AV172" s="61"/>
      <c r="AW172" s="61"/>
      <c r="AX172" s="61"/>
      <c r="AY172" s="61"/>
      <c r="AZ172" s="61"/>
      <c r="BA172" s="61"/>
      <c r="BB172" s="61"/>
      <c r="BC172" s="61"/>
      <c r="BD172" s="61"/>
    </row>
    <row r="173" spans="1:56" ht="16" x14ac:dyDescent="0.2">
      <c r="A173" s="66"/>
      <c r="B173" s="66"/>
      <c r="C173" s="66"/>
      <c r="D173" s="66"/>
      <c r="E173" s="66"/>
      <c r="F173" s="66"/>
      <c r="G173" s="66"/>
      <c r="H173" s="66"/>
      <c r="I173" s="57"/>
      <c r="J173" s="58"/>
      <c r="K173" s="58"/>
      <c r="L173" s="58"/>
      <c r="M173" s="58"/>
      <c r="N173" s="58"/>
      <c r="O173" s="58"/>
      <c r="P173" s="58"/>
      <c r="Q173" s="58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  <c r="AL173" s="61"/>
      <c r="AM173" s="61"/>
      <c r="AN173" s="61"/>
      <c r="AO173" s="61"/>
      <c r="AP173" s="61"/>
      <c r="AQ173" s="61"/>
      <c r="AR173" s="61"/>
      <c r="AS173" s="61"/>
      <c r="AT173" s="61"/>
      <c r="AU173" s="61"/>
      <c r="AV173" s="61"/>
      <c r="AW173" s="61"/>
      <c r="AX173" s="61"/>
      <c r="AY173" s="61"/>
      <c r="AZ173" s="61"/>
      <c r="BA173" s="61"/>
      <c r="BB173" s="61"/>
      <c r="BC173" s="61"/>
      <c r="BD173" s="61"/>
    </row>
    <row r="174" spans="1:56" ht="16" x14ac:dyDescent="0.2">
      <c r="A174" s="66"/>
      <c r="B174" s="66"/>
      <c r="C174" s="66"/>
      <c r="D174" s="66"/>
      <c r="E174" s="66"/>
      <c r="F174" s="66"/>
      <c r="G174" s="66"/>
      <c r="H174" s="66"/>
      <c r="I174" s="59"/>
      <c r="J174" s="58"/>
      <c r="K174" s="58"/>
      <c r="L174" s="58"/>
      <c r="M174" s="58"/>
      <c r="N174" s="58"/>
      <c r="O174" s="58"/>
      <c r="P174" s="58"/>
      <c r="Q174" s="58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  <c r="AR174" s="61"/>
      <c r="AS174" s="61"/>
      <c r="AT174" s="61"/>
      <c r="AU174" s="61"/>
      <c r="AV174" s="61"/>
      <c r="AW174" s="61"/>
      <c r="AX174" s="61"/>
      <c r="AY174" s="61"/>
      <c r="AZ174" s="61"/>
      <c r="BA174" s="61"/>
      <c r="BB174" s="61"/>
      <c r="BC174" s="61"/>
      <c r="BD174" s="61"/>
    </row>
    <row r="175" spans="1:56" ht="16" x14ac:dyDescent="0.2">
      <c r="A175" s="66"/>
      <c r="B175" s="66"/>
      <c r="C175" s="66"/>
      <c r="D175" s="66"/>
      <c r="E175" s="66"/>
      <c r="F175" s="66"/>
      <c r="G175" s="66"/>
      <c r="H175" s="58"/>
      <c r="I175" s="59"/>
      <c r="J175" s="58"/>
      <c r="K175" s="58"/>
      <c r="L175" s="58"/>
      <c r="M175" s="58"/>
      <c r="N175" s="58"/>
      <c r="O175" s="58"/>
      <c r="P175" s="58"/>
      <c r="Q175" s="58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  <c r="AL175" s="61"/>
      <c r="AM175" s="61"/>
      <c r="AN175" s="61"/>
      <c r="AO175" s="61"/>
      <c r="AP175" s="61"/>
      <c r="AQ175" s="61"/>
      <c r="AR175" s="61"/>
      <c r="AS175" s="61"/>
      <c r="AT175" s="61"/>
      <c r="AU175" s="61"/>
      <c r="AV175" s="61"/>
      <c r="AW175" s="61"/>
      <c r="AX175" s="61"/>
      <c r="AY175" s="61"/>
      <c r="AZ175" s="61"/>
      <c r="BA175" s="61"/>
      <c r="BB175" s="61"/>
      <c r="BC175" s="61"/>
      <c r="BD175" s="61"/>
    </row>
    <row r="176" spans="1:56" x14ac:dyDescent="0.15">
      <c r="A176" s="58"/>
      <c r="B176" s="58"/>
      <c r="C176" s="58"/>
      <c r="D176" s="58"/>
      <c r="E176" s="58"/>
      <c r="F176" s="58"/>
      <c r="G176" s="58"/>
      <c r="H176" s="66"/>
      <c r="I176" s="64"/>
      <c r="J176" s="58"/>
      <c r="K176" s="58"/>
      <c r="L176" s="58"/>
      <c r="M176" s="58"/>
      <c r="N176" s="58"/>
      <c r="O176" s="58"/>
      <c r="P176" s="58"/>
      <c r="Q176" s="58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  <c r="AL176" s="61"/>
      <c r="AM176" s="61"/>
      <c r="AN176" s="61"/>
      <c r="AO176" s="61"/>
      <c r="AP176" s="61"/>
      <c r="AQ176" s="61"/>
      <c r="AR176" s="61"/>
      <c r="AS176" s="61"/>
      <c r="AT176" s="61"/>
      <c r="AU176" s="61"/>
      <c r="AV176" s="61"/>
      <c r="AW176" s="61"/>
      <c r="AX176" s="61"/>
      <c r="AY176" s="61"/>
      <c r="AZ176" s="61"/>
      <c r="BA176" s="61"/>
      <c r="BB176" s="61"/>
      <c r="BC176" s="61"/>
      <c r="BD176" s="61"/>
    </row>
    <row r="177" spans="1:56" ht="16" x14ac:dyDescent="0.2">
      <c r="A177" s="66"/>
      <c r="B177" s="66"/>
      <c r="C177" s="66"/>
      <c r="D177" s="66"/>
      <c r="E177" s="66"/>
      <c r="F177" s="66"/>
      <c r="G177" s="66"/>
      <c r="H177" s="67"/>
      <c r="I177" s="57"/>
      <c r="J177" s="58"/>
      <c r="K177" s="58"/>
      <c r="L177" s="58"/>
      <c r="M177" s="58"/>
      <c r="N177" s="58"/>
      <c r="O177" s="58"/>
      <c r="P177" s="58"/>
      <c r="Q177" s="58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  <c r="AL177" s="61"/>
      <c r="AM177" s="61"/>
      <c r="AN177" s="61"/>
      <c r="AO177" s="61"/>
      <c r="AP177" s="61"/>
      <c r="AQ177" s="61"/>
      <c r="AR177" s="61"/>
      <c r="AS177" s="61"/>
      <c r="AT177" s="61"/>
      <c r="AU177" s="61"/>
      <c r="AV177" s="61"/>
      <c r="AW177" s="61"/>
      <c r="AX177" s="61"/>
      <c r="AY177" s="61"/>
      <c r="AZ177" s="61"/>
      <c r="BA177" s="61"/>
      <c r="BB177" s="61"/>
      <c r="BC177" s="61"/>
      <c r="BD177" s="61"/>
    </row>
    <row r="178" spans="1:56" ht="16" x14ac:dyDescent="0.2">
      <c r="A178" s="66"/>
      <c r="B178" s="66"/>
      <c r="C178" s="66"/>
      <c r="D178" s="66"/>
      <c r="E178" s="66"/>
      <c r="F178" s="66"/>
      <c r="G178" s="66"/>
      <c r="H178" s="66"/>
      <c r="I178" s="57"/>
      <c r="J178" s="58"/>
      <c r="K178" s="58"/>
      <c r="L178" s="58"/>
      <c r="M178" s="58"/>
      <c r="N178" s="58"/>
      <c r="O178" s="58"/>
      <c r="P178" s="58"/>
      <c r="Q178" s="58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  <c r="AL178" s="61"/>
      <c r="AM178" s="61"/>
      <c r="AN178" s="61"/>
      <c r="AO178" s="61"/>
      <c r="AP178" s="61"/>
      <c r="AQ178" s="61"/>
      <c r="AR178" s="61"/>
      <c r="AS178" s="61"/>
      <c r="AT178" s="61"/>
      <c r="AU178" s="61"/>
      <c r="AV178" s="61"/>
      <c r="AW178" s="61"/>
      <c r="AX178" s="61"/>
      <c r="AY178" s="61"/>
      <c r="AZ178" s="61"/>
      <c r="BA178" s="61"/>
      <c r="BB178" s="61"/>
      <c r="BC178" s="61"/>
      <c r="BD178" s="61"/>
    </row>
    <row r="179" spans="1:56" ht="16" x14ac:dyDescent="0.2">
      <c r="A179" s="66"/>
      <c r="B179" s="66"/>
      <c r="C179" s="66"/>
      <c r="D179" s="66"/>
      <c r="E179" s="66"/>
      <c r="F179" s="66"/>
      <c r="G179" s="66"/>
      <c r="H179" s="66"/>
      <c r="I179" s="59"/>
      <c r="J179" s="58"/>
      <c r="K179" s="58"/>
      <c r="L179" s="58"/>
      <c r="M179" s="58"/>
      <c r="N179" s="58"/>
      <c r="O179" s="58"/>
      <c r="P179" s="58"/>
      <c r="Q179" s="58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  <c r="AP179" s="61"/>
      <c r="AQ179" s="61"/>
      <c r="AR179" s="61"/>
      <c r="AS179" s="61"/>
      <c r="AT179" s="61"/>
      <c r="AU179" s="61"/>
      <c r="AV179" s="61"/>
      <c r="AW179" s="61"/>
      <c r="AX179" s="61"/>
      <c r="AY179" s="61"/>
      <c r="AZ179" s="61"/>
      <c r="BA179" s="61"/>
      <c r="BB179" s="61"/>
      <c r="BC179" s="61"/>
      <c r="BD179" s="61"/>
    </row>
    <row r="180" spans="1:56" ht="16" x14ac:dyDescent="0.2">
      <c r="A180" s="66"/>
      <c r="B180" s="66"/>
      <c r="C180" s="66"/>
      <c r="D180" s="66"/>
      <c r="E180" s="66"/>
      <c r="F180" s="66"/>
      <c r="G180" s="66"/>
      <c r="H180" s="58"/>
      <c r="I180" s="59"/>
      <c r="J180" s="58"/>
      <c r="K180" s="58"/>
      <c r="L180" s="58"/>
      <c r="M180" s="58"/>
      <c r="N180" s="58"/>
      <c r="O180" s="58"/>
      <c r="P180" s="58"/>
      <c r="Q180" s="58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1"/>
      <c r="AN180" s="61"/>
      <c r="AO180" s="61"/>
      <c r="AP180" s="61"/>
      <c r="AQ180" s="61"/>
      <c r="AR180" s="61"/>
      <c r="AS180" s="61"/>
      <c r="AT180" s="61"/>
      <c r="AU180" s="61"/>
      <c r="AV180" s="61"/>
      <c r="AW180" s="61"/>
      <c r="AX180" s="61"/>
      <c r="AY180" s="61"/>
      <c r="AZ180" s="61"/>
      <c r="BA180" s="61"/>
      <c r="BB180" s="61"/>
      <c r="BC180" s="61"/>
      <c r="BD180" s="61"/>
    </row>
    <row r="181" spans="1:56" x14ac:dyDescent="0.15">
      <c r="A181" s="58"/>
      <c r="B181" s="58"/>
      <c r="C181" s="58"/>
      <c r="D181" s="58"/>
      <c r="E181" s="58"/>
      <c r="F181" s="58"/>
      <c r="G181" s="58"/>
      <c r="H181" s="66"/>
      <c r="I181" s="58"/>
      <c r="J181" s="58"/>
      <c r="K181" s="58"/>
      <c r="L181" s="58"/>
      <c r="M181" s="58"/>
      <c r="N181" s="58"/>
      <c r="O181" s="58"/>
      <c r="P181" s="58"/>
      <c r="Q181" s="58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  <c r="AL181" s="61"/>
      <c r="AM181" s="61"/>
      <c r="AN181" s="61"/>
      <c r="AO181" s="61"/>
      <c r="AP181" s="61"/>
      <c r="AQ181" s="61"/>
      <c r="AR181" s="61"/>
      <c r="AS181" s="61"/>
      <c r="AT181" s="61"/>
      <c r="AU181" s="61"/>
      <c r="AV181" s="61"/>
      <c r="AW181" s="61"/>
      <c r="AX181" s="61"/>
      <c r="AY181" s="61"/>
      <c r="AZ181" s="61"/>
      <c r="BA181" s="61"/>
      <c r="BB181" s="61"/>
      <c r="BC181" s="61"/>
      <c r="BD181" s="61"/>
    </row>
    <row r="182" spans="1:56" ht="16" x14ac:dyDescent="0.2">
      <c r="A182" s="66"/>
      <c r="B182" s="66"/>
      <c r="C182" s="66"/>
      <c r="D182" s="66"/>
      <c r="E182" s="66"/>
      <c r="F182" s="66"/>
      <c r="G182" s="66"/>
      <c r="H182" s="67"/>
      <c r="I182" s="57"/>
      <c r="J182" s="58"/>
      <c r="K182" s="58"/>
      <c r="L182" s="58"/>
      <c r="M182" s="58"/>
      <c r="N182" s="58"/>
      <c r="O182" s="58"/>
      <c r="P182" s="58"/>
      <c r="Q182" s="58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1"/>
      <c r="AN182" s="61"/>
      <c r="AO182" s="61"/>
      <c r="AP182" s="61"/>
      <c r="AQ182" s="61"/>
      <c r="AR182" s="61"/>
      <c r="AS182" s="61"/>
      <c r="AT182" s="61"/>
      <c r="AU182" s="61"/>
      <c r="AV182" s="61"/>
      <c r="AW182" s="61"/>
      <c r="AX182" s="61"/>
      <c r="AY182" s="61"/>
      <c r="AZ182" s="61"/>
      <c r="BA182" s="61"/>
      <c r="BB182" s="61"/>
      <c r="BC182" s="61"/>
      <c r="BD182" s="61"/>
    </row>
    <row r="183" spans="1:56" ht="16" x14ac:dyDescent="0.2">
      <c r="A183" s="66"/>
      <c r="B183" s="66"/>
      <c r="C183" s="66"/>
      <c r="D183" s="66"/>
      <c r="E183" s="66"/>
      <c r="F183" s="66"/>
      <c r="G183" s="66"/>
      <c r="H183" s="66"/>
      <c r="I183" s="57"/>
      <c r="J183" s="58"/>
      <c r="K183" s="58"/>
      <c r="L183" s="58"/>
      <c r="M183" s="58"/>
      <c r="N183" s="58"/>
      <c r="O183" s="58"/>
      <c r="P183" s="58"/>
      <c r="Q183" s="58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1"/>
      <c r="AN183" s="61"/>
      <c r="AO183" s="61"/>
      <c r="AP183" s="61"/>
      <c r="AQ183" s="61"/>
      <c r="AR183" s="61"/>
      <c r="AS183" s="61"/>
      <c r="AT183" s="61"/>
      <c r="AU183" s="61"/>
      <c r="AV183" s="61"/>
      <c r="AW183" s="61"/>
      <c r="AX183" s="61"/>
      <c r="AY183" s="61"/>
      <c r="AZ183" s="61"/>
      <c r="BA183" s="61"/>
      <c r="BB183" s="61"/>
      <c r="BC183" s="61"/>
      <c r="BD183" s="61"/>
    </row>
    <row r="184" spans="1:56" ht="16" x14ac:dyDescent="0.2">
      <c r="A184" s="66"/>
      <c r="B184" s="66"/>
      <c r="C184" s="66"/>
      <c r="D184" s="66"/>
      <c r="E184" s="66"/>
      <c r="F184" s="66"/>
      <c r="G184" s="66"/>
      <c r="H184" s="66"/>
      <c r="I184" s="59"/>
      <c r="J184" s="58"/>
      <c r="K184" s="58"/>
      <c r="L184" s="58"/>
      <c r="M184" s="58"/>
      <c r="N184" s="58"/>
      <c r="O184" s="58"/>
      <c r="P184" s="58"/>
      <c r="Q184" s="58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  <c r="AP184" s="61"/>
      <c r="AQ184" s="61"/>
      <c r="AR184" s="61"/>
      <c r="AS184" s="61"/>
      <c r="AT184" s="61"/>
      <c r="AU184" s="61"/>
      <c r="AV184" s="61"/>
      <c r="AW184" s="61"/>
      <c r="AX184" s="61"/>
      <c r="AY184" s="61"/>
      <c r="AZ184" s="61"/>
      <c r="BA184" s="61"/>
      <c r="BB184" s="61"/>
      <c r="BC184" s="61"/>
      <c r="BD184" s="61"/>
    </row>
    <row r="185" spans="1:56" ht="16" x14ac:dyDescent="0.2">
      <c r="A185" s="66"/>
      <c r="B185" s="66"/>
      <c r="C185" s="66"/>
      <c r="D185" s="66"/>
      <c r="E185" s="66"/>
      <c r="F185" s="66"/>
      <c r="G185" s="66"/>
      <c r="H185" s="58"/>
      <c r="I185" s="59"/>
      <c r="J185" s="58"/>
      <c r="K185" s="58"/>
      <c r="L185" s="58"/>
      <c r="M185" s="58"/>
      <c r="N185" s="58"/>
      <c r="O185" s="58"/>
      <c r="P185" s="58"/>
      <c r="Q185" s="58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/>
      <c r="AN185" s="61"/>
      <c r="AO185" s="61"/>
      <c r="AP185" s="61"/>
      <c r="AQ185" s="61"/>
      <c r="AR185" s="61"/>
      <c r="AS185" s="61"/>
      <c r="AT185" s="61"/>
      <c r="AU185" s="61"/>
      <c r="AV185" s="61"/>
      <c r="AW185" s="61"/>
      <c r="AX185" s="61"/>
      <c r="AY185" s="61"/>
      <c r="AZ185" s="61"/>
      <c r="BA185" s="61"/>
      <c r="BB185" s="61"/>
      <c r="BC185" s="61"/>
      <c r="BD185" s="61"/>
    </row>
    <row r="186" spans="1:56" x14ac:dyDescent="0.15">
      <c r="A186" s="58"/>
      <c r="B186" s="58"/>
      <c r="C186" s="58"/>
      <c r="D186" s="58"/>
      <c r="E186" s="58"/>
      <c r="F186" s="58"/>
      <c r="G186" s="58"/>
      <c r="H186" s="66"/>
      <c r="I186" s="64"/>
      <c r="J186" s="58"/>
      <c r="K186" s="58"/>
      <c r="L186" s="58"/>
      <c r="M186" s="58"/>
      <c r="N186" s="58"/>
      <c r="O186" s="58"/>
      <c r="P186" s="58"/>
      <c r="Q186" s="58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  <c r="AP186" s="61"/>
      <c r="AQ186" s="61"/>
      <c r="AR186" s="61"/>
      <c r="AS186" s="61"/>
      <c r="AT186" s="61"/>
      <c r="AU186" s="61"/>
      <c r="AV186" s="61"/>
      <c r="AW186" s="61"/>
      <c r="AX186" s="61"/>
      <c r="AY186" s="61"/>
      <c r="AZ186" s="61"/>
      <c r="BA186" s="61"/>
      <c r="BB186" s="61"/>
      <c r="BC186" s="61"/>
      <c r="BD186" s="61"/>
    </row>
    <row r="187" spans="1:56" ht="16" x14ac:dyDescent="0.2">
      <c r="A187" s="66"/>
      <c r="B187" s="66"/>
      <c r="C187" s="66"/>
      <c r="D187" s="66"/>
      <c r="E187" s="66"/>
      <c r="F187" s="66"/>
      <c r="G187" s="66"/>
      <c r="H187" s="67"/>
      <c r="I187" s="57"/>
      <c r="J187" s="58"/>
      <c r="K187" s="58"/>
      <c r="L187" s="58"/>
      <c r="M187" s="58"/>
      <c r="N187" s="58"/>
      <c r="O187" s="58"/>
      <c r="P187" s="58"/>
      <c r="Q187" s="58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  <c r="AP187" s="61"/>
      <c r="AQ187" s="61"/>
      <c r="AR187" s="61"/>
      <c r="AS187" s="61"/>
      <c r="AT187" s="61"/>
      <c r="AU187" s="61"/>
      <c r="AV187" s="61"/>
      <c r="AW187" s="61"/>
      <c r="AX187" s="61"/>
      <c r="AY187" s="61"/>
      <c r="AZ187" s="61"/>
      <c r="BA187" s="61"/>
      <c r="BB187" s="61"/>
      <c r="BC187" s="61"/>
      <c r="BD187" s="61"/>
    </row>
    <row r="188" spans="1:56" ht="16" x14ac:dyDescent="0.2">
      <c r="A188" s="66"/>
      <c r="B188" s="66"/>
      <c r="C188" s="66"/>
      <c r="D188" s="66"/>
      <c r="E188" s="66"/>
      <c r="F188" s="66"/>
      <c r="G188" s="66"/>
      <c r="H188" s="66"/>
      <c r="I188" s="57"/>
      <c r="J188" s="58"/>
      <c r="K188" s="58"/>
      <c r="L188" s="58"/>
      <c r="M188" s="58"/>
      <c r="N188" s="58"/>
      <c r="O188" s="58"/>
      <c r="P188" s="58"/>
      <c r="Q188" s="58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  <c r="AL188" s="61"/>
      <c r="AM188" s="61"/>
      <c r="AN188" s="61"/>
      <c r="AO188" s="61"/>
      <c r="AP188" s="61"/>
      <c r="AQ188" s="61"/>
      <c r="AR188" s="61"/>
      <c r="AS188" s="61"/>
      <c r="AT188" s="61"/>
      <c r="AU188" s="61"/>
      <c r="AV188" s="61"/>
      <c r="AW188" s="61"/>
      <c r="AX188" s="61"/>
      <c r="AY188" s="61"/>
      <c r="AZ188" s="61"/>
      <c r="BA188" s="61"/>
      <c r="BB188" s="61"/>
      <c r="BC188" s="61"/>
      <c r="BD188" s="61"/>
    </row>
    <row r="189" spans="1:56" ht="16" x14ac:dyDescent="0.2">
      <c r="A189" s="66"/>
      <c r="B189" s="66"/>
      <c r="C189" s="66"/>
      <c r="D189" s="66"/>
      <c r="E189" s="66"/>
      <c r="F189" s="66"/>
      <c r="G189" s="66"/>
      <c r="H189" s="66"/>
      <c r="I189" s="59"/>
      <c r="J189" s="58"/>
      <c r="K189" s="58"/>
      <c r="L189" s="58"/>
      <c r="M189" s="58"/>
      <c r="N189" s="58"/>
      <c r="O189" s="58"/>
      <c r="P189" s="58"/>
      <c r="Q189" s="58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1"/>
      <c r="AN189" s="61"/>
      <c r="AO189" s="61"/>
      <c r="AP189" s="61"/>
      <c r="AQ189" s="61"/>
      <c r="AR189" s="61"/>
      <c r="AS189" s="61"/>
      <c r="AT189" s="61"/>
      <c r="AU189" s="61"/>
      <c r="AV189" s="61"/>
      <c r="AW189" s="61"/>
      <c r="AX189" s="61"/>
      <c r="AY189" s="61"/>
      <c r="AZ189" s="61"/>
      <c r="BA189" s="61"/>
      <c r="BB189" s="61"/>
      <c r="BC189" s="61"/>
      <c r="BD189" s="61"/>
    </row>
    <row r="190" spans="1:56" ht="16" x14ac:dyDescent="0.2">
      <c r="A190" s="66"/>
      <c r="B190" s="66"/>
      <c r="C190" s="66"/>
      <c r="D190" s="66"/>
      <c r="E190" s="66"/>
      <c r="F190" s="66"/>
      <c r="G190" s="66"/>
      <c r="H190" s="58"/>
      <c r="I190" s="59"/>
      <c r="J190" s="58"/>
      <c r="K190" s="58"/>
      <c r="L190" s="58"/>
      <c r="M190" s="58"/>
      <c r="N190" s="58"/>
      <c r="O190" s="58"/>
      <c r="P190" s="58"/>
      <c r="Q190" s="58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61"/>
      <c r="AR190" s="61"/>
      <c r="AS190" s="61"/>
      <c r="AT190" s="61"/>
      <c r="AU190" s="61"/>
      <c r="AV190" s="61"/>
      <c r="AW190" s="61"/>
      <c r="AX190" s="61"/>
      <c r="AY190" s="61"/>
      <c r="AZ190" s="61"/>
      <c r="BA190" s="61"/>
      <c r="BB190" s="61"/>
      <c r="BC190" s="61"/>
      <c r="BD190" s="61"/>
    </row>
    <row r="191" spans="1:56" x14ac:dyDescent="0.15">
      <c r="A191" s="58"/>
      <c r="B191" s="58"/>
      <c r="C191" s="58"/>
      <c r="D191" s="58"/>
      <c r="E191" s="58"/>
      <c r="F191" s="58"/>
      <c r="G191" s="58"/>
      <c r="H191" s="66"/>
      <c r="I191" s="64"/>
      <c r="J191" s="58"/>
      <c r="K191" s="58"/>
      <c r="L191" s="58"/>
      <c r="M191" s="58"/>
      <c r="N191" s="58"/>
      <c r="O191" s="58"/>
      <c r="P191" s="58"/>
      <c r="Q191" s="58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  <c r="AO191" s="61"/>
      <c r="AP191" s="61"/>
      <c r="AQ191" s="61"/>
      <c r="AR191" s="61"/>
      <c r="AS191" s="61"/>
      <c r="AT191" s="61"/>
      <c r="AU191" s="61"/>
      <c r="AV191" s="61"/>
      <c r="AW191" s="61"/>
      <c r="AX191" s="61"/>
      <c r="AY191" s="61"/>
      <c r="AZ191" s="61"/>
      <c r="BA191" s="61"/>
      <c r="BB191" s="61"/>
      <c r="BC191" s="61"/>
      <c r="BD191" s="61"/>
    </row>
    <row r="192" spans="1:56" ht="16" x14ac:dyDescent="0.2">
      <c r="A192" s="66"/>
      <c r="B192" s="66"/>
      <c r="C192" s="66"/>
      <c r="D192" s="66"/>
      <c r="E192" s="66"/>
      <c r="F192" s="66"/>
      <c r="G192" s="66"/>
      <c r="H192" s="58"/>
      <c r="I192" s="57"/>
      <c r="J192" s="58"/>
      <c r="K192" s="58"/>
      <c r="L192" s="58"/>
      <c r="M192" s="58"/>
      <c r="N192" s="58"/>
      <c r="O192" s="58"/>
      <c r="P192" s="58"/>
      <c r="Q192" s="58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  <c r="AR192" s="61"/>
      <c r="AS192" s="61"/>
      <c r="AT192" s="61"/>
      <c r="AU192" s="61"/>
      <c r="AV192" s="61"/>
      <c r="AW192" s="61"/>
      <c r="AX192" s="61"/>
      <c r="AY192" s="61"/>
      <c r="AZ192" s="61"/>
      <c r="BA192" s="61"/>
      <c r="BB192" s="61"/>
      <c r="BC192" s="61"/>
      <c r="BD192" s="61"/>
    </row>
    <row r="193" spans="1:56" x14ac:dyDescent="0.15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  <c r="AL193" s="61"/>
      <c r="AM193" s="61"/>
      <c r="AN193" s="61"/>
      <c r="AO193" s="61"/>
      <c r="AP193" s="61"/>
      <c r="AQ193" s="61"/>
      <c r="AR193" s="61"/>
      <c r="AS193" s="61"/>
      <c r="AT193" s="61"/>
      <c r="AU193" s="61"/>
      <c r="AV193" s="61"/>
      <c r="AW193" s="61"/>
      <c r="AX193" s="61"/>
      <c r="AY193" s="61"/>
      <c r="AZ193" s="61"/>
      <c r="BA193" s="61"/>
      <c r="BB193" s="61"/>
      <c r="BC193" s="61"/>
      <c r="BD193" s="61"/>
    </row>
    <row r="194" spans="1:56" x14ac:dyDescent="0.15">
      <c r="A194" s="58"/>
      <c r="B194" s="58"/>
      <c r="C194" s="58"/>
      <c r="D194" s="58"/>
      <c r="E194" s="58"/>
      <c r="F194" s="58"/>
      <c r="G194" s="58"/>
      <c r="H194" s="58"/>
      <c r="I194" s="61"/>
      <c r="J194" s="58"/>
      <c r="K194" s="58"/>
      <c r="L194" s="58"/>
      <c r="M194" s="58"/>
      <c r="N194" s="58"/>
      <c r="O194" s="58"/>
      <c r="P194" s="58"/>
      <c r="Q194" s="58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  <c r="AL194" s="61"/>
      <c r="AM194" s="61"/>
      <c r="AN194" s="61"/>
      <c r="AO194" s="61"/>
      <c r="AP194" s="61"/>
      <c r="AQ194" s="61"/>
      <c r="AR194" s="61"/>
      <c r="AS194" s="61"/>
      <c r="AT194" s="61"/>
      <c r="AU194" s="61"/>
      <c r="AV194" s="61"/>
      <c r="AW194" s="61"/>
      <c r="AX194" s="61"/>
      <c r="AY194" s="61"/>
      <c r="AZ194" s="61"/>
      <c r="BA194" s="61"/>
      <c r="BB194" s="61"/>
      <c r="BC194" s="61"/>
      <c r="BD194" s="61"/>
    </row>
    <row r="195" spans="1:56" x14ac:dyDescent="0.15">
      <c r="A195" s="58"/>
      <c r="B195" s="58"/>
      <c r="C195" s="58"/>
      <c r="D195" s="58"/>
      <c r="E195" s="58"/>
      <c r="F195" s="58"/>
      <c r="G195" s="58"/>
      <c r="H195" s="58"/>
      <c r="I195" s="61"/>
      <c r="J195" s="58"/>
      <c r="K195" s="58"/>
      <c r="L195" s="58"/>
      <c r="M195" s="58"/>
      <c r="N195" s="58"/>
      <c r="O195" s="58"/>
      <c r="P195" s="58"/>
      <c r="Q195" s="58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  <c r="AL195" s="61"/>
      <c r="AM195" s="61"/>
      <c r="AN195" s="61"/>
      <c r="AO195" s="61"/>
      <c r="AP195" s="61"/>
      <c r="AQ195" s="61"/>
      <c r="AR195" s="61"/>
      <c r="AS195" s="61"/>
      <c r="AT195" s="61"/>
      <c r="AU195" s="61"/>
      <c r="AV195" s="61"/>
      <c r="AW195" s="61"/>
      <c r="AX195" s="61"/>
      <c r="AY195" s="61"/>
      <c r="AZ195" s="61"/>
      <c r="BA195" s="61"/>
      <c r="BB195" s="61"/>
      <c r="BC195" s="61"/>
      <c r="BD195" s="61"/>
    </row>
    <row r="196" spans="1:56" x14ac:dyDescent="0.15">
      <c r="A196" s="58"/>
      <c r="B196" s="58"/>
      <c r="C196" s="58"/>
      <c r="D196" s="58"/>
      <c r="E196" s="58"/>
      <c r="F196" s="58"/>
      <c r="G196" s="58"/>
      <c r="H196" s="58"/>
      <c r="I196" s="64"/>
      <c r="J196" s="58"/>
      <c r="K196" s="58"/>
      <c r="L196" s="58"/>
      <c r="M196" s="58"/>
      <c r="N196" s="58"/>
      <c r="O196" s="58"/>
      <c r="P196" s="58"/>
      <c r="Q196" s="58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  <c r="AL196" s="61"/>
      <c r="AM196" s="61"/>
      <c r="AN196" s="61"/>
      <c r="AO196" s="61"/>
      <c r="AP196" s="61"/>
      <c r="AQ196" s="61"/>
      <c r="AR196" s="61"/>
      <c r="AS196" s="61"/>
      <c r="AT196" s="61"/>
      <c r="AU196" s="61"/>
      <c r="AV196" s="61"/>
      <c r="AW196" s="61"/>
      <c r="AX196" s="61"/>
      <c r="AY196" s="61"/>
      <c r="AZ196" s="61"/>
      <c r="BA196" s="61"/>
      <c r="BB196" s="61"/>
      <c r="BC196" s="61"/>
      <c r="BD196" s="61"/>
    </row>
    <row r="197" spans="1:56" x14ac:dyDescent="0.15">
      <c r="A197" s="58"/>
      <c r="B197" s="58"/>
      <c r="C197" s="58"/>
      <c r="D197" s="58"/>
      <c r="E197" s="58"/>
      <c r="F197" s="58"/>
      <c r="G197" s="58"/>
      <c r="H197" s="58"/>
      <c r="I197" s="64"/>
      <c r="J197" s="58"/>
      <c r="K197" s="58"/>
      <c r="L197" s="58"/>
      <c r="M197" s="58"/>
      <c r="N197" s="58"/>
      <c r="O197" s="58"/>
      <c r="P197" s="58"/>
      <c r="Q197" s="58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  <c r="AL197" s="61"/>
      <c r="AM197" s="61"/>
      <c r="AN197" s="61"/>
      <c r="AO197" s="61"/>
      <c r="AP197" s="61"/>
      <c r="AQ197" s="61"/>
      <c r="AR197" s="61"/>
      <c r="AS197" s="61"/>
      <c r="AT197" s="61"/>
      <c r="AU197" s="61"/>
      <c r="AV197" s="61"/>
      <c r="AW197" s="61"/>
      <c r="AX197" s="61"/>
      <c r="AY197" s="61"/>
      <c r="AZ197" s="61"/>
      <c r="BA197" s="61"/>
      <c r="BB197" s="61"/>
      <c r="BC197" s="61"/>
      <c r="BD197" s="61"/>
    </row>
    <row r="198" spans="1:56" x14ac:dyDescent="0.15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  <c r="AL198" s="61"/>
      <c r="AM198" s="61"/>
      <c r="AN198" s="61"/>
      <c r="AO198" s="61"/>
      <c r="AP198" s="61"/>
      <c r="AQ198" s="61"/>
      <c r="AR198" s="61"/>
      <c r="AS198" s="61"/>
      <c r="AT198" s="61"/>
      <c r="AU198" s="61"/>
      <c r="AV198" s="61"/>
      <c r="AW198" s="61"/>
      <c r="AX198" s="61"/>
      <c r="AY198" s="61"/>
      <c r="AZ198" s="61"/>
      <c r="BA198" s="61"/>
      <c r="BB198" s="61"/>
      <c r="BC198" s="61"/>
      <c r="BD198" s="61"/>
    </row>
    <row r="199" spans="1:56" x14ac:dyDescent="0.15">
      <c r="A199" s="58"/>
      <c r="B199" s="58"/>
      <c r="C199" s="58"/>
      <c r="D199" s="58"/>
      <c r="E199" s="58"/>
      <c r="F199" s="58"/>
      <c r="G199" s="58"/>
      <c r="H199" s="58"/>
      <c r="I199" s="61"/>
      <c r="J199" s="58"/>
      <c r="K199" s="58"/>
      <c r="L199" s="58"/>
      <c r="M199" s="58"/>
      <c r="N199" s="58"/>
      <c r="O199" s="58"/>
      <c r="P199" s="58"/>
      <c r="Q199" s="58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  <c r="AL199" s="61"/>
      <c r="AM199" s="61"/>
      <c r="AN199" s="61"/>
      <c r="AO199" s="61"/>
      <c r="AP199" s="61"/>
      <c r="AQ199" s="61"/>
      <c r="AR199" s="61"/>
      <c r="AS199" s="61"/>
      <c r="AT199" s="61"/>
      <c r="AU199" s="61"/>
      <c r="AV199" s="61"/>
      <c r="AW199" s="61"/>
      <c r="AX199" s="61"/>
      <c r="AY199" s="61"/>
      <c r="AZ199" s="61"/>
      <c r="BA199" s="61"/>
      <c r="BB199" s="61"/>
      <c r="BC199" s="61"/>
      <c r="BD199" s="61"/>
    </row>
    <row r="200" spans="1:56" ht="16" x14ac:dyDescent="0.2">
      <c r="A200" s="66"/>
      <c r="B200" s="66"/>
      <c r="C200" s="66"/>
      <c r="D200" s="66"/>
      <c r="E200" s="66"/>
      <c r="F200" s="66"/>
      <c r="G200" s="66"/>
      <c r="H200" s="67"/>
      <c r="I200" s="57"/>
      <c r="J200" s="58"/>
      <c r="K200" s="58"/>
      <c r="L200" s="58"/>
      <c r="M200" s="58"/>
      <c r="N200" s="58"/>
      <c r="O200" s="58"/>
      <c r="P200" s="58"/>
      <c r="Q200" s="58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  <c r="AL200" s="61"/>
      <c r="AM200" s="61"/>
      <c r="AN200" s="61"/>
      <c r="AO200" s="61"/>
      <c r="AP200" s="61"/>
      <c r="AQ200" s="61"/>
      <c r="AR200" s="61"/>
      <c r="AS200" s="61"/>
      <c r="AT200" s="61"/>
      <c r="AU200" s="61"/>
      <c r="AV200" s="61"/>
      <c r="AW200" s="61"/>
      <c r="AX200" s="61"/>
      <c r="AY200" s="61"/>
      <c r="AZ200" s="61"/>
      <c r="BA200" s="61"/>
      <c r="BB200" s="61"/>
      <c r="BC200" s="61"/>
      <c r="BD200" s="61"/>
    </row>
    <row r="201" spans="1:56" ht="16" x14ac:dyDescent="0.2">
      <c r="A201" s="66"/>
      <c r="B201" s="66"/>
      <c r="C201" s="66"/>
      <c r="D201" s="66"/>
      <c r="E201" s="66"/>
      <c r="F201" s="66"/>
      <c r="G201" s="66"/>
      <c r="H201" s="66"/>
      <c r="I201" s="57"/>
      <c r="J201" s="58"/>
      <c r="K201" s="58"/>
      <c r="L201" s="58"/>
      <c r="M201" s="58"/>
      <c r="N201" s="58"/>
      <c r="O201" s="58"/>
      <c r="P201" s="58"/>
      <c r="Q201" s="58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  <c r="AL201" s="61"/>
      <c r="AM201" s="61"/>
      <c r="AN201" s="61"/>
      <c r="AO201" s="61"/>
      <c r="AP201" s="61"/>
      <c r="AQ201" s="61"/>
      <c r="AR201" s="61"/>
      <c r="AS201" s="61"/>
      <c r="AT201" s="61"/>
      <c r="AU201" s="61"/>
      <c r="AV201" s="61"/>
      <c r="AW201" s="61"/>
      <c r="AX201" s="61"/>
      <c r="AY201" s="61"/>
      <c r="AZ201" s="61"/>
      <c r="BA201" s="61"/>
      <c r="BB201" s="61"/>
      <c r="BC201" s="61"/>
      <c r="BD201" s="61"/>
    </row>
    <row r="202" spans="1:56" ht="16" x14ac:dyDescent="0.2">
      <c r="A202" s="66"/>
      <c r="B202" s="66"/>
      <c r="C202" s="66"/>
      <c r="D202" s="66"/>
      <c r="E202" s="66"/>
      <c r="F202" s="66"/>
      <c r="G202" s="66"/>
      <c r="H202" s="66"/>
      <c r="I202" s="59"/>
      <c r="J202" s="58"/>
      <c r="K202" s="58"/>
      <c r="L202" s="58"/>
      <c r="M202" s="58"/>
      <c r="N202" s="58"/>
      <c r="O202" s="58"/>
      <c r="P202" s="58"/>
      <c r="Q202" s="58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  <c r="AL202" s="61"/>
      <c r="AM202" s="61"/>
      <c r="AN202" s="61"/>
      <c r="AO202" s="61"/>
      <c r="AP202" s="61"/>
      <c r="AQ202" s="61"/>
      <c r="AR202" s="61"/>
      <c r="AS202" s="61"/>
      <c r="AT202" s="61"/>
      <c r="AU202" s="61"/>
      <c r="AV202" s="61"/>
      <c r="AW202" s="61"/>
      <c r="AX202" s="61"/>
      <c r="AY202" s="61"/>
      <c r="AZ202" s="61"/>
      <c r="BA202" s="61"/>
      <c r="BB202" s="61"/>
      <c r="BC202" s="61"/>
      <c r="BD202" s="61"/>
    </row>
    <row r="203" spans="1:56" ht="16" x14ac:dyDescent="0.2">
      <c r="A203" s="66"/>
      <c r="B203" s="66"/>
      <c r="C203" s="66"/>
      <c r="D203" s="66"/>
      <c r="E203" s="66"/>
      <c r="F203" s="66"/>
      <c r="G203" s="66"/>
      <c r="H203" s="58"/>
      <c r="I203" s="59"/>
      <c r="J203" s="58"/>
      <c r="K203" s="58"/>
      <c r="L203" s="58"/>
      <c r="M203" s="58"/>
      <c r="N203" s="58"/>
      <c r="O203" s="58"/>
      <c r="P203" s="58"/>
      <c r="Q203" s="58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  <c r="AL203" s="61"/>
      <c r="AM203" s="61"/>
      <c r="AN203" s="61"/>
      <c r="AO203" s="61"/>
      <c r="AP203" s="61"/>
      <c r="AQ203" s="61"/>
      <c r="AR203" s="61"/>
      <c r="AS203" s="61"/>
      <c r="AT203" s="61"/>
      <c r="AU203" s="61"/>
      <c r="AV203" s="61"/>
      <c r="AW203" s="61"/>
      <c r="AX203" s="61"/>
      <c r="AY203" s="61"/>
      <c r="AZ203" s="61"/>
      <c r="BA203" s="61"/>
      <c r="BB203" s="61"/>
      <c r="BC203" s="61"/>
      <c r="BD203" s="61"/>
    </row>
    <row r="204" spans="1:56" x14ac:dyDescent="0.15">
      <c r="A204" s="58"/>
      <c r="B204" s="58"/>
      <c r="C204" s="58"/>
      <c r="D204" s="58"/>
      <c r="E204" s="58"/>
      <c r="F204" s="58"/>
      <c r="G204" s="58"/>
      <c r="H204" s="58"/>
      <c r="I204" s="61"/>
      <c r="J204" s="58"/>
      <c r="K204" s="58"/>
      <c r="L204" s="58"/>
      <c r="M204" s="58"/>
      <c r="N204" s="58"/>
      <c r="O204" s="58"/>
      <c r="P204" s="58"/>
      <c r="Q204" s="58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  <c r="AL204" s="61"/>
      <c r="AM204" s="61"/>
      <c r="AN204" s="61"/>
      <c r="AO204" s="61"/>
      <c r="AP204" s="61"/>
      <c r="AQ204" s="61"/>
      <c r="AR204" s="61"/>
      <c r="AS204" s="61"/>
      <c r="AT204" s="61"/>
      <c r="AU204" s="61"/>
      <c r="AV204" s="61"/>
      <c r="AW204" s="61"/>
      <c r="AX204" s="61"/>
      <c r="AY204" s="61"/>
      <c r="AZ204" s="61"/>
      <c r="BA204" s="61"/>
      <c r="BB204" s="61"/>
      <c r="BC204" s="61"/>
      <c r="BD204" s="61"/>
    </row>
    <row r="205" spans="1:56" ht="16" x14ac:dyDescent="0.2">
      <c r="A205" s="58"/>
      <c r="B205" s="58"/>
      <c r="C205" s="58"/>
      <c r="D205" s="58"/>
      <c r="E205" s="58"/>
      <c r="F205" s="58"/>
      <c r="G205" s="58"/>
      <c r="H205" s="58"/>
      <c r="I205" s="57"/>
      <c r="J205" s="58"/>
      <c r="K205" s="58"/>
      <c r="L205" s="58"/>
      <c r="M205" s="58"/>
      <c r="N205" s="58"/>
      <c r="O205" s="58"/>
      <c r="P205" s="58"/>
      <c r="Q205" s="58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  <c r="AL205" s="61"/>
      <c r="AM205" s="61"/>
      <c r="AN205" s="61"/>
      <c r="AO205" s="61"/>
      <c r="AP205" s="61"/>
      <c r="AQ205" s="61"/>
      <c r="AR205" s="61"/>
      <c r="AS205" s="61"/>
      <c r="AT205" s="61"/>
      <c r="AU205" s="61"/>
      <c r="AV205" s="61"/>
      <c r="AW205" s="61"/>
      <c r="AX205" s="61"/>
      <c r="AY205" s="61"/>
      <c r="AZ205" s="61"/>
      <c r="BA205" s="61"/>
      <c r="BB205" s="61"/>
      <c r="BC205" s="61"/>
      <c r="BD205" s="61"/>
    </row>
    <row r="206" spans="1:56" ht="16" x14ac:dyDescent="0.2">
      <c r="A206" s="58"/>
      <c r="B206" s="58"/>
      <c r="C206" s="58"/>
      <c r="D206" s="58"/>
      <c r="E206" s="58"/>
      <c r="F206" s="58"/>
      <c r="G206" s="58"/>
      <c r="H206" s="58"/>
      <c r="I206" s="57"/>
      <c r="J206" s="58"/>
      <c r="K206" s="58"/>
      <c r="L206" s="58"/>
      <c r="M206" s="58"/>
      <c r="N206" s="58"/>
      <c r="O206" s="58"/>
      <c r="P206" s="58"/>
      <c r="Q206" s="58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  <c r="AL206" s="61"/>
      <c r="AM206" s="61"/>
      <c r="AN206" s="61"/>
      <c r="AO206" s="61"/>
      <c r="AP206" s="61"/>
      <c r="AQ206" s="61"/>
      <c r="AR206" s="61"/>
      <c r="AS206" s="61"/>
      <c r="AT206" s="61"/>
      <c r="AU206" s="61"/>
      <c r="AV206" s="61"/>
      <c r="AW206" s="61"/>
      <c r="AX206" s="61"/>
      <c r="AY206" s="61"/>
      <c r="AZ206" s="61"/>
      <c r="BA206" s="61"/>
      <c r="BB206" s="61"/>
      <c r="BC206" s="61"/>
      <c r="BD206" s="61"/>
    </row>
    <row r="207" spans="1:56" ht="16" x14ac:dyDescent="0.2">
      <c r="A207" s="58"/>
      <c r="B207" s="58"/>
      <c r="C207" s="58"/>
      <c r="D207" s="58"/>
      <c r="E207" s="58"/>
      <c r="F207" s="58"/>
      <c r="G207" s="58"/>
      <c r="H207" s="58"/>
      <c r="I207" s="57"/>
      <c r="J207" s="58"/>
      <c r="K207" s="58"/>
      <c r="L207" s="58"/>
      <c r="M207" s="58"/>
      <c r="N207" s="58"/>
      <c r="O207" s="58"/>
      <c r="P207" s="58"/>
      <c r="Q207" s="58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  <c r="AL207" s="61"/>
      <c r="AM207" s="61"/>
      <c r="AN207" s="61"/>
      <c r="AO207" s="61"/>
      <c r="AP207" s="61"/>
      <c r="AQ207" s="61"/>
      <c r="AR207" s="61"/>
      <c r="AS207" s="61"/>
      <c r="AT207" s="61"/>
      <c r="AU207" s="61"/>
      <c r="AV207" s="61"/>
      <c r="AW207" s="61"/>
      <c r="AX207" s="61"/>
      <c r="AY207" s="61"/>
      <c r="AZ207" s="61"/>
      <c r="BA207" s="61"/>
      <c r="BB207" s="61"/>
      <c r="BC207" s="61"/>
      <c r="BD207" s="61"/>
    </row>
    <row r="208" spans="1:56" ht="16" x14ac:dyDescent="0.2">
      <c r="A208" s="58"/>
      <c r="B208" s="58"/>
      <c r="C208" s="58"/>
      <c r="D208" s="58"/>
      <c r="E208" s="58"/>
      <c r="F208" s="58"/>
      <c r="G208" s="58"/>
      <c r="H208" s="58"/>
      <c r="I208" s="59"/>
      <c r="J208" s="58"/>
      <c r="K208" s="58"/>
      <c r="L208" s="58"/>
      <c r="M208" s="58"/>
      <c r="N208" s="58"/>
      <c r="O208" s="58"/>
      <c r="P208" s="58"/>
      <c r="Q208" s="58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  <c r="AL208" s="61"/>
      <c r="AM208" s="61"/>
      <c r="AN208" s="61"/>
      <c r="AO208" s="61"/>
      <c r="AP208" s="61"/>
      <c r="AQ208" s="61"/>
      <c r="AR208" s="61"/>
      <c r="AS208" s="61"/>
      <c r="AT208" s="61"/>
      <c r="AU208" s="61"/>
      <c r="AV208" s="61"/>
      <c r="AW208" s="61"/>
      <c r="AX208" s="61"/>
      <c r="AY208" s="61"/>
      <c r="AZ208" s="61"/>
      <c r="BA208" s="61"/>
      <c r="BB208" s="61"/>
      <c r="BC208" s="61"/>
      <c r="BD208" s="61"/>
    </row>
    <row r="209" spans="1:56" ht="16" x14ac:dyDescent="0.2">
      <c r="A209" s="58"/>
      <c r="B209" s="58"/>
      <c r="C209" s="58"/>
      <c r="D209" s="58"/>
      <c r="E209" s="58"/>
      <c r="F209" s="58"/>
      <c r="G209" s="58"/>
      <c r="H209" s="58"/>
      <c r="I209" s="59"/>
      <c r="J209" s="58"/>
      <c r="K209" s="58"/>
      <c r="L209" s="58"/>
      <c r="M209" s="58"/>
      <c r="N209" s="58"/>
      <c r="O209" s="58"/>
      <c r="P209" s="58"/>
      <c r="Q209" s="58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  <c r="AL209" s="61"/>
      <c r="AM209" s="61"/>
      <c r="AN209" s="61"/>
      <c r="AO209" s="61"/>
      <c r="AP209" s="61"/>
      <c r="AQ209" s="61"/>
      <c r="AR209" s="61"/>
      <c r="AS209" s="61"/>
      <c r="AT209" s="61"/>
      <c r="AU209" s="61"/>
      <c r="AV209" s="61"/>
      <c r="AW209" s="61"/>
      <c r="AX209" s="61"/>
      <c r="AY209" s="61"/>
      <c r="AZ209" s="61"/>
      <c r="BA209" s="61"/>
      <c r="BB209" s="61"/>
      <c r="BC209" s="61"/>
      <c r="BD209" s="61"/>
    </row>
    <row r="210" spans="1:56" x14ac:dyDescent="0.15">
      <c r="A210" s="58"/>
      <c r="B210" s="58"/>
      <c r="C210" s="58"/>
      <c r="D210" s="58"/>
      <c r="E210" s="58"/>
      <c r="F210" s="58"/>
      <c r="G210" s="58"/>
      <c r="H210" s="58"/>
      <c r="I210" s="61"/>
      <c r="J210" s="58"/>
      <c r="K210" s="58"/>
      <c r="L210" s="58"/>
      <c r="M210" s="58"/>
      <c r="N210" s="58"/>
      <c r="O210" s="58"/>
      <c r="P210" s="58"/>
      <c r="Q210" s="58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  <c r="AL210" s="61"/>
      <c r="AM210" s="61"/>
      <c r="AN210" s="61"/>
      <c r="AO210" s="61"/>
      <c r="AP210" s="61"/>
      <c r="AQ210" s="61"/>
      <c r="AR210" s="61"/>
      <c r="AS210" s="61"/>
      <c r="AT210" s="61"/>
      <c r="AU210" s="61"/>
      <c r="AV210" s="61"/>
      <c r="AW210" s="61"/>
      <c r="AX210" s="61"/>
      <c r="AY210" s="61"/>
      <c r="AZ210" s="61"/>
      <c r="BA210" s="61"/>
      <c r="BB210" s="61"/>
      <c r="BC210" s="61"/>
      <c r="BD210" s="61"/>
    </row>
    <row r="211" spans="1:56" ht="16" x14ac:dyDescent="0.2">
      <c r="A211" s="65"/>
      <c r="B211" s="65"/>
      <c r="C211" s="65"/>
      <c r="D211" s="65"/>
      <c r="E211" s="65"/>
      <c r="F211" s="65"/>
      <c r="G211" s="65"/>
      <c r="H211" s="65"/>
      <c r="I211" s="57"/>
      <c r="J211" s="63"/>
      <c r="K211" s="63"/>
      <c r="L211" s="63"/>
      <c r="M211" s="63"/>
      <c r="N211" s="63"/>
      <c r="O211" s="63"/>
      <c r="P211" s="63"/>
      <c r="Q211" s="63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  <c r="AL211" s="61"/>
      <c r="AM211" s="61"/>
      <c r="AN211" s="61"/>
      <c r="AO211" s="61"/>
      <c r="AP211" s="61"/>
      <c r="AQ211" s="61"/>
      <c r="AR211" s="61"/>
      <c r="AS211" s="61"/>
      <c r="AT211" s="61"/>
      <c r="AU211" s="61"/>
      <c r="AV211" s="61"/>
      <c r="AW211" s="61"/>
      <c r="AX211" s="61"/>
      <c r="AY211" s="61"/>
      <c r="AZ211" s="61"/>
      <c r="BA211" s="61"/>
      <c r="BB211" s="61"/>
      <c r="BC211" s="61"/>
      <c r="BD211" s="61"/>
    </row>
    <row r="212" spans="1:56" ht="16" x14ac:dyDescent="0.2">
      <c r="A212" s="65"/>
      <c r="B212" s="65"/>
      <c r="C212" s="65"/>
      <c r="D212" s="65"/>
      <c r="E212" s="65"/>
      <c r="F212" s="65"/>
      <c r="G212" s="65"/>
      <c r="H212" s="65"/>
      <c r="I212" s="57"/>
      <c r="J212" s="60"/>
      <c r="K212" s="60"/>
      <c r="L212" s="60"/>
      <c r="M212" s="60"/>
      <c r="N212" s="60"/>
      <c r="O212" s="60"/>
      <c r="P212" s="60"/>
      <c r="Q212" s="60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  <c r="AL212" s="61"/>
      <c r="AM212" s="61"/>
      <c r="AN212" s="61"/>
      <c r="AO212" s="61"/>
      <c r="AP212" s="61"/>
      <c r="AQ212" s="61"/>
      <c r="AR212" s="61"/>
      <c r="AS212" s="61"/>
      <c r="AT212" s="61"/>
      <c r="AU212" s="61"/>
      <c r="AV212" s="61"/>
      <c r="AW212" s="61"/>
      <c r="AX212" s="61"/>
      <c r="AY212" s="61"/>
      <c r="AZ212" s="61"/>
      <c r="BA212" s="61"/>
      <c r="BB212" s="61"/>
      <c r="BC212" s="61"/>
      <c r="BD212" s="61"/>
    </row>
    <row r="213" spans="1:56" ht="16" x14ac:dyDescent="0.2">
      <c r="A213" s="65"/>
      <c r="B213" s="65"/>
      <c r="C213" s="65"/>
      <c r="D213" s="65"/>
      <c r="E213" s="65"/>
      <c r="F213" s="65"/>
      <c r="G213" s="65"/>
      <c r="H213" s="65"/>
      <c r="I213" s="59"/>
      <c r="J213" s="60"/>
      <c r="K213" s="60"/>
      <c r="L213" s="60"/>
      <c r="M213" s="60"/>
      <c r="N213" s="60"/>
      <c r="O213" s="60"/>
      <c r="P213" s="60"/>
      <c r="Q213" s="60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  <c r="AL213" s="61"/>
      <c r="AM213" s="61"/>
      <c r="AN213" s="61"/>
      <c r="AO213" s="61"/>
      <c r="AP213" s="61"/>
      <c r="AQ213" s="61"/>
      <c r="AR213" s="61"/>
      <c r="AS213" s="61"/>
      <c r="AT213" s="61"/>
      <c r="AU213" s="61"/>
      <c r="AV213" s="61"/>
      <c r="AW213" s="61"/>
      <c r="AX213" s="61"/>
      <c r="AY213" s="61"/>
      <c r="AZ213" s="61"/>
      <c r="BA213" s="61"/>
      <c r="BB213" s="61"/>
      <c r="BC213" s="61"/>
      <c r="BD213" s="61"/>
    </row>
    <row r="214" spans="1:56" ht="16" x14ac:dyDescent="0.2">
      <c r="A214" s="65"/>
      <c r="B214" s="65"/>
      <c r="C214" s="65"/>
      <c r="D214" s="65"/>
      <c r="E214" s="65"/>
      <c r="F214" s="65"/>
      <c r="G214" s="65"/>
      <c r="H214" s="65"/>
      <c r="I214" s="59"/>
      <c r="J214" s="60"/>
      <c r="K214" s="60"/>
      <c r="L214" s="60"/>
      <c r="M214" s="60"/>
      <c r="N214" s="60"/>
      <c r="O214" s="60"/>
      <c r="P214" s="60"/>
      <c r="Q214" s="60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  <c r="AL214" s="61"/>
      <c r="AM214" s="61"/>
      <c r="AN214" s="61"/>
      <c r="AO214" s="61"/>
      <c r="AP214" s="61"/>
      <c r="AQ214" s="61"/>
      <c r="AR214" s="61"/>
      <c r="AS214" s="61"/>
      <c r="AT214" s="61"/>
      <c r="AU214" s="61"/>
      <c r="AV214" s="61"/>
      <c r="AW214" s="61"/>
      <c r="AX214" s="61"/>
      <c r="AY214" s="61"/>
      <c r="AZ214" s="61"/>
      <c r="BA214" s="61"/>
      <c r="BB214" s="61"/>
      <c r="BC214" s="61"/>
      <c r="BD214" s="61"/>
    </row>
    <row r="215" spans="1:56" x14ac:dyDescent="0.15">
      <c r="A215" s="58"/>
      <c r="B215" s="58"/>
      <c r="C215" s="58"/>
      <c r="D215" s="58"/>
      <c r="E215" s="58"/>
      <c r="F215" s="58"/>
      <c r="G215" s="58"/>
      <c r="H215" s="58"/>
      <c r="I215" s="61"/>
      <c r="J215" s="58"/>
      <c r="K215" s="58"/>
      <c r="L215" s="58"/>
      <c r="M215" s="58"/>
      <c r="N215" s="58"/>
      <c r="O215" s="58"/>
      <c r="P215" s="58"/>
      <c r="Q215" s="58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  <c r="AL215" s="61"/>
      <c r="AM215" s="61"/>
      <c r="AN215" s="61"/>
      <c r="AO215" s="61"/>
      <c r="AP215" s="61"/>
      <c r="AQ215" s="61"/>
      <c r="AR215" s="61"/>
      <c r="AS215" s="61"/>
      <c r="AT215" s="61"/>
      <c r="AU215" s="61"/>
      <c r="AV215" s="61"/>
      <c r="AW215" s="61"/>
      <c r="AX215" s="61"/>
      <c r="AY215" s="61"/>
      <c r="AZ215" s="61"/>
      <c r="BA215" s="61"/>
      <c r="BB215" s="61"/>
      <c r="BC215" s="61"/>
      <c r="BD215" s="61"/>
    </row>
    <row r="216" spans="1:56" ht="16" x14ac:dyDescent="0.2">
      <c r="A216" s="65"/>
      <c r="B216" s="65"/>
      <c r="C216" s="65"/>
      <c r="D216" s="65"/>
      <c r="E216" s="65"/>
      <c r="F216" s="65"/>
      <c r="G216" s="65"/>
      <c r="H216" s="65"/>
      <c r="I216" s="57"/>
      <c r="J216" s="63"/>
      <c r="K216" s="63"/>
      <c r="L216" s="63"/>
      <c r="M216" s="63"/>
      <c r="N216" s="63"/>
      <c r="O216" s="63"/>
      <c r="P216" s="63"/>
      <c r="Q216" s="63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  <c r="AL216" s="61"/>
      <c r="AM216" s="61"/>
      <c r="AN216" s="61"/>
      <c r="AO216" s="61"/>
      <c r="AP216" s="61"/>
      <c r="AQ216" s="61"/>
      <c r="AR216" s="61"/>
      <c r="AS216" s="61"/>
      <c r="AT216" s="61"/>
      <c r="AU216" s="61"/>
      <c r="AV216" s="61"/>
      <c r="AW216" s="61"/>
      <c r="AX216" s="61"/>
      <c r="AY216" s="61"/>
      <c r="AZ216" s="61"/>
      <c r="BA216" s="61"/>
      <c r="BB216" s="61"/>
      <c r="BC216" s="61"/>
      <c r="BD216" s="61"/>
    </row>
    <row r="217" spans="1:56" ht="16" x14ac:dyDescent="0.2">
      <c r="A217" s="65"/>
      <c r="B217" s="65"/>
      <c r="C217" s="65"/>
      <c r="D217" s="65"/>
      <c r="E217" s="65"/>
      <c r="F217" s="65"/>
      <c r="G217" s="65"/>
      <c r="H217" s="65"/>
      <c r="I217" s="57"/>
      <c r="J217" s="63"/>
      <c r="K217" s="63"/>
      <c r="L217" s="63"/>
      <c r="M217" s="63"/>
      <c r="N217" s="63"/>
      <c r="O217" s="63"/>
      <c r="P217" s="63"/>
      <c r="Q217" s="63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  <c r="AL217" s="61"/>
      <c r="AM217" s="61"/>
      <c r="AN217" s="61"/>
      <c r="AO217" s="61"/>
      <c r="AP217" s="61"/>
      <c r="AQ217" s="61"/>
      <c r="AR217" s="61"/>
      <c r="AS217" s="61"/>
      <c r="AT217" s="61"/>
      <c r="AU217" s="61"/>
      <c r="AV217" s="61"/>
      <c r="AW217" s="61"/>
      <c r="AX217" s="61"/>
      <c r="AY217" s="61"/>
      <c r="AZ217" s="61"/>
      <c r="BA217" s="61"/>
      <c r="BB217" s="61"/>
      <c r="BC217" s="61"/>
      <c r="BD217" s="61"/>
    </row>
    <row r="218" spans="1:56" ht="16" x14ac:dyDescent="0.2">
      <c r="A218" s="65"/>
      <c r="B218" s="65"/>
      <c r="C218" s="65"/>
      <c r="D218" s="65"/>
      <c r="E218" s="65"/>
      <c r="F218" s="65"/>
      <c r="G218" s="65"/>
      <c r="H218" s="65"/>
      <c r="I218" s="57"/>
      <c r="J218" s="60"/>
      <c r="K218" s="60"/>
      <c r="L218" s="60"/>
      <c r="M218" s="60"/>
      <c r="N218" s="60"/>
      <c r="O218" s="60"/>
      <c r="P218" s="60"/>
      <c r="Q218" s="60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  <c r="AL218" s="61"/>
      <c r="AM218" s="61"/>
      <c r="AN218" s="61"/>
      <c r="AO218" s="61"/>
      <c r="AP218" s="61"/>
      <c r="AQ218" s="61"/>
      <c r="AR218" s="61"/>
      <c r="AS218" s="61"/>
      <c r="AT218" s="61"/>
      <c r="AU218" s="61"/>
      <c r="AV218" s="61"/>
      <c r="AW218" s="61"/>
      <c r="AX218" s="61"/>
      <c r="AY218" s="61"/>
      <c r="AZ218" s="61"/>
      <c r="BA218" s="61"/>
      <c r="BB218" s="61"/>
      <c r="BC218" s="61"/>
      <c r="BD218" s="61"/>
    </row>
    <row r="219" spans="1:56" ht="16" x14ac:dyDescent="0.2">
      <c r="A219" s="65"/>
      <c r="B219" s="65"/>
      <c r="C219" s="65"/>
      <c r="D219" s="65"/>
      <c r="E219" s="65"/>
      <c r="F219" s="65"/>
      <c r="G219" s="65"/>
      <c r="H219" s="65"/>
      <c r="I219" s="59"/>
      <c r="J219" s="60"/>
      <c r="K219" s="60"/>
      <c r="L219" s="60"/>
      <c r="M219" s="60"/>
      <c r="N219" s="60"/>
      <c r="O219" s="60"/>
      <c r="P219" s="60"/>
      <c r="Q219" s="60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  <c r="AL219" s="61"/>
      <c r="AM219" s="61"/>
      <c r="AN219" s="61"/>
      <c r="AO219" s="61"/>
      <c r="AP219" s="61"/>
      <c r="AQ219" s="61"/>
      <c r="AR219" s="61"/>
      <c r="AS219" s="61"/>
      <c r="AT219" s="61"/>
      <c r="AU219" s="61"/>
      <c r="AV219" s="61"/>
      <c r="AW219" s="61"/>
      <c r="AX219" s="61"/>
      <c r="AY219" s="61"/>
      <c r="AZ219" s="61"/>
      <c r="BA219" s="61"/>
      <c r="BB219" s="61"/>
      <c r="BC219" s="61"/>
      <c r="BD219" s="61"/>
    </row>
    <row r="220" spans="1:56" ht="16" x14ac:dyDescent="0.2">
      <c r="A220" s="65"/>
      <c r="B220" s="65"/>
      <c r="C220" s="65"/>
      <c r="D220" s="65"/>
      <c r="E220" s="65"/>
      <c r="F220" s="65"/>
      <c r="G220" s="65"/>
      <c r="H220" s="65"/>
      <c r="I220" s="59"/>
      <c r="J220" s="60"/>
      <c r="K220" s="60"/>
      <c r="L220" s="60"/>
      <c r="M220" s="60"/>
      <c r="N220" s="60"/>
      <c r="O220" s="60"/>
      <c r="P220" s="60"/>
      <c r="Q220" s="60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  <c r="AL220" s="61"/>
      <c r="AM220" s="61"/>
      <c r="AN220" s="61"/>
      <c r="AO220" s="61"/>
      <c r="AP220" s="61"/>
      <c r="AQ220" s="61"/>
      <c r="AR220" s="61"/>
      <c r="AS220" s="61"/>
      <c r="AT220" s="61"/>
      <c r="AU220" s="61"/>
      <c r="AV220" s="61"/>
      <c r="AW220" s="61"/>
      <c r="AX220" s="61"/>
      <c r="AY220" s="61"/>
      <c r="AZ220" s="61"/>
      <c r="BA220" s="61"/>
      <c r="BB220" s="61"/>
      <c r="BC220" s="61"/>
      <c r="BD220" s="61"/>
    </row>
    <row r="221" spans="1:56" x14ac:dyDescent="0.15">
      <c r="A221" s="58"/>
      <c r="B221" s="58"/>
      <c r="C221" s="58"/>
      <c r="D221" s="58"/>
      <c r="E221" s="58"/>
      <c r="F221" s="58"/>
      <c r="G221" s="58"/>
      <c r="H221" s="58"/>
      <c r="I221" s="64"/>
      <c r="J221" s="58"/>
      <c r="K221" s="58"/>
      <c r="L221" s="58"/>
      <c r="M221" s="58"/>
      <c r="N221" s="58"/>
      <c r="O221" s="58"/>
      <c r="P221" s="58"/>
      <c r="Q221" s="58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  <c r="AL221" s="61"/>
      <c r="AM221" s="61"/>
      <c r="AN221" s="61"/>
      <c r="AO221" s="61"/>
      <c r="AP221" s="61"/>
      <c r="AQ221" s="61"/>
      <c r="AR221" s="61"/>
      <c r="AS221" s="61"/>
      <c r="AT221" s="61"/>
      <c r="AU221" s="61"/>
      <c r="AV221" s="61"/>
      <c r="AW221" s="61"/>
      <c r="AX221" s="61"/>
      <c r="AY221" s="61"/>
      <c r="AZ221" s="61"/>
      <c r="BA221" s="61"/>
      <c r="BB221" s="61"/>
      <c r="BC221" s="61"/>
      <c r="BD221" s="61"/>
    </row>
    <row r="222" spans="1:56" ht="16" x14ac:dyDescent="0.2">
      <c r="A222" s="65"/>
      <c r="B222" s="65"/>
      <c r="C222" s="65"/>
      <c r="D222" s="65"/>
      <c r="E222" s="65"/>
      <c r="F222" s="65"/>
      <c r="G222" s="65"/>
      <c r="H222" s="65"/>
      <c r="I222" s="57"/>
      <c r="J222" s="63"/>
      <c r="K222" s="63"/>
      <c r="L222" s="63"/>
      <c r="M222" s="63"/>
      <c r="N222" s="63"/>
      <c r="O222" s="63"/>
      <c r="P222" s="63"/>
      <c r="Q222" s="63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  <c r="AL222" s="61"/>
      <c r="AM222" s="61"/>
      <c r="AN222" s="61"/>
      <c r="AO222" s="61"/>
      <c r="AP222" s="61"/>
      <c r="AQ222" s="61"/>
      <c r="AR222" s="61"/>
      <c r="AS222" s="61"/>
      <c r="AT222" s="61"/>
      <c r="AU222" s="61"/>
      <c r="AV222" s="61"/>
      <c r="AW222" s="61"/>
      <c r="AX222" s="61"/>
      <c r="AY222" s="61"/>
      <c r="AZ222" s="61"/>
      <c r="BA222" s="61"/>
      <c r="BB222" s="61"/>
      <c r="BC222" s="61"/>
      <c r="BD222" s="61"/>
    </row>
    <row r="223" spans="1:56" ht="16" x14ac:dyDescent="0.2">
      <c r="A223" s="65"/>
      <c r="B223" s="65"/>
      <c r="C223" s="65"/>
      <c r="D223" s="65"/>
      <c r="E223" s="65"/>
      <c r="F223" s="65"/>
      <c r="G223" s="65"/>
      <c r="H223" s="65"/>
      <c r="I223" s="57"/>
      <c r="J223" s="60"/>
      <c r="K223" s="60"/>
      <c r="L223" s="60"/>
      <c r="M223" s="60"/>
      <c r="N223" s="60"/>
      <c r="O223" s="60"/>
      <c r="P223" s="60"/>
      <c r="Q223" s="60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  <c r="AL223" s="61"/>
      <c r="AM223" s="61"/>
      <c r="AN223" s="61"/>
      <c r="AO223" s="61"/>
      <c r="AP223" s="61"/>
      <c r="AQ223" s="61"/>
      <c r="AR223" s="61"/>
      <c r="AS223" s="61"/>
      <c r="AT223" s="61"/>
      <c r="AU223" s="61"/>
      <c r="AV223" s="61"/>
      <c r="AW223" s="61"/>
      <c r="AX223" s="61"/>
      <c r="AY223" s="61"/>
      <c r="AZ223" s="61"/>
      <c r="BA223" s="61"/>
      <c r="BB223" s="61"/>
      <c r="BC223" s="61"/>
      <c r="BD223" s="61"/>
    </row>
    <row r="224" spans="1:56" ht="16" x14ac:dyDescent="0.2">
      <c r="A224" s="65"/>
      <c r="B224" s="65"/>
      <c r="C224" s="65"/>
      <c r="D224" s="65"/>
      <c r="E224" s="65"/>
      <c r="F224" s="65"/>
      <c r="G224" s="65"/>
      <c r="H224" s="65"/>
      <c r="I224" s="59"/>
      <c r="J224" s="60"/>
      <c r="K224" s="60"/>
      <c r="L224" s="60"/>
      <c r="M224" s="60"/>
      <c r="N224" s="60"/>
      <c r="O224" s="60"/>
      <c r="P224" s="60"/>
      <c r="Q224" s="60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  <c r="AL224" s="61"/>
      <c r="AM224" s="61"/>
      <c r="AN224" s="61"/>
      <c r="AO224" s="61"/>
      <c r="AP224" s="61"/>
      <c r="AQ224" s="61"/>
      <c r="AR224" s="61"/>
      <c r="AS224" s="61"/>
      <c r="AT224" s="61"/>
      <c r="AU224" s="61"/>
      <c r="AV224" s="61"/>
      <c r="AW224" s="61"/>
      <c r="AX224" s="61"/>
      <c r="AY224" s="61"/>
      <c r="AZ224" s="61"/>
      <c r="BA224" s="61"/>
      <c r="BB224" s="61"/>
      <c r="BC224" s="61"/>
      <c r="BD224" s="61"/>
    </row>
    <row r="225" spans="1:56" ht="16" x14ac:dyDescent="0.2">
      <c r="A225" s="65"/>
      <c r="B225" s="65"/>
      <c r="C225" s="65"/>
      <c r="D225" s="65"/>
      <c r="E225" s="65"/>
      <c r="F225" s="65"/>
      <c r="G225" s="65"/>
      <c r="H225" s="65"/>
      <c r="I225" s="59"/>
      <c r="J225" s="60"/>
      <c r="K225" s="60"/>
      <c r="L225" s="60"/>
      <c r="M225" s="60"/>
      <c r="N225" s="60"/>
      <c r="O225" s="60"/>
      <c r="P225" s="60"/>
      <c r="Q225" s="60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  <c r="AL225" s="61"/>
      <c r="AM225" s="61"/>
      <c r="AN225" s="61"/>
      <c r="AO225" s="61"/>
      <c r="AP225" s="61"/>
      <c r="AQ225" s="61"/>
      <c r="AR225" s="61"/>
      <c r="AS225" s="61"/>
      <c r="AT225" s="61"/>
      <c r="AU225" s="61"/>
      <c r="AV225" s="61"/>
      <c r="AW225" s="61"/>
      <c r="AX225" s="61"/>
      <c r="AY225" s="61"/>
      <c r="AZ225" s="61"/>
      <c r="BA225" s="61"/>
      <c r="BB225" s="61"/>
      <c r="BC225" s="61"/>
      <c r="BD225" s="61"/>
    </row>
    <row r="226" spans="1:56" x14ac:dyDescent="0.15">
      <c r="A226" s="58"/>
      <c r="B226" s="58"/>
      <c r="C226" s="58"/>
      <c r="D226" s="58"/>
      <c r="E226" s="58"/>
      <c r="F226" s="58"/>
      <c r="G226" s="58"/>
      <c r="H226" s="58"/>
      <c r="I226" s="64"/>
      <c r="J226" s="58"/>
      <c r="K226" s="58"/>
      <c r="L226" s="58"/>
      <c r="M226" s="58"/>
      <c r="N226" s="58"/>
      <c r="O226" s="58"/>
      <c r="P226" s="58"/>
      <c r="Q226" s="58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  <c r="AL226" s="61"/>
      <c r="AM226" s="61"/>
      <c r="AN226" s="61"/>
      <c r="AO226" s="61"/>
      <c r="AP226" s="61"/>
      <c r="AQ226" s="61"/>
      <c r="AR226" s="61"/>
      <c r="AS226" s="61"/>
      <c r="AT226" s="61"/>
      <c r="AU226" s="61"/>
      <c r="AV226" s="61"/>
      <c r="AW226" s="61"/>
      <c r="AX226" s="61"/>
      <c r="AY226" s="61"/>
      <c r="AZ226" s="61"/>
      <c r="BA226" s="61"/>
      <c r="BB226" s="61"/>
      <c r="BC226" s="61"/>
      <c r="BD226" s="61"/>
    </row>
    <row r="227" spans="1:56" ht="16" x14ac:dyDescent="0.2">
      <c r="A227" s="66"/>
      <c r="B227" s="66"/>
      <c r="C227" s="66"/>
      <c r="D227" s="66"/>
      <c r="E227" s="66"/>
      <c r="F227" s="66"/>
      <c r="G227" s="66"/>
      <c r="H227" s="66"/>
      <c r="I227" s="57"/>
      <c r="J227" s="58"/>
      <c r="K227" s="58"/>
      <c r="L227" s="58"/>
      <c r="M227" s="58"/>
      <c r="N227" s="58"/>
      <c r="O227" s="58"/>
      <c r="P227" s="58"/>
      <c r="Q227" s="58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  <c r="AL227" s="61"/>
      <c r="AM227" s="61"/>
      <c r="AN227" s="61"/>
      <c r="AO227" s="61"/>
      <c r="AP227" s="61"/>
      <c r="AQ227" s="61"/>
      <c r="AR227" s="61"/>
      <c r="AS227" s="61"/>
      <c r="AT227" s="61"/>
      <c r="AU227" s="61"/>
      <c r="AV227" s="61"/>
      <c r="AW227" s="61"/>
      <c r="AX227" s="61"/>
      <c r="AY227" s="61"/>
      <c r="AZ227" s="61"/>
      <c r="BA227" s="61"/>
      <c r="BB227" s="61"/>
      <c r="BC227" s="61"/>
      <c r="BD227" s="61"/>
    </row>
    <row r="228" spans="1:56" ht="16" x14ac:dyDescent="0.2">
      <c r="A228" s="66"/>
      <c r="B228" s="66"/>
      <c r="C228" s="66"/>
      <c r="D228" s="66"/>
      <c r="E228" s="66"/>
      <c r="F228" s="66"/>
      <c r="G228" s="66"/>
      <c r="H228" s="67"/>
      <c r="I228" s="57"/>
      <c r="J228" s="58"/>
      <c r="K228" s="58"/>
      <c r="L228" s="58"/>
      <c r="M228" s="58"/>
      <c r="N228" s="58"/>
      <c r="O228" s="58"/>
      <c r="P228" s="58"/>
      <c r="Q228" s="58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  <c r="AL228" s="61"/>
      <c r="AM228" s="61"/>
      <c r="AN228" s="61"/>
      <c r="AO228" s="61"/>
      <c r="AP228" s="61"/>
      <c r="AQ228" s="61"/>
      <c r="AR228" s="61"/>
      <c r="AS228" s="61"/>
      <c r="AT228" s="61"/>
      <c r="AU228" s="61"/>
      <c r="AV228" s="61"/>
      <c r="AW228" s="61"/>
      <c r="AX228" s="61"/>
      <c r="AY228" s="61"/>
      <c r="AZ228" s="61"/>
      <c r="BA228" s="61"/>
      <c r="BB228" s="61"/>
      <c r="BC228" s="61"/>
      <c r="BD228" s="61"/>
    </row>
    <row r="229" spans="1:56" ht="16" x14ac:dyDescent="0.2">
      <c r="A229" s="66"/>
      <c r="B229" s="66"/>
      <c r="C229" s="66"/>
      <c r="D229" s="66"/>
      <c r="E229" s="66"/>
      <c r="F229" s="66"/>
      <c r="G229" s="66"/>
      <c r="H229" s="66"/>
      <c r="I229" s="59"/>
      <c r="J229" s="58"/>
      <c r="K229" s="58"/>
      <c r="L229" s="58"/>
      <c r="M229" s="58"/>
      <c r="N229" s="58"/>
      <c r="O229" s="58"/>
      <c r="P229" s="58"/>
      <c r="Q229" s="58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  <c r="AL229" s="61"/>
      <c r="AM229" s="61"/>
      <c r="AN229" s="61"/>
      <c r="AO229" s="61"/>
      <c r="AP229" s="61"/>
      <c r="AQ229" s="61"/>
      <c r="AR229" s="61"/>
      <c r="AS229" s="61"/>
      <c r="AT229" s="61"/>
      <c r="AU229" s="61"/>
      <c r="AV229" s="61"/>
      <c r="AW229" s="61"/>
      <c r="AX229" s="61"/>
      <c r="AY229" s="61"/>
      <c r="AZ229" s="61"/>
      <c r="BA229" s="61"/>
      <c r="BB229" s="61"/>
      <c r="BC229" s="61"/>
      <c r="BD229" s="61"/>
    </row>
    <row r="230" spans="1:56" ht="16" x14ac:dyDescent="0.2">
      <c r="A230" s="66"/>
      <c r="B230" s="66"/>
      <c r="C230" s="66"/>
      <c r="D230" s="66"/>
      <c r="E230" s="66"/>
      <c r="F230" s="66"/>
      <c r="G230" s="66"/>
      <c r="H230" s="66"/>
      <c r="I230" s="59"/>
      <c r="J230" s="58"/>
      <c r="K230" s="58"/>
      <c r="L230" s="58"/>
      <c r="M230" s="58"/>
      <c r="N230" s="58"/>
      <c r="O230" s="58"/>
      <c r="P230" s="58"/>
      <c r="Q230" s="58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  <c r="AL230" s="61"/>
      <c r="AM230" s="61"/>
      <c r="AN230" s="61"/>
      <c r="AO230" s="61"/>
      <c r="AP230" s="61"/>
      <c r="AQ230" s="61"/>
      <c r="AR230" s="61"/>
      <c r="AS230" s="61"/>
      <c r="AT230" s="61"/>
      <c r="AU230" s="61"/>
      <c r="AV230" s="61"/>
      <c r="AW230" s="61"/>
      <c r="AX230" s="61"/>
      <c r="AY230" s="61"/>
      <c r="AZ230" s="61"/>
      <c r="BA230" s="61"/>
      <c r="BB230" s="61"/>
      <c r="BC230" s="61"/>
      <c r="BD230" s="61"/>
    </row>
    <row r="231" spans="1:56" x14ac:dyDescent="0.15">
      <c r="A231" s="58"/>
      <c r="B231" s="58"/>
      <c r="C231" s="58"/>
      <c r="D231" s="58"/>
      <c r="E231" s="58"/>
      <c r="F231" s="58"/>
      <c r="G231" s="58"/>
      <c r="H231" s="58"/>
      <c r="I231" s="64"/>
      <c r="J231" s="58"/>
      <c r="K231" s="58"/>
      <c r="L231" s="58"/>
      <c r="M231" s="58"/>
      <c r="N231" s="58"/>
      <c r="O231" s="58"/>
      <c r="P231" s="58"/>
      <c r="Q231" s="58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  <c r="AL231" s="61"/>
      <c r="AM231" s="61"/>
      <c r="AN231" s="61"/>
      <c r="AO231" s="61"/>
      <c r="AP231" s="61"/>
      <c r="AQ231" s="61"/>
      <c r="AR231" s="61"/>
      <c r="AS231" s="61"/>
      <c r="AT231" s="61"/>
      <c r="AU231" s="61"/>
      <c r="AV231" s="61"/>
      <c r="AW231" s="61"/>
      <c r="AX231" s="61"/>
      <c r="AY231" s="61"/>
      <c r="AZ231" s="61"/>
      <c r="BA231" s="61"/>
      <c r="BB231" s="61"/>
      <c r="BC231" s="61"/>
      <c r="BD231" s="61"/>
    </row>
    <row r="232" spans="1:56" ht="16" x14ac:dyDescent="0.2">
      <c r="A232" s="66"/>
      <c r="B232" s="66"/>
      <c r="C232" s="66"/>
      <c r="D232" s="66"/>
      <c r="E232" s="66"/>
      <c r="F232" s="66"/>
      <c r="G232" s="66"/>
      <c r="H232" s="66"/>
      <c r="I232" s="57"/>
      <c r="J232" s="58"/>
      <c r="K232" s="58"/>
      <c r="L232" s="58"/>
      <c r="M232" s="58"/>
      <c r="N232" s="58"/>
      <c r="O232" s="58"/>
      <c r="P232" s="58"/>
      <c r="Q232" s="58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  <c r="AL232" s="61"/>
      <c r="AM232" s="61"/>
      <c r="AN232" s="61"/>
      <c r="AO232" s="61"/>
      <c r="AP232" s="61"/>
      <c r="AQ232" s="61"/>
      <c r="AR232" s="61"/>
      <c r="AS232" s="61"/>
      <c r="AT232" s="61"/>
      <c r="AU232" s="61"/>
      <c r="AV232" s="61"/>
      <c r="AW232" s="61"/>
      <c r="AX232" s="61"/>
      <c r="AY232" s="61"/>
      <c r="AZ232" s="61"/>
      <c r="BA232" s="61"/>
      <c r="BB232" s="61"/>
      <c r="BC232" s="61"/>
      <c r="BD232" s="61"/>
    </row>
    <row r="233" spans="1:56" ht="16" x14ac:dyDescent="0.2">
      <c r="A233" s="66"/>
      <c r="B233" s="66"/>
      <c r="C233" s="66"/>
      <c r="D233" s="66"/>
      <c r="E233" s="66"/>
      <c r="F233" s="66"/>
      <c r="G233" s="66"/>
      <c r="H233" s="67"/>
      <c r="I233" s="57"/>
      <c r="J233" s="58"/>
      <c r="K233" s="58"/>
      <c r="L233" s="58"/>
      <c r="M233" s="58"/>
      <c r="N233" s="58"/>
      <c r="O233" s="58"/>
      <c r="P233" s="58"/>
      <c r="Q233" s="58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  <c r="AL233" s="61"/>
      <c r="AM233" s="61"/>
      <c r="AN233" s="61"/>
      <c r="AO233" s="61"/>
      <c r="AP233" s="61"/>
      <c r="AQ233" s="61"/>
      <c r="AR233" s="61"/>
      <c r="AS233" s="61"/>
      <c r="AT233" s="61"/>
      <c r="AU233" s="61"/>
      <c r="AV233" s="61"/>
      <c r="AW233" s="61"/>
      <c r="AX233" s="61"/>
      <c r="AY233" s="61"/>
      <c r="AZ233" s="61"/>
      <c r="BA233" s="61"/>
      <c r="BB233" s="61"/>
      <c r="BC233" s="61"/>
      <c r="BD233" s="61"/>
    </row>
    <row r="234" spans="1:56" ht="16" x14ac:dyDescent="0.2">
      <c r="A234" s="66"/>
      <c r="B234" s="66"/>
      <c r="C234" s="66"/>
      <c r="D234" s="66"/>
      <c r="E234" s="66"/>
      <c r="F234" s="66"/>
      <c r="G234" s="66"/>
      <c r="H234" s="66"/>
      <c r="I234" s="57"/>
      <c r="J234" s="58"/>
      <c r="K234" s="58"/>
      <c r="L234" s="58"/>
      <c r="M234" s="58"/>
      <c r="N234" s="58"/>
      <c r="O234" s="58"/>
      <c r="P234" s="58"/>
      <c r="Q234" s="58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  <c r="AL234" s="61"/>
      <c r="AM234" s="61"/>
      <c r="AN234" s="61"/>
      <c r="AO234" s="61"/>
      <c r="AP234" s="61"/>
      <c r="AQ234" s="61"/>
      <c r="AR234" s="61"/>
      <c r="AS234" s="61"/>
      <c r="AT234" s="61"/>
      <c r="AU234" s="61"/>
      <c r="AV234" s="61"/>
      <c r="AW234" s="61"/>
      <c r="AX234" s="61"/>
      <c r="AY234" s="61"/>
      <c r="AZ234" s="61"/>
      <c r="BA234" s="61"/>
      <c r="BB234" s="61"/>
      <c r="BC234" s="61"/>
      <c r="BD234" s="61"/>
    </row>
    <row r="235" spans="1:56" ht="16" x14ac:dyDescent="0.2">
      <c r="A235" s="66"/>
      <c r="B235" s="66"/>
      <c r="C235" s="66"/>
      <c r="D235" s="66"/>
      <c r="E235" s="66"/>
      <c r="F235" s="66"/>
      <c r="G235" s="66"/>
      <c r="H235" s="66"/>
      <c r="I235" s="59"/>
      <c r="J235" s="58"/>
      <c r="K235" s="58"/>
      <c r="L235" s="58"/>
      <c r="M235" s="58"/>
      <c r="N235" s="58"/>
      <c r="O235" s="58"/>
      <c r="P235" s="58"/>
      <c r="Q235" s="58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  <c r="AL235" s="61"/>
      <c r="AM235" s="61"/>
      <c r="AN235" s="61"/>
      <c r="AO235" s="61"/>
      <c r="AP235" s="61"/>
      <c r="AQ235" s="61"/>
      <c r="AR235" s="61"/>
      <c r="AS235" s="61"/>
      <c r="AT235" s="61"/>
      <c r="AU235" s="61"/>
      <c r="AV235" s="61"/>
      <c r="AW235" s="61"/>
      <c r="AX235" s="61"/>
      <c r="AY235" s="61"/>
      <c r="AZ235" s="61"/>
      <c r="BA235" s="61"/>
      <c r="BB235" s="61"/>
      <c r="BC235" s="61"/>
      <c r="BD235" s="61"/>
    </row>
    <row r="236" spans="1:56" ht="16" x14ac:dyDescent="0.2">
      <c r="A236" s="58"/>
      <c r="B236" s="58"/>
      <c r="C236" s="58"/>
      <c r="D236" s="58"/>
      <c r="E236" s="58"/>
      <c r="F236" s="58"/>
      <c r="G236" s="58"/>
      <c r="H236" s="58"/>
      <c r="I236" s="59"/>
      <c r="J236" s="58"/>
      <c r="K236" s="58"/>
      <c r="L236" s="58"/>
      <c r="M236" s="58"/>
      <c r="N236" s="58"/>
      <c r="O236" s="58"/>
      <c r="P236" s="58"/>
      <c r="Q236" s="58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  <c r="AL236" s="61"/>
      <c r="AM236" s="61"/>
      <c r="AN236" s="61"/>
      <c r="AO236" s="61"/>
      <c r="AP236" s="61"/>
      <c r="AQ236" s="61"/>
      <c r="AR236" s="61"/>
      <c r="AS236" s="61"/>
      <c r="AT236" s="61"/>
      <c r="AU236" s="61"/>
      <c r="AV236" s="61"/>
      <c r="AW236" s="61"/>
      <c r="AX236" s="61"/>
      <c r="AY236" s="61"/>
      <c r="AZ236" s="61"/>
      <c r="BA236" s="61"/>
      <c r="BB236" s="61"/>
      <c r="BC236" s="61"/>
      <c r="BD236" s="61"/>
    </row>
    <row r="237" spans="1:56" x14ac:dyDescent="0.15">
      <c r="A237" s="58"/>
      <c r="B237" s="58"/>
      <c r="C237" s="58"/>
      <c r="D237" s="58"/>
      <c r="E237" s="58"/>
      <c r="F237" s="58"/>
      <c r="G237" s="58"/>
      <c r="H237" s="58"/>
      <c r="I237" s="64"/>
      <c r="J237" s="58"/>
      <c r="K237" s="58"/>
      <c r="L237" s="58"/>
      <c r="M237" s="58"/>
      <c r="N237" s="58"/>
      <c r="O237" s="58"/>
      <c r="P237" s="58"/>
      <c r="Q237" s="58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  <c r="AL237" s="61"/>
      <c r="AM237" s="61"/>
      <c r="AN237" s="61"/>
      <c r="AO237" s="61"/>
      <c r="AP237" s="61"/>
      <c r="AQ237" s="61"/>
      <c r="AR237" s="61"/>
      <c r="AS237" s="61"/>
      <c r="AT237" s="61"/>
      <c r="AU237" s="61"/>
      <c r="AV237" s="61"/>
      <c r="AW237" s="61"/>
      <c r="AX237" s="61"/>
      <c r="AY237" s="61"/>
      <c r="AZ237" s="61"/>
      <c r="BA237" s="61"/>
      <c r="BB237" s="61"/>
      <c r="BC237" s="61"/>
      <c r="BD237" s="61"/>
    </row>
    <row r="238" spans="1:56" ht="16" x14ac:dyDescent="0.2">
      <c r="A238" s="66"/>
      <c r="B238" s="66"/>
      <c r="C238" s="66"/>
      <c r="D238" s="66"/>
      <c r="E238" s="66"/>
      <c r="F238" s="66"/>
      <c r="G238" s="66"/>
      <c r="H238" s="66"/>
      <c r="I238" s="57"/>
      <c r="J238" s="58"/>
      <c r="K238" s="58"/>
      <c r="L238" s="58"/>
      <c r="M238" s="58"/>
      <c r="N238" s="58"/>
      <c r="O238" s="58"/>
      <c r="P238" s="58"/>
      <c r="Q238" s="58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  <c r="AL238" s="61"/>
      <c r="AM238" s="61"/>
      <c r="AN238" s="61"/>
      <c r="AO238" s="61"/>
      <c r="AP238" s="61"/>
      <c r="AQ238" s="61"/>
      <c r="AR238" s="61"/>
      <c r="AS238" s="61"/>
      <c r="AT238" s="61"/>
      <c r="AU238" s="61"/>
      <c r="AV238" s="61"/>
      <c r="AW238" s="61"/>
      <c r="AX238" s="61"/>
      <c r="AY238" s="61"/>
      <c r="AZ238" s="61"/>
      <c r="BA238" s="61"/>
      <c r="BB238" s="61"/>
      <c r="BC238" s="61"/>
      <c r="BD238" s="61"/>
    </row>
    <row r="239" spans="1:56" ht="16" x14ac:dyDescent="0.2">
      <c r="A239" s="66"/>
      <c r="B239" s="66"/>
      <c r="C239" s="66"/>
      <c r="D239" s="66"/>
      <c r="E239" s="66"/>
      <c r="F239" s="66"/>
      <c r="G239" s="66"/>
      <c r="H239" s="66"/>
      <c r="I239" s="57"/>
      <c r="J239" s="58"/>
      <c r="K239" s="58"/>
      <c r="L239" s="58"/>
      <c r="M239" s="58"/>
      <c r="N239" s="58"/>
      <c r="O239" s="58"/>
      <c r="P239" s="58"/>
      <c r="Q239" s="58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  <c r="AL239" s="61"/>
      <c r="AM239" s="61"/>
      <c r="AN239" s="61"/>
      <c r="AO239" s="61"/>
      <c r="AP239" s="61"/>
      <c r="AQ239" s="61"/>
      <c r="AR239" s="61"/>
      <c r="AS239" s="61"/>
      <c r="AT239" s="61"/>
      <c r="AU239" s="61"/>
      <c r="AV239" s="61"/>
      <c r="AW239" s="61"/>
      <c r="AX239" s="61"/>
      <c r="AY239" s="61"/>
      <c r="AZ239" s="61"/>
      <c r="BA239" s="61"/>
      <c r="BB239" s="61"/>
      <c r="BC239" s="61"/>
      <c r="BD239" s="61"/>
    </row>
    <row r="240" spans="1:56" ht="16" x14ac:dyDescent="0.2">
      <c r="A240" s="66"/>
      <c r="B240" s="66"/>
      <c r="C240" s="66"/>
      <c r="D240" s="66"/>
      <c r="E240" s="66"/>
      <c r="F240" s="66"/>
      <c r="G240" s="66"/>
      <c r="H240" s="67"/>
      <c r="I240" s="57"/>
      <c r="J240" s="58"/>
      <c r="K240" s="58"/>
      <c r="L240" s="58"/>
      <c r="M240" s="58"/>
      <c r="N240" s="58"/>
      <c r="O240" s="58"/>
      <c r="P240" s="58"/>
      <c r="Q240" s="58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  <c r="AL240" s="61"/>
      <c r="AM240" s="61"/>
      <c r="AN240" s="61"/>
      <c r="AO240" s="61"/>
      <c r="AP240" s="61"/>
      <c r="AQ240" s="61"/>
      <c r="AR240" s="61"/>
      <c r="AS240" s="61"/>
      <c r="AT240" s="61"/>
      <c r="AU240" s="61"/>
      <c r="AV240" s="61"/>
      <c r="AW240" s="61"/>
      <c r="AX240" s="61"/>
      <c r="AY240" s="61"/>
      <c r="AZ240" s="61"/>
      <c r="BA240" s="61"/>
      <c r="BB240" s="61"/>
      <c r="BC240" s="61"/>
      <c r="BD240" s="61"/>
    </row>
    <row r="241" spans="1:56" ht="16" x14ac:dyDescent="0.2">
      <c r="A241" s="66"/>
      <c r="B241" s="66"/>
      <c r="C241" s="66"/>
      <c r="D241" s="66"/>
      <c r="E241" s="66"/>
      <c r="F241" s="66"/>
      <c r="G241" s="66"/>
      <c r="H241" s="66"/>
      <c r="I241" s="59"/>
      <c r="J241" s="58"/>
      <c r="K241" s="58"/>
      <c r="L241" s="58"/>
      <c r="M241" s="58"/>
      <c r="N241" s="58"/>
      <c r="O241" s="58"/>
      <c r="P241" s="58"/>
      <c r="Q241" s="58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  <c r="AL241" s="61"/>
      <c r="AM241" s="61"/>
      <c r="AN241" s="61"/>
      <c r="AO241" s="61"/>
      <c r="AP241" s="61"/>
      <c r="AQ241" s="61"/>
      <c r="AR241" s="61"/>
      <c r="AS241" s="61"/>
      <c r="AT241" s="61"/>
      <c r="AU241" s="61"/>
      <c r="AV241" s="61"/>
      <c r="AW241" s="61"/>
      <c r="AX241" s="61"/>
      <c r="AY241" s="61"/>
      <c r="AZ241" s="61"/>
      <c r="BA241" s="61"/>
      <c r="BB241" s="61"/>
      <c r="BC241" s="61"/>
      <c r="BD241" s="61"/>
    </row>
    <row r="242" spans="1:56" ht="16" x14ac:dyDescent="0.2">
      <c r="A242" s="66"/>
      <c r="B242" s="66"/>
      <c r="C242" s="66"/>
      <c r="D242" s="66"/>
      <c r="E242" s="66"/>
      <c r="F242" s="66"/>
      <c r="G242" s="66"/>
      <c r="H242" s="66"/>
      <c r="I242" s="59"/>
      <c r="J242" s="58"/>
      <c r="K242" s="58"/>
      <c r="L242" s="58"/>
      <c r="M242" s="58"/>
      <c r="N242" s="58"/>
      <c r="O242" s="58"/>
      <c r="P242" s="58"/>
      <c r="Q242" s="58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  <c r="AL242" s="61"/>
      <c r="AM242" s="61"/>
      <c r="AN242" s="61"/>
      <c r="AO242" s="61"/>
      <c r="AP242" s="61"/>
      <c r="AQ242" s="61"/>
      <c r="AR242" s="61"/>
      <c r="AS242" s="61"/>
      <c r="AT242" s="61"/>
      <c r="AU242" s="61"/>
      <c r="AV242" s="61"/>
      <c r="AW242" s="61"/>
      <c r="AX242" s="61"/>
      <c r="AY242" s="61"/>
      <c r="AZ242" s="61"/>
      <c r="BA242" s="61"/>
      <c r="BB242" s="61"/>
      <c r="BC242" s="61"/>
      <c r="BD242" s="61"/>
    </row>
    <row r="243" spans="1:56" x14ac:dyDescent="0.15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  <c r="AL243" s="61"/>
      <c r="AM243" s="61"/>
      <c r="AN243" s="61"/>
      <c r="AO243" s="61"/>
      <c r="AP243" s="61"/>
      <c r="AQ243" s="61"/>
      <c r="AR243" s="61"/>
      <c r="AS243" s="61"/>
      <c r="AT243" s="61"/>
      <c r="AU243" s="61"/>
      <c r="AV243" s="61"/>
      <c r="AW243" s="61"/>
      <c r="AX243" s="61"/>
      <c r="AY243" s="61"/>
      <c r="AZ243" s="61"/>
      <c r="BA243" s="61"/>
      <c r="BB243" s="61"/>
      <c r="BC243" s="61"/>
      <c r="BD243" s="61"/>
    </row>
    <row r="244" spans="1:56" ht="16" x14ac:dyDescent="0.2">
      <c r="A244" s="66"/>
      <c r="B244" s="66"/>
      <c r="C244" s="66"/>
      <c r="D244" s="66"/>
      <c r="E244" s="66"/>
      <c r="F244" s="66"/>
      <c r="G244" s="66"/>
      <c r="H244" s="66"/>
      <c r="I244" s="57"/>
      <c r="J244" s="58"/>
      <c r="K244" s="58"/>
      <c r="L244" s="58"/>
      <c r="M244" s="58"/>
      <c r="N244" s="58"/>
      <c r="O244" s="58"/>
      <c r="P244" s="58"/>
      <c r="Q244" s="58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  <c r="AL244" s="61"/>
      <c r="AM244" s="61"/>
      <c r="AN244" s="61"/>
      <c r="AO244" s="61"/>
      <c r="AP244" s="61"/>
      <c r="AQ244" s="61"/>
      <c r="AR244" s="61"/>
      <c r="AS244" s="61"/>
      <c r="AT244" s="61"/>
      <c r="AU244" s="61"/>
      <c r="AV244" s="61"/>
      <c r="AW244" s="61"/>
      <c r="AX244" s="61"/>
      <c r="AY244" s="61"/>
      <c r="AZ244" s="61"/>
      <c r="BA244" s="61"/>
      <c r="BB244" s="61"/>
      <c r="BC244" s="61"/>
      <c r="BD244" s="61"/>
    </row>
    <row r="245" spans="1:56" ht="16" x14ac:dyDescent="0.2">
      <c r="A245" s="66"/>
      <c r="B245" s="66"/>
      <c r="C245" s="66"/>
      <c r="D245" s="66"/>
      <c r="E245" s="66"/>
      <c r="F245" s="66"/>
      <c r="G245" s="66"/>
      <c r="H245" s="67"/>
      <c r="I245" s="57"/>
      <c r="J245" s="58"/>
      <c r="K245" s="58"/>
      <c r="L245" s="58"/>
      <c r="M245" s="58"/>
      <c r="N245" s="58"/>
      <c r="O245" s="58"/>
      <c r="P245" s="58"/>
      <c r="Q245" s="58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  <c r="AL245" s="61"/>
      <c r="AM245" s="61"/>
      <c r="AN245" s="61"/>
      <c r="AO245" s="61"/>
      <c r="AP245" s="61"/>
      <c r="AQ245" s="61"/>
      <c r="AR245" s="61"/>
      <c r="AS245" s="61"/>
      <c r="AT245" s="61"/>
      <c r="AU245" s="61"/>
      <c r="AV245" s="61"/>
      <c r="AW245" s="61"/>
      <c r="AX245" s="61"/>
      <c r="AY245" s="61"/>
      <c r="AZ245" s="61"/>
      <c r="BA245" s="61"/>
      <c r="BB245" s="61"/>
      <c r="BC245" s="61"/>
      <c r="BD245" s="61"/>
    </row>
    <row r="246" spans="1:56" ht="16" x14ac:dyDescent="0.2">
      <c r="A246" s="66"/>
      <c r="B246" s="66"/>
      <c r="C246" s="66"/>
      <c r="D246" s="66"/>
      <c r="E246" s="66"/>
      <c r="F246" s="66"/>
      <c r="G246" s="66"/>
      <c r="H246" s="66"/>
      <c r="I246" s="59"/>
      <c r="J246" s="58"/>
      <c r="K246" s="58"/>
      <c r="L246" s="58"/>
      <c r="M246" s="58"/>
      <c r="N246" s="58"/>
      <c r="O246" s="58"/>
      <c r="P246" s="58"/>
      <c r="Q246" s="58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  <c r="AL246" s="61"/>
      <c r="AM246" s="61"/>
      <c r="AN246" s="61"/>
      <c r="AO246" s="61"/>
      <c r="AP246" s="61"/>
      <c r="AQ246" s="61"/>
      <c r="AR246" s="61"/>
      <c r="AS246" s="61"/>
      <c r="AT246" s="61"/>
      <c r="AU246" s="61"/>
      <c r="AV246" s="61"/>
      <c r="AW246" s="61"/>
      <c r="AX246" s="61"/>
      <c r="AY246" s="61"/>
      <c r="AZ246" s="61"/>
      <c r="BA246" s="61"/>
      <c r="BB246" s="61"/>
      <c r="BC246" s="61"/>
      <c r="BD246" s="61"/>
    </row>
    <row r="247" spans="1:56" ht="16" x14ac:dyDescent="0.2">
      <c r="A247" s="66"/>
      <c r="B247" s="66"/>
      <c r="C247" s="66"/>
      <c r="D247" s="66"/>
      <c r="E247" s="66"/>
      <c r="F247" s="66"/>
      <c r="G247" s="66"/>
      <c r="H247" s="66"/>
      <c r="I247" s="59"/>
      <c r="J247" s="58"/>
      <c r="K247" s="58"/>
      <c r="L247" s="58"/>
      <c r="M247" s="58"/>
      <c r="N247" s="58"/>
      <c r="O247" s="58"/>
      <c r="P247" s="58"/>
      <c r="Q247" s="58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  <c r="AL247" s="61"/>
      <c r="AM247" s="61"/>
      <c r="AN247" s="61"/>
      <c r="AO247" s="61"/>
      <c r="AP247" s="61"/>
      <c r="AQ247" s="61"/>
      <c r="AR247" s="61"/>
      <c r="AS247" s="61"/>
      <c r="AT247" s="61"/>
      <c r="AU247" s="61"/>
      <c r="AV247" s="61"/>
      <c r="AW247" s="61"/>
      <c r="AX247" s="61"/>
      <c r="AY247" s="61"/>
      <c r="AZ247" s="61"/>
      <c r="BA247" s="61"/>
      <c r="BB247" s="61"/>
      <c r="BC247" s="61"/>
      <c r="BD247" s="61"/>
    </row>
    <row r="248" spans="1:56" x14ac:dyDescent="0.15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  <c r="AL248" s="61"/>
      <c r="AM248" s="61"/>
      <c r="AN248" s="61"/>
      <c r="AO248" s="61"/>
      <c r="AP248" s="61"/>
      <c r="AQ248" s="61"/>
      <c r="AR248" s="61"/>
      <c r="AS248" s="61"/>
      <c r="AT248" s="61"/>
      <c r="AU248" s="61"/>
      <c r="AV248" s="61"/>
      <c r="AW248" s="61"/>
      <c r="AX248" s="61"/>
      <c r="AY248" s="61"/>
      <c r="AZ248" s="61"/>
      <c r="BA248" s="61"/>
      <c r="BB248" s="61"/>
      <c r="BC248" s="61"/>
      <c r="BD248" s="61"/>
    </row>
    <row r="249" spans="1:56" ht="16" x14ac:dyDescent="0.2">
      <c r="A249" s="58"/>
      <c r="B249" s="58"/>
      <c r="C249" s="58"/>
      <c r="D249" s="58"/>
      <c r="E249" s="58"/>
      <c r="F249" s="58"/>
      <c r="G249" s="58"/>
      <c r="H249" s="58"/>
      <c r="I249" s="57"/>
      <c r="J249" s="58"/>
      <c r="K249" s="58"/>
      <c r="L249" s="58"/>
      <c r="M249" s="58"/>
      <c r="N249" s="58"/>
      <c r="O249" s="58"/>
      <c r="P249" s="58"/>
      <c r="Q249" s="58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  <c r="AL249" s="61"/>
      <c r="AM249" s="61"/>
      <c r="AN249" s="61"/>
      <c r="AO249" s="61"/>
      <c r="AP249" s="61"/>
      <c r="AQ249" s="61"/>
      <c r="AR249" s="61"/>
      <c r="AS249" s="61"/>
      <c r="AT249" s="61"/>
      <c r="AU249" s="61"/>
      <c r="AV249" s="61"/>
      <c r="AW249" s="61"/>
      <c r="AX249" s="61"/>
      <c r="AY249" s="61"/>
      <c r="AZ249" s="61"/>
      <c r="BA249" s="61"/>
      <c r="BB249" s="61"/>
      <c r="BC249" s="61"/>
      <c r="BD249" s="61"/>
    </row>
    <row r="250" spans="1:56" ht="16" x14ac:dyDescent="0.2">
      <c r="A250" s="58"/>
      <c r="B250" s="58"/>
      <c r="C250" s="58"/>
      <c r="D250" s="58"/>
      <c r="E250" s="58"/>
      <c r="F250" s="58"/>
      <c r="G250" s="58"/>
      <c r="H250" s="58"/>
      <c r="I250" s="57"/>
      <c r="J250" s="58"/>
      <c r="K250" s="58"/>
      <c r="L250" s="58"/>
      <c r="M250" s="58"/>
      <c r="N250" s="58"/>
      <c r="O250" s="58"/>
      <c r="P250" s="58"/>
      <c r="Q250" s="58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  <c r="AL250" s="61"/>
      <c r="AM250" s="61"/>
      <c r="AN250" s="61"/>
      <c r="AO250" s="61"/>
      <c r="AP250" s="61"/>
      <c r="AQ250" s="61"/>
      <c r="AR250" s="61"/>
      <c r="AS250" s="61"/>
      <c r="AT250" s="61"/>
      <c r="AU250" s="61"/>
      <c r="AV250" s="61"/>
      <c r="AW250" s="61"/>
      <c r="AX250" s="61"/>
      <c r="AY250" s="61"/>
      <c r="AZ250" s="61"/>
      <c r="BA250" s="61"/>
      <c r="BB250" s="61"/>
      <c r="BC250" s="61"/>
      <c r="BD250" s="61"/>
    </row>
    <row r="251" spans="1:56" ht="16" x14ac:dyDescent="0.2">
      <c r="A251" s="58"/>
      <c r="B251" s="58"/>
      <c r="C251" s="58"/>
      <c r="D251" s="58"/>
      <c r="E251" s="58"/>
      <c r="F251" s="58"/>
      <c r="G251" s="58"/>
      <c r="H251" s="58"/>
      <c r="I251" s="59"/>
      <c r="J251" s="58"/>
      <c r="K251" s="58"/>
      <c r="L251" s="58"/>
      <c r="M251" s="58"/>
      <c r="N251" s="58"/>
      <c r="O251" s="58"/>
      <c r="P251" s="58"/>
      <c r="Q251" s="58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  <c r="AL251" s="61"/>
      <c r="AM251" s="61"/>
      <c r="AN251" s="61"/>
      <c r="AO251" s="61"/>
      <c r="AP251" s="61"/>
      <c r="AQ251" s="61"/>
      <c r="AR251" s="61"/>
      <c r="AS251" s="61"/>
      <c r="AT251" s="61"/>
      <c r="AU251" s="61"/>
      <c r="AV251" s="61"/>
      <c r="AW251" s="61"/>
      <c r="AX251" s="61"/>
      <c r="AY251" s="61"/>
      <c r="AZ251" s="61"/>
      <c r="BA251" s="61"/>
      <c r="BB251" s="61"/>
      <c r="BC251" s="61"/>
      <c r="BD251" s="61"/>
    </row>
    <row r="252" spans="1:56" ht="16" x14ac:dyDescent="0.2">
      <c r="A252" s="58"/>
      <c r="B252" s="58"/>
      <c r="C252" s="58"/>
      <c r="D252" s="58"/>
      <c r="E252" s="58"/>
      <c r="F252" s="58"/>
      <c r="G252" s="58"/>
      <c r="H252" s="58"/>
      <c r="I252" s="59"/>
      <c r="J252" s="58"/>
      <c r="K252" s="58"/>
      <c r="L252" s="58"/>
      <c r="M252" s="58"/>
      <c r="N252" s="58"/>
      <c r="O252" s="58"/>
      <c r="P252" s="58"/>
      <c r="Q252" s="58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  <c r="AL252" s="61"/>
      <c r="AM252" s="61"/>
      <c r="AN252" s="61"/>
      <c r="AO252" s="61"/>
      <c r="AP252" s="61"/>
      <c r="AQ252" s="61"/>
      <c r="AR252" s="61"/>
      <c r="AS252" s="61"/>
      <c r="AT252" s="61"/>
      <c r="AU252" s="61"/>
      <c r="AV252" s="61"/>
      <c r="AW252" s="61"/>
      <c r="AX252" s="61"/>
      <c r="AY252" s="61"/>
      <c r="AZ252" s="61"/>
      <c r="BA252" s="61"/>
      <c r="BB252" s="61"/>
      <c r="BC252" s="61"/>
      <c r="BD252" s="61"/>
    </row>
    <row r="253" spans="1:56" x14ac:dyDescent="0.15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  <c r="AL253" s="61"/>
      <c r="AM253" s="61"/>
      <c r="AN253" s="61"/>
      <c r="AO253" s="61"/>
      <c r="AP253" s="61"/>
      <c r="AQ253" s="61"/>
      <c r="AR253" s="61"/>
      <c r="AS253" s="61"/>
      <c r="AT253" s="61"/>
      <c r="AU253" s="61"/>
      <c r="AV253" s="61"/>
      <c r="AW253" s="61"/>
      <c r="AX253" s="61"/>
      <c r="AY253" s="61"/>
      <c r="AZ253" s="61"/>
      <c r="BA253" s="61"/>
      <c r="BB253" s="61"/>
      <c r="BC253" s="61"/>
      <c r="BD253" s="61"/>
    </row>
    <row r="254" spans="1:56" ht="16" x14ac:dyDescent="0.2">
      <c r="A254" s="65"/>
      <c r="B254" s="65"/>
      <c r="C254" s="65"/>
      <c r="D254" s="65"/>
      <c r="E254" s="65"/>
      <c r="F254" s="65"/>
      <c r="G254" s="65"/>
      <c r="H254" s="65"/>
      <c r="I254" s="57"/>
      <c r="J254" s="63"/>
      <c r="K254" s="63"/>
      <c r="L254" s="63"/>
      <c r="M254" s="63"/>
      <c r="N254" s="63"/>
      <c r="O254" s="63"/>
      <c r="P254" s="63"/>
      <c r="Q254" s="63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  <c r="AL254" s="61"/>
      <c r="AM254" s="61"/>
      <c r="AN254" s="61"/>
      <c r="AO254" s="61"/>
      <c r="AP254" s="61"/>
      <c r="AQ254" s="61"/>
      <c r="AR254" s="61"/>
      <c r="AS254" s="61"/>
      <c r="AT254" s="61"/>
      <c r="AU254" s="61"/>
      <c r="AV254" s="61"/>
      <c r="AW254" s="61"/>
      <c r="AX254" s="61"/>
      <c r="AY254" s="61"/>
      <c r="AZ254" s="61"/>
      <c r="BA254" s="61"/>
      <c r="BB254" s="61"/>
      <c r="BC254" s="61"/>
      <c r="BD254" s="61"/>
    </row>
    <row r="255" spans="1:56" ht="16" x14ac:dyDescent="0.2">
      <c r="A255" s="65"/>
      <c r="B255" s="65"/>
      <c r="C255" s="65"/>
      <c r="D255" s="65"/>
      <c r="E255" s="65"/>
      <c r="F255" s="65"/>
      <c r="G255" s="65"/>
      <c r="H255" s="65"/>
      <c r="I255" s="57"/>
      <c r="J255" s="60"/>
      <c r="K255" s="60"/>
      <c r="L255" s="60"/>
      <c r="M255" s="60"/>
      <c r="N255" s="60"/>
      <c r="O255" s="60"/>
      <c r="P255" s="60"/>
      <c r="Q255" s="60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  <c r="AL255" s="61"/>
      <c r="AM255" s="61"/>
      <c r="AN255" s="61"/>
      <c r="AO255" s="61"/>
      <c r="AP255" s="61"/>
      <c r="AQ255" s="61"/>
      <c r="AR255" s="61"/>
      <c r="AS255" s="61"/>
      <c r="AT255" s="61"/>
      <c r="AU255" s="61"/>
      <c r="AV255" s="61"/>
      <c r="AW255" s="61"/>
      <c r="AX255" s="61"/>
      <c r="AY255" s="61"/>
      <c r="AZ255" s="61"/>
      <c r="BA255" s="61"/>
      <c r="BB255" s="61"/>
      <c r="BC255" s="61"/>
      <c r="BD255" s="61"/>
    </row>
    <row r="256" spans="1:56" ht="16" x14ac:dyDescent="0.2">
      <c r="A256" s="65"/>
      <c r="B256" s="65"/>
      <c r="C256" s="65"/>
      <c r="D256" s="65"/>
      <c r="E256" s="65"/>
      <c r="F256" s="65"/>
      <c r="G256" s="65"/>
      <c r="H256" s="65"/>
      <c r="I256" s="59"/>
      <c r="J256" s="60"/>
      <c r="K256" s="60"/>
      <c r="L256" s="60"/>
      <c r="M256" s="60"/>
      <c r="N256" s="60"/>
      <c r="O256" s="60"/>
      <c r="P256" s="60"/>
      <c r="Q256" s="60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  <c r="AL256" s="61"/>
      <c r="AM256" s="61"/>
      <c r="AN256" s="61"/>
      <c r="AO256" s="61"/>
      <c r="AP256" s="61"/>
      <c r="AQ256" s="61"/>
      <c r="AR256" s="61"/>
      <c r="AS256" s="61"/>
      <c r="AT256" s="61"/>
      <c r="AU256" s="61"/>
      <c r="AV256" s="61"/>
      <c r="AW256" s="61"/>
      <c r="AX256" s="61"/>
      <c r="AY256" s="61"/>
      <c r="AZ256" s="61"/>
      <c r="BA256" s="61"/>
      <c r="BB256" s="61"/>
      <c r="BC256" s="61"/>
      <c r="BD256" s="61"/>
    </row>
    <row r="257" spans="1:56" ht="16" x14ac:dyDescent="0.2">
      <c r="A257" s="65"/>
      <c r="B257" s="65"/>
      <c r="C257" s="65"/>
      <c r="D257" s="65"/>
      <c r="E257" s="65"/>
      <c r="F257" s="65"/>
      <c r="G257" s="65"/>
      <c r="H257" s="65"/>
      <c r="I257" s="59"/>
      <c r="J257" s="60"/>
      <c r="K257" s="60"/>
      <c r="L257" s="60"/>
      <c r="M257" s="60"/>
      <c r="N257" s="60"/>
      <c r="O257" s="60"/>
      <c r="P257" s="60"/>
      <c r="Q257" s="60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  <c r="AL257" s="61"/>
      <c r="AM257" s="61"/>
      <c r="AN257" s="61"/>
      <c r="AO257" s="61"/>
      <c r="AP257" s="61"/>
      <c r="AQ257" s="61"/>
      <c r="AR257" s="61"/>
      <c r="AS257" s="61"/>
      <c r="AT257" s="61"/>
      <c r="AU257" s="61"/>
      <c r="AV257" s="61"/>
      <c r="AW257" s="61"/>
      <c r="AX257" s="61"/>
      <c r="AY257" s="61"/>
      <c r="AZ257" s="61"/>
      <c r="BA257" s="61"/>
      <c r="BB257" s="61"/>
      <c r="BC257" s="61"/>
      <c r="BD257" s="61"/>
    </row>
    <row r="258" spans="1:56" x14ac:dyDescent="0.15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  <c r="AL258" s="61"/>
      <c r="AM258" s="61"/>
      <c r="AN258" s="61"/>
      <c r="AO258" s="61"/>
      <c r="AP258" s="61"/>
      <c r="AQ258" s="61"/>
      <c r="AR258" s="61"/>
      <c r="AS258" s="61"/>
      <c r="AT258" s="61"/>
      <c r="AU258" s="61"/>
      <c r="AV258" s="61"/>
      <c r="AW258" s="61"/>
      <c r="AX258" s="61"/>
      <c r="AY258" s="61"/>
      <c r="AZ258" s="61"/>
      <c r="BA258" s="61"/>
      <c r="BB258" s="61"/>
      <c r="BC258" s="61"/>
      <c r="BD258" s="61"/>
    </row>
    <row r="259" spans="1:56" ht="16" x14ac:dyDescent="0.2">
      <c r="A259" s="66"/>
      <c r="B259" s="66"/>
      <c r="C259" s="66"/>
      <c r="D259" s="66"/>
      <c r="E259" s="66"/>
      <c r="F259" s="66"/>
      <c r="G259" s="66"/>
      <c r="H259" s="66"/>
      <c r="I259" s="57"/>
      <c r="J259" s="58"/>
      <c r="K259" s="58"/>
      <c r="L259" s="58"/>
      <c r="M259" s="58"/>
      <c r="N259" s="58"/>
      <c r="O259" s="58"/>
      <c r="P259" s="58"/>
      <c r="Q259" s="58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  <c r="AL259" s="61"/>
      <c r="AM259" s="61"/>
      <c r="AN259" s="61"/>
      <c r="AO259" s="61"/>
      <c r="AP259" s="61"/>
      <c r="AQ259" s="61"/>
      <c r="AR259" s="61"/>
      <c r="AS259" s="61"/>
      <c r="AT259" s="61"/>
      <c r="AU259" s="61"/>
      <c r="AV259" s="61"/>
      <c r="AW259" s="61"/>
      <c r="AX259" s="61"/>
      <c r="AY259" s="61"/>
      <c r="AZ259" s="61"/>
      <c r="BA259" s="61"/>
      <c r="BB259" s="61"/>
      <c r="BC259" s="61"/>
      <c r="BD259" s="61"/>
    </row>
    <row r="260" spans="1:56" ht="16" x14ac:dyDescent="0.2">
      <c r="A260" s="66"/>
      <c r="B260" s="66"/>
      <c r="C260" s="66"/>
      <c r="D260" s="66"/>
      <c r="E260" s="66"/>
      <c r="F260" s="66"/>
      <c r="G260" s="66"/>
      <c r="H260" s="66"/>
      <c r="I260" s="57"/>
      <c r="J260" s="58"/>
      <c r="K260" s="58"/>
      <c r="L260" s="58"/>
      <c r="M260" s="58"/>
      <c r="N260" s="58"/>
      <c r="O260" s="58"/>
      <c r="P260" s="58"/>
      <c r="Q260" s="58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  <c r="AL260" s="61"/>
      <c r="AM260" s="61"/>
      <c r="AN260" s="61"/>
      <c r="AO260" s="61"/>
      <c r="AP260" s="61"/>
      <c r="AQ260" s="61"/>
      <c r="AR260" s="61"/>
      <c r="AS260" s="61"/>
      <c r="AT260" s="61"/>
      <c r="AU260" s="61"/>
      <c r="AV260" s="61"/>
      <c r="AW260" s="61"/>
      <c r="AX260" s="61"/>
      <c r="AY260" s="61"/>
      <c r="AZ260" s="61"/>
      <c r="BA260" s="61"/>
      <c r="BB260" s="61"/>
      <c r="BC260" s="61"/>
      <c r="BD260" s="61"/>
    </row>
    <row r="261" spans="1:56" ht="16" x14ac:dyDescent="0.2">
      <c r="A261" s="66"/>
      <c r="B261" s="66"/>
      <c r="C261" s="66"/>
      <c r="D261" s="66"/>
      <c r="E261" s="66"/>
      <c r="F261" s="66"/>
      <c r="G261" s="66"/>
      <c r="H261" s="66"/>
      <c r="I261" s="59"/>
      <c r="J261" s="58"/>
      <c r="K261" s="58"/>
      <c r="L261" s="58"/>
      <c r="M261" s="58"/>
      <c r="N261" s="58"/>
      <c r="O261" s="58"/>
      <c r="P261" s="58"/>
      <c r="Q261" s="58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  <c r="AL261" s="61"/>
      <c r="AM261" s="61"/>
      <c r="AN261" s="61"/>
      <c r="AO261" s="61"/>
      <c r="AP261" s="61"/>
      <c r="AQ261" s="61"/>
      <c r="AR261" s="61"/>
      <c r="AS261" s="61"/>
      <c r="AT261" s="61"/>
      <c r="AU261" s="61"/>
      <c r="AV261" s="61"/>
      <c r="AW261" s="61"/>
      <c r="AX261" s="61"/>
      <c r="AY261" s="61"/>
      <c r="AZ261" s="61"/>
      <c r="BA261" s="61"/>
      <c r="BB261" s="61"/>
      <c r="BC261" s="61"/>
      <c r="BD261" s="61"/>
    </row>
    <row r="262" spans="1:56" ht="16" x14ac:dyDescent="0.2">
      <c r="A262" s="66"/>
      <c r="B262" s="66"/>
      <c r="C262" s="66"/>
      <c r="D262" s="66"/>
      <c r="E262" s="66"/>
      <c r="F262" s="66"/>
      <c r="G262" s="66"/>
      <c r="H262" s="66"/>
      <c r="I262" s="59"/>
      <c r="J262" s="58"/>
      <c r="K262" s="58"/>
      <c r="L262" s="58"/>
      <c r="M262" s="58"/>
      <c r="N262" s="58"/>
      <c r="O262" s="58"/>
      <c r="P262" s="58"/>
      <c r="Q262" s="58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  <c r="AL262" s="61"/>
      <c r="AM262" s="61"/>
      <c r="AN262" s="61"/>
      <c r="AO262" s="61"/>
      <c r="AP262" s="61"/>
      <c r="AQ262" s="61"/>
      <c r="AR262" s="61"/>
      <c r="AS262" s="61"/>
      <c r="AT262" s="61"/>
      <c r="AU262" s="61"/>
      <c r="AV262" s="61"/>
      <c r="AW262" s="61"/>
      <c r="AX262" s="61"/>
      <c r="AY262" s="61"/>
      <c r="AZ262" s="61"/>
      <c r="BA262" s="61"/>
      <c r="BB262" s="61"/>
      <c r="BC262" s="61"/>
      <c r="BD262" s="61"/>
    </row>
    <row r="263" spans="1:56" x14ac:dyDescent="0.15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  <c r="AL263" s="61"/>
      <c r="AM263" s="61"/>
      <c r="AN263" s="61"/>
      <c r="AO263" s="61"/>
      <c r="AP263" s="61"/>
      <c r="AQ263" s="61"/>
      <c r="AR263" s="61"/>
      <c r="AS263" s="61"/>
      <c r="AT263" s="61"/>
      <c r="AU263" s="61"/>
      <c r="AV263" s="61"/>
      <c r="AW263" s="61"/>
      <c r="AX263" s="61"/>
      <c r="AY263" s="61"/>
      <c r="AZ263" s="61"/>
      <c r="BA263" s="61"/>
      <c r="BB263" s="61"/>
      <c r="BC263" s="61"/>
      <c r="BD263" s="61"/>
    </row>
    <row r="264" spans="1:56" ht="16" x14ac:dyDescent="0.2">
      <c r="A264" s="65"/>
      <c r="B264" s="65"/>
      <c r="C264" s="65"/>
      <c r="D264" s="65"/>
      <c r="E264" s="65"/>
      <c r="F264" s="65"/>
      <c r="G264" s="65"/>
      <c r="H264" s="65"/>
      <c r="I264" s="57"/>
      <c r="J264" s="60"/>
      <c r="K264" s="60"/>
      <c r="L264" s="60"/>
      <c r="M264" s="60"/>
      <c r="N264" s="60"/>
      <c r="O264" s="60"/>
      <c r="P264" s="60"/>
      <c r="Q264" s="60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  <c r="AL264" s="61"/>
      <c r="AM264" s="61"/>
      <c r="AN264" s="61"/>
      <c r="AO264" s="61"/>
      <c r="AP264" s="61"/>
      <c r="AQ264" s="61"/>
      <c r="AR264" s="61"/>
      <c r="AS264" s="61"/>
      <c r="AT264" s="61"/>
      <c r="AU264" s="61"/>
      <c r="AV264" s="61"/>
      <c r="AW264" s="61"/>
      <c r="AX264" s="61"/>
      <c r="AY264" s="61"/>
      <c r="AZ264" s="61"/>
      <c r="BA264" s="61"/>
      <c r="BB264" s="61"/>
      <c r="BC264" s="61"/>
      <c r="BD264" s="61"/>
    </row>
    <row r="265" spans="1:56" ht="16" x14ac:dyDescent="0.2">
      <c r="A265" s="65"/>
      <c r="B265" s="65"/>
      <c r="C265" s="65"/>
      <c r="D265" s="65"/>
      <c r="E265" s="65"/>
      <c r="F265" s="65"/>
      <c r="G265" s="65"/>
      <c r="H265" s="65"/>
      <c r="I265" s="57"/>
      <c r="J265" s="60"/>
      <c r="K265" s="60"/>
      <c r="L265" s="60"/>
      <c r="M265" s="60"/>
      <c r="N265" s="60"/>
      <c r="O265" s="60"/>
      <c r="P265" s="60"/>
      <c r="Q265" s="60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  <c r="AL265" s="61"/>
      <c r="AM265" s="61"/>
      <c r="AN265" s="61"/>
      <c r="AO265" s="61"/>
      <c r="AP265" s="61"/>
      <c r="AQ265" s="61"/>
      <c r="AR265" s="61"/>
      <c r="AS265" s="61"/>
      <c r="AT265" s="61"/>
      <c r="AU265" s="61"/>
      <c r="AV265" s="61"/>
      <c r="AW265" s="61"/>
      <c r="AX265" s="61"/>
      <c r="AY265" s="61"/>
      <c r="AZ265" s="61"/>
      <c r="BA265" s="61"/>
      <c r="BB265" s="61"/>
      <c r="BC265" s="61"/>
      <c r="BD265" s="61"/>
    </row>
    <row r="266" spans="1:56" ht="16" x14ac:dyDescent="0.2">
      <c r="A266" s="65"/>
      <c r="B266" s="65"/>
      <c r="C266" s="65"/>
      <c r="D266" s="65"/>
      <c r="E266" s="65"/>
      <c r="F266" s="65"/>
      <c r="G266" s="65"/>
      <c r="H266" s="65"/>
      <c r="I266" s="59"/>
      <c r="J266" s="60"/>
      <c r="K266" s="60"/>
      <c r="L266" s="60"/>
      <c r="M266" s="60"/>
      <c r="N266" s="60"/>
      <c r="O266" s="60"/>
      <c r="P266" s="60"/>
      <c r="Q266" s="60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  <c r="AL266" s="61"/>
      <c r="AM266" s="61"/>
      <c r="AN266" s="61"/>
      <c r="AO266" s="61"/>
      <c r="AP266" s="61"/>
      <c r="AQ266" s="61"/>
      <c r="AR266" s="61"/>
      <c r="AS266" s="61"/>
      <c r="AT266" s="61"/>
      <c r="AU266" s="61"/>
      <c r="AV266" s="61"/>
      <c r="AW266" s="61"/>
      <c r="AX266" s="61"/>
      <c r="AY266" s="61"/>
      <c r="AZ266" s="61"/>
      <c r="BA266" s="61"/>
      <c r="BB266" s="61"/>
      <c r="BC266" s="61"/>
      <c r="BD266" s="61"/>
    </row>
    <row r="267" spans="1:56" ht="16" x14ac:dyDescent="0.2">
      <c r="A267" s="65"/>
      <c r="B267" s="65"/>
      <c r="C267" s="65"/>
      <c r="D267" s="65"/>
      <c r="E267" s="65"/>
      <c r="F267" s="65"/>
      <c r="G267" s="65"/>
      <c r="H267" s="65"/>
      <c r="I267" s="59"/>
      <c r="J267" s="60"/>
      <c r="K267" s="60"/>
      <c r="L267" s="60"/>
      <c r="M267" s="60"/>
      <c r="N267" s="60"/>
      <c r="O267" s="60"/>
      <c r="P267" s="60"/>
      <c r="Q267" s="60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  <c r="AL267" s="61"/>
      <c r="AM267" s="61"/>
      <c r="AN267" s="61"/>
      <c r="AO267" s="61"/>
      <c r="AP267" s="61"/>
      <c r="AQ267" s="61"/>
      <c r="AR267" s="61"/>
      <c r="AS267" s="61"/>
      <c r="AT267" s="61"/>
      <c r="AU267" s="61"/>
      <c r="AV267" s="61"/>
      <c r="AW267" s="61"/>
      <c r="AX267" s="61"/>
      <c r="AY267" s="61"/>
      <c r="AZ267" s="61"/>
      <c r="BA267" s="61"/>
      <c r="BB267" s="61"/>
      <c r="BC267" s="61"/>
      <c r="BD267" s="61"/>
    </row>
    <row r="268" spans="1:56" ht="16" x14ac:dyDescent="0.2">
      <c r="A268" s="65"/>
      <c r="B268" s="65"/>
      <c r="C268" s="65"/>
      <c r="D268" s="65"/>
      <c r="E268" s="65"/>
      <c r="F268" s="65"/>
      <c r="G268" s="65"/>
      <c r="H268" s="65"/>
      <c r="I268" s="59"/>
      <c r="J268" s="60"/>
      <c r="K268" s="60"/>
      <c r="L268" s="60"/>
      <c r="M268" s="60"/>
      <c r="N268" s="60"/>
      <c r="O268" s="60"/>
      <c r="P268" s="60"/>
      <c r="Q268" s="60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  <c r="AL268" s="61"/>
      <c r="AM268" s="61"/>
      <c r="AN268" s="61"/>
      <c r="AO268" s="61"/>
      <c r="AP268" s="61"/>
      <c r="AQ268" s="61"/>
      <c r="AR268" s="61"/>
      <c r="AS268" s="61"/>
      <c r="AT268" s="61"/>
      <c r="AU268" s="61"/>
      <c r="AV268" s="61"/>
      <c r="AW268" s="61"/>
      <c r="AX268" s="61"/>
      <c r="AY268" s="61"/>
      <c r="AZ268" s="61"/>
      <c r="BA268" s="61"/>
      <c r="BB268" s="61"/>
      <c r="BC268" s="61"/>
      <c r="BD268" s="61"/>
    </row>
    <row r="269" spans="1:56" ht="16" x14ac:dyDescent="0.2">
      <c r="A269" s="65"/>
      <c r="B269" s="65"/>
      <c r="C269" s="65"/>
      <c r="D269" s="65"/>
      <c r="E269" s="65"/>
      <c r="F269" s="65"/>
      <c r="G269" s="65"/>
      <c r="H269" s="65"/>
      <c r="I269" s="57"/>
      <c r="J269" s="60"/>
      <c r="K269" s="60"/>
      <c r="L269" s="60"/>
      <c r="M269" s="60"/>
      <c r="N269" s="60"/>
      <c r="O269" s="60"/>
      <c r="P269" s="60"/>
      <c r="Q269" s="60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  <c r="AL269" s="61"/>
      <c r="AM269" s="61"/>
      <c r="AN269" s="61"/>
      <c r="AO269" s="61"/>
      <c r="AP269" s="61"/>
      <c r="AQ269" s="61"/>
      <c r="AR269" s="61"/>
      <c r="AS269" s="61"/>
      <c r="AT269" s="61"/>
      <c r="AU269" s="61"/>
      <c r="AV269" s="61"/>
      <c r="AW269" s="61"/>
      <c r="AX269" s="61"/>
      <c r="AY269" s="61"/>
      <c r="AZ269" s="61"/>
      <c r="BA269" s="61"/>
      <c r="BB269" s="61"/>
      <c r="BC269" s="61"/>
      <c r="BD269" s="61"/>
    </row>
    <row r="270" spans="1:56" ht="16" x14ac:dyDescent="0.2">
      <c r="A270" s="65"/>
      <c r="B270" s="65"/>
      <c r="C270" s="65"/>
      <c r="D270" s="65"/>
      <c r="E270" s="65"/>
      <c r="F270" s="65"/>
      <c r="G270" s="65"/>
      <c r="H270" s="65"/>
      <c r="I270" s="57"/>
      <c r="J270" s="60"/>
      <c r="K270" s="60"/>
      <c r="L270" s="60"/>
      <c r="M270" s="60"/>
      <c r="N270" s="60"/>
      <c r="O270" s="60"/>
      <c r="P270" s="60"/>
      <c r="Q270" s="60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  <c r="AL270" s="61"/>
      <c r="AM270" s="61"/>
      <c r="AN270" s="61"/>
      <c r="AO270" s="61"/>
      <c r="AP270" s="61"/>
      <c r="AQ270" s="61"/>
      <c r="AR270" s="61"/>
      <c r="AS270" s="61"/>
      <c r="AT270" s="61"/>
      <c r="AU270" s="61"/>
      <c r="AV270" s="61"/>
      <c r="AW270" s="61"/>
      <c r="AX270" s="61"/>
      <c r="AY270" s="61"/>
      <c r="AZ270" s="61"/>
      <c r="BA270" s="61"/>
      <c r="BB270" s="61"/>
      <c r="BC270" s="61"/>
      <c r="BD270" s="61"/>
    </row>
    <row r="271" spans="1:56" ht="16" x14ac:dyDescent="0.2">
      <c r="A271" s="65"/>
      <c r="B271" s="65"/>
      <c r="C271" s="65"/>
      <c r="D271" s="65"/>
      <c r="E271" s="65"/>
      <c r="F271" s="65"/>
      <c r="G271" s="65"/>
      <c r="H271" s="65"/>
      <c r="I271" s="59"/>
      <c r="J271" s="60"/>
      <c r="K271" s="60"/>
      <c r="L271" s="60"/>
      <c r="M271" s="60"/>
      <c r="N271" s="60"/>
      <c r="O271" s="60"/>
      <c r="P271" s="60"/>
      <c r="Q271" s="60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  <c r="AL271" s="61"/>
      <c r="AM271" s="61"/>
      <c r="AN271" s="61"/>
      <c r="AO271" s="61"/>
      <c r="AP271" s="61"/>
      <c r="AQ271" s="61"/>
      <c r="AR271" s="61"/>
      <c r="AS271" s="61"/>
      <c r="AT271" s="61"/>
      <c r="AU271" s="61"/>
      <c r="AV271" s="61"/>
      <c r="AW271" s="61"/>
      <c r="AX271" s="61"/>
      <c r="AY271" s="61"/>
      <c r="AZ271" s="61"/>
      <c r="BA271" s="61"/>
      <c r="BB271" s="61"/>
      <c r="BC271" s="61"/>
      <c r="BD271" s="61"/>
    </row>
    <row r="272" spans="1:56" ht="16" x14ac:dyDescent="0.2">
      <c r="A272" s="65"/>
      <c r="B272" s="65"/>
      <c r="C272" s="65"/>
      <c r="D272" s="65"/>
      <c r="E272" s="65"/>
      <c r="F272" s="65"/>
      <c r="G272" s="65"/>
      <c r="H272" s="65"/>
      <c r="I272" s="59"/>
      <c r="J272" s="60"/>
      <c r="K272" s="60"/>
      <c r="L272" s="60"/>
      <c r="M272" s="60"/>
      <c r="N272" s="60"/>
      <c r="O272" s="60"/>
      <c r="P272" s="60"/>
      <c r="Q272" s="60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  <c r="AL272" s="61"/>
      <c r="AM272" s="61"/>
      <c r="AN272" s="61"/>
      <c r="AO272" s="61"/>
      <c r="AP272" s="61"/>
      <c r="AQ272" s="61"/>
      <c r="AR272" s="61"/>
      <c r="AS272" s="61"/>
      <c r="AT272" s="61"/>
      <c r="AU272" s="61"/>
      <c r="AV272" s="61"/>
      <c r="AW272" s="61"/>
      <c r="AX272" s="61"/>
      <c r="AY272" s="61"/>
      <c r="AZ272" s="61"/>
      <c r="BA272" s="61"/>
      <c r="BB272" s="61"/>
      <c r="BC272" s="61"/>
      <c r="BD272" s="61"/>
    </row>
    <row r="273" spans="1:56" x14ac:dyDescent="0.15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  <c r="AL273" s="61"/>
      <c r="AM273" s="61"/>
      <c r="AN273" s="61"/>
      <c r="AO273" s="61"/>
      <c r="AP273" s="61"/>
      <c r="AQ273" s="61"/>
      <c r="AR273" s="61"/>
      <c r="AS273" s="61"/>
      <c r="AT273" s="61"/>
      <c r="AU273" s="61"/>
      <c r="AV273" s="61"/>
      <c r="AW273" s="61"/>
      <c r="AX273" s="61"/>
      <c r="AY273" s="61"/>
      <c r="AZ273" s="61"/>
      <c r="BA273" s="61"/>
      <c r="BB273" s="61"/>
      <c r="BC273" s="61"/>
      <c r="BD273" s="61"/>
    </row>
    <row r="274" spans="1:56" ht="16" x14ac:dyDescent="0.2">
      <c r="A274" s="66"/>
      <c r="B274" s="66"/>
      <c r="C274" s="66"/>
      <c r="D274" s="66"/>
      <c r="E274" s="66"/>
      <c r="F274" s="66"/>
      <c r="G274" s="66"/>
      <c r="H274" s="67"/>
      <c r="I274" s="57"/>
      <c r="J274" s="58"/>
      <c r="K274" s="58"/>
      <c r="L274" s="58"/>
      <c r="M274" s="58"/>
      <c r="N274" s="58"/>
      <c r="O274" s="58"/>
      <c r="P274" s="58"/>
      <c r="Q274" s="58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  <c r="AL274" s="61"/>
      <c r="AM274" s="61"/>
      <c r="AN274" s="61"/>
      <c r="AO274" s="61"/>
      <c r="AP274" s="61"/>
      <c r="AQ274" s="61"/>
      <c r="AR274" s="61"/>
      <c r="AS274" s="61"/>
      <c r="AT274" s="61"/>
      <c r="AU274" s="61"/>
      <c r="AV274" s="61"/>
      <c r="AW274" s="61"/>
      <c r="AX274" s="61"/>
      <c r="AY274" s="61"/>
      <c r="AZ274" s="61"/>
      <c r="BA274" s="61"/>
      <c r="BB274" s="61"/>
      <c r="BC274" s="61"/>
      <c r="BD274" s="61"/>
    </row>
    <row r="275" spans="1:56" ht="16" x14ac:dyDescent="0.2">
      <c r="A275" s="66"/>
      <c r="B275" s="66"/>
      <c r="C275" s="66"/>
      <c r="D275" s="66"/>
      <c r="E275" s="66"/>
      <c r="F275" s="66"/>
      <c r="G275" s="66"/>
      <c r="H275" s="66"/>
      <c r="I275" s="57"/>
      <c r="J275" s="58"/>
      <c r="K275" s="58"/>
      <c r="L275" s="58"/>
      <c r="M275" s="58"/>
      <c r="N275" s="58"/>
      <c r="O275" s="58"/>
      <c r="P275" s="58"/>
      <c r="Q275" s="58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  <c r="AL275" s="61"/>
      <c r="AM275" s="61"/>
      <c r="AN275" s="61"/>
      <c r="AO275" s="61"/>
      <c r="AP275" s="61"/>
      <c r="AQ275" s="61"/>
      <c r="AR275" s="61"/>
      <c r="AS275" s="61"/>
      <c r="AT275" s="61"/>
      <c r="AU275" s="61"/>
      <c r="AV275" s="61"/>
      <c r="AW275" s="61"/>
      <c r="AX275" s="61"/>
      <c r="AY275" s="61"/>
      <c r="AZ275" s="61"/>
      <c r="BA275" s="61"/>
      <c r="BB275" s="61"/>
      <c r="BC275" s="61"/>
      <c r="BD275" s="61"/>
    </row>
    <row r="276" spans="1:56" ht="16" x14ac:dyDescent="0.2">
      <c r="A276" s="66"/>
      <c r="B276" s="66"/>
      <c r="C276" s="66"/>
      <c r="D276" s="66"/>
      <c r="E276" s="66"/>
      <c r="F276" s="66"/>
      <c r="G276" s="66"/>
      <c r="H276" s="66"/>
      <c r="I276" s="59"/>
      <c r="J276" s="58"/>
      <c r="K276" s="58"/>
      <c r="L276" s="58"/>
      <c r="M276" s="58"/>
      <c r="N276" s="58"/>
      <c r="O276" s="58"/>
      <c r="P276" s="58"/>
      <c r="Q276" s="58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  <c r="AL276" s="61"/>
      <c r="AM276" s="61"/>
      <c r="AN276" s="61"/>
      <c r="AO276" s="61"/>
      <c r="AP276" s="61"/>
      <c r="AQ276" s="61"/>
      <c r="AR276" s="61"/>
      <c r="AS276" s="61"/>
      <c r="AT276" s="61"/>
      <c r="AU276" s="61"/>
      <c r="AV276" s="61"/>
      <c r="AW276" s="61"/>
      <c r="AX276" s="61"/>
      <c r="AY276" s="61"/>
      <c r="AZ276" s="61"/>
      <c r="BA276" s="61"/>
      <c r="BB276" s="61"/>
      <c r="BC276" s="61"/>
      <c r="BD276" s="61"/>
    </row>
    <row r="277" spans="1:56" ht="16" x14ac:dyDescent="0.2">
      <c r="A277" s="66"/>
      <c r="B277" s="66"/>
      <c r="C277" s="66"/>
      <c r="D277" s="66"/>
      <c r="E277" s="66"/>
      <c r="F277" s="66"/>
      <c r="G277" s="66"/>
      <c r="H277" s="58"/>
      <c r="I277" s="59"/>
      <c r="J277" s="58"/>
      <c r="K277" s="58"/>
      <c r="L277" s="58"/>
      <c r="M277" s="58"/>
      <c r="N277" s="58"/>
      <c r="O277" s="58"/>
      <c r="P277" s="58"/>
      <c r="Q277" s="58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  <c r="AL277" s="61"/>
      <c r="AM277" s="61"/>
      <c r="AN277" s="61"/>
      <c r="AO277" s="61"/>
      <c r="AP277" s="61"/>
      <c r="AQ277" s="61"/>
      <c r="AR277" s="61"/>
      <c r="AS277" s="61"/>
      <c r="AT277" s="61"/>
      <c r="AU277" s="61"/>
      <c r="AV277" s="61"/>
      <c r="AW277" s="61"/>
      <c r="AX277" s="61"/>
      <c r="AY277" s="61"/>
      <c r="AZ277" s="61"/>
      <c r="BA277" s="61"/>
      <c r="BB277" s="61"/>
      <c r="BC277" s="61"/>
      <c r="BD277" s="61"/>
    </row>
    <row r="278" spans="1:56" x14ac:dyDescent="0.15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  <c r="AL278" s="61"/>
      <c r="AM278" s="61"/>
      <c r="AN278" s="61"/>
      <c r="AO278" s="61"/>
      <c r="AP278" s="61"/>
      <c r="AQ278" s="61"/>
      <c r="AR278" s="61"/>
      <c r="AS278" s="61"/>
      <c r="AT278" s="61"/>
      <c r="AU278" s="61"/>
      <c r="AV278" s="61"/>
      <c r="AW278" s="61"/>
      <c r="AX278" s="61"/>
      <c r="AY278" s="61"/>
      <c r="AZ278" s="61"/>
      <c r="BA278" s="61"/>
      <c r="BB278" s="61"/>
      <c r="BC278" s="61"/>
      <c r="BD278" s="61"/>
    </row>
    <row r="279" spans="1:56" ht="16" x14ac:dyDescent="0.2">
      <c r="A279" s="58"/>
      <c r="B279" s="58"/>
      <c r="C279" s="58"/>
      <c r="D279" s="58"/>
      <c r="E279" s="58"/>
      <c r="F279" s="58"/>
      <c r="G279" s="58"/>
      <c r="H279" s="58"/>
      <c r="I279" s="57"/>
      <c r="J279" s="58"/>
      <c r="K279" s="58"/>
      <c r="L279" s="58"/>
      <c r="M279" s="58"/>
      <c r="N279" s="58"/>
      <c r="O279" s="58"/>
      <c r="P279" s="58"/>
      <c r="Q279" s="58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  <c r="AL279" s="61"/>
      <c r="AM279" s="61"/>
      <c r="AN279" s="61"/>
      <c r="AO279" s="61"/>
      <c r="AP279" s="61"/>
      <c r="AQ279" s="61"/>
      <c r="AR279" s="61"/>
      <c r="AS279" s="61"/>
      <c r="AT279" s="61"/>
      <c r="AU279" s="61"/>
      <c r="AV279" s="61"/>
      <c r="AW279" s="61"/>
      <c r="AX279" s="61"/>
      <c r="AY279" s="61"/>
      <c r="AZ279" s="61"/>
      <c r="BA279" s="61"/>
      <c r="BB279" s="61"/>
      <c r="BC279" s="61"/>
      <c r="BD279" s="61"/>
    </row>
    <row r="280" spans="1:56" ht="16" x14ac:dyDescent="0.2">
      <c r="A280" s="58"/>
      <c r="B280" s="58"/>
      <c r="C280" s="58"/>
      <c r="D280" s="58"/>
      <c r="E280" s="58"/>
      <c r="F280" s="58"/>
      <c r="G280" s="58"/>
      <c r="H280" s="58"/>
      <c r="I280" s="57"/>
      <c r="J280" s="58"/>
      <c r="K280" s="58"/>
      <c r="L280" s="58"/>
      <c r="M280" s="58"/>
      <c r="N280" s="58"/>
      <c r="O280" s="58"/>
      <c r="P280" s="58"/>
      <c r="Q280" s="58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  <c r="AL280" s="61"/>
      <c r="AM280" s="61"/>
      <c r="AN280" s="61"/>
      <c r="AO280" s="61"/>
      <c r="AP280" s="61"/>
      <c r="AQ280" s="61"/>
      <c r="AR280" s="61"/>
      <c r="AS280" s="61"/>
      <c r="AT280" s="61"/>
      <c r="AU280" s="61"/>
      <c r="AV280" s="61"/>
      <c r="AW280" s="61"/>
      <c r="AX280" s="61"/>
      <c r="AY280" s="61"/>
      <c r="AZ280" s="61"/>
      <c r="BA280" s="61"/>
      <c r="BB280" s="61"/>
      <c r="BC280" s="61"/>
      <c r="BD280" s="61"/>
    </row>
    <row r="281" spans="1:56" ht="16" x14ac:dyDescent="0.2">
      <c r="A281" s="58"/>
      <c r="B281" s="58"/>
      <c r="C281" s="58"/>
      <c r="D281" s="58"/>
      <c r="E281" s="58"/>
      <c r="F281" s="58"/>
      <c r="G281" s="58"/>
      <c r="H281" s="58"/>
      <c r="I281" s="59"/>
      <c r="J281" s="58"/>
      <c r="K281" s="58"/>
      <c r="L281" s="58"/>
      <c r="M281" s="58"/>
      <c r="N281" s="58"/>
      <c r="O281" s="58"/>
      <c r="P281" s="58"/>
      <c r="Q281" s="58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  <c r="AL281" s="61"/>
      <c r="AM281" s="61"/>
      <c r="AN281" s="61"/>
      <c r="AO281" s="61"/>
      <c r="AP281" s="61"/>
      <c r="AQ281" s="61"/>
      <c r="AR281" s="61"/>
      <c r="AS281" s="61"/>
      <c r="AT281" s="61"/>
      <c r="AU281" s="61"/>
      <c r="AV281" s="61"/>
      <c r="AW281" s="61"/>
      <c r="AX281" s="61"/>
      <c r="AY281" s="61"/>
      <c r="AZ281" s="61"/>
      <c r="BA281" s="61"/>
      <c r="BB281" s="61"/>
      <c r="BC281" s="61"/>
      <c r="BD281" s="61"/>
    </row>
    <row r="282" spans="1:56" ht="16" x14ac:dyDescent="0.2">
      <c r="A282" s="58"/>
      <c r="B282" s="58"/>
      <c r="C282" s="58"/>
      <c r="D282" s="58"/>
      <c r="E282" s="58"/>
      <c r="F282" s="58"/>
      <c r="G282" s="58"/>
      <c r="H282" s="58"/>
      <c r="I282" s="59"/>
      <c r="J282" s="58"/>
      <c r="K282" s="58"/>
      <c r="L282" s="58"/>
      <c r="M282" s="58"/>
      <c r="N282" s="58"/>
      <c r="O282" s="58"/>
      <c r="P282" s="58"/>
      <c r="Q282" s="58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  <c r="AL282" s="61"/>
      <c r="AM282" s="61"/>
      <c r="AN282" s="61"/>
      <c r="AO282" s="61"/>
      <c r="AP282" s="61"/>
      <c r="AQ282" s="61"/>
      <c r="AR282" s="61"/>
      <c r="AS282" s="61"/>
      <c r="AT282" s="61"/>
      <c r="AU282" s="61"/>
      <c r="AV282" s="61"/>
      <c r="AW282" s="61"/>
      <c r="AX282" s="61"/>
      <c r="AY282" s="61"/>
      <c r="AZ282" s="61"/>
      <c r="BA282" s="61"/>
      <c r="BB282" s="61"/>
      <c r="BC282" s="61"/>
      <c r="BD282" s="61"/>
    </row>
    <row r="283" spans="1:56" x14ac:dyDescent="0.15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  <c r="AL283" s="61"/>
      <c r="AM283" s="61"/>
      <c r="AN283" s="61"/>
      <c r="AO283" s="61"/>
      <c r="AP283" s="61"/>
      <c r="AQ283" s="61"/>
      <c r="AR283" s="61"/>
      <c r="AS283" s="61"/>
      <c r="AT283" s="61"/>
      <c r="AU283" s="61"/>
      <c r="AV283" s="61"/>
      <c r="AW283" s="61"/>
      <c r="AX283" s="61"/>
      <c r="AY283" s="61"/>
      <c r="AZ283" s="61"/>
      <c r="BA283" s="61"/>
      <c r="BB283" s="61"/>
      <c r="BC283" s="61"/>
      <c r="BD283" s="61"/>
    </row>
    <row r="284" spans="1:56" ht="16" x14ac:dyDescent="0.2">
      <c r="A284" s="66"/>
      <c r="B284" s="66"/>
      <c r="C284" s="66"/>
      <c r="D284" s="66"/>
      <c r="E284" s="66"/>
      <c r="F284" s="66"/>
      <c r="G284" s="66"/>
      <c r="H284" s="66"/>
      <c r="I284" s="57"/>
      <c r="J284" s="58"/>
      <c r="K284" s="58"/>
      <c r="L284" s="58"/>
      <c r="M284" s="58"/>
      <c r="N284" s="58"/>
      <c r="O284" s="58"/>
      <c r="P284" s="58"/>
      <c r="Q284" s="58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  <c r="AL284" s="61"/>
      <c r="AM284" s="61"/>
      <c r="AN284" s="61"/>
      <c r="AO284" s="61"/>
      <c r="AP284" s="61"/>
      <c r="AQ284" s="61"/>
      <c r="AR284" s="61"/>
      <c r="AS284" s="61"/>
      <c r="AT284" s="61"/>
      <c r="AU284" s="61"/>
      <c r="AV284" s="61"/>
      <c r="AW284" s="61"/>
      <c r="AX284" s="61"/>
      <c r="AY284" s="61"/>
      <c r="AZ284" s="61"/>
      <c r="BA284" s="61"/>
      <c r="BB284" s="61"/>
      <c r="BC284" s="61"/>
      <c r="BD284" s="61"/>
    </row>
    <row r="285" spans="1:56" ht="16" x14ac:dyDescent="0.2">
      <c r="A285" s="66"/>
      <c r="B285" s="66"/>
      <c r="C285" s="66"/>
      <c r="D285" s="66"/>
      <c r="E285" s="66"/>
      <c r="F285" s="66"/>
      <c r="G285" s="66"/>
      <c r="H285" s="67"/>
      <c r="I285" s="57"/>
      <c r="J285" s="58"/>
      <c r="K285" s="58"/>
      <c r="L285" s="58"/>
      <c r="M285" s="58"/>
      <c r="N285" s="58"/>
      <c r="O285" s="58"/>
      <c r="P285" s="58"/>
      <c r="Q285" s="58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  <c r="AL285" s="61"/>
      <c r="AM285" s="61"/>
      <c r="AN285" s="61"/>
      <c r="AO285" s="61"/>
      <c r="AP285" s="61"/>
      <c r="AQ285" s="61"/>
      <c r="AR285" s="61"/>
      <c r="AS285" s="61"/>
      <c r="AT285" s="61"/>
      <c r="AU285" s="61"/>
      <c r="AV285" s="61"/>
      <c r="AW285" s="61"/>
      <c r="AX285" s="61"/>
      <c r="AY285" s="61"/>
      <c r="AZ285" s="61"/>
      <c r="BA285" s="61"/>
      <c r="BB285" s="61"/>
      <c r="BC285" s="61"/>
      <c r="BD285" s="61"/>
    </row>
    <row r="286" spans="1:56" ht="16" x14ac:dyDescent="0.2">
      <c r="A286" s="66"/>
      <c r="B286" s="66"/>
      <c r="C286" s="66"/>
      <c r="D286" s="66"/>
      <c r="E286" s="66"/>
      <c r="F286" s="66"/>
      <c r="G286" s="66"/>
      <c r="H286" s="66"/>
      <c r="I286" s="59"/>
      <c r="J286" s="58"/>
      <c r="K286" s="58"/>
      <c r="L286" s="58"/>
      <c r="M286" s="58"/>
      <c r="N286" s="58"/>
      <c r="O286" s="58"/>
      <c r="P286" s="58"/>
      <c r="Q286" s="58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  <c r="AL286" s="61"/>
      <c r="AM286" s="61"/>
      <c r="AN286" s="61"/>
      <c r="AO286" s="61"/>
      <c r="AP286" s="61"/>
      <c r="AQ286" s="61"/>
      <c r="AR286" s="61"/>
      <c r="AS286" s="61"/>
      <c r="AT286" s="61"/>
      <c r="AU286" s="61"/>
      <c r="AV286" s="61"/>
      <c r="AW286" s="61"/>
      <c r="AX286" s="61"/>
      <c r="AY286" s="61"/>
      <c r="AZ286" s="61"/>
      <c r="BA286" s="61"/>
      <c r="BB286" s="61"/>
      <c r="BC286" s="61"/>
      <c r="BD286" s="61"/>
    </row>
    <row r="287" spans="1:56" ht="16" x14ac:dyDescent="0.2">
      <c r="A287" s="66"/>
      <c r="B287" s="66"/>
      <c r="C287" s="66"/>
      <c r="D287" s="66"/>
      <c r="E287" s="66"/>
      <c r="F287" s="66"/>
      <c r="G287" s="66"/>
      <c r="H287" s="66"/>
      <c r="I287" s="59"/>
      <c r="J287" s="58"/>
      <c r="K287" s="58"/>
      <c r="L287" s="58"/>
      <c r="M287" s="58"/>
      <c r="N287" s="58"/>
      <c r="O287" s="58"/>
      <c r="P287" s="58"/>
      <c r="Q287" s="58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  <c r="AL287" s="61"/>
      <c r="AM287" s="61"/>
      <c r="AN287" s="61"/>
      <c r="AO287" s="61"/>
      <c r="AP287" s="61"/>
      <c r="AQ287" s="61"/>
      <c r="AR287" s="61"/>
      <c r="AS287" s="61"/>
      <c r="AT287" s="61"/>
      <c r="AU287" s="61"/>
      <c r="AV287" s="61"/>
      <c r="AW287" s="61"/>
      <c r="AX287" s="61"/>
      <c r="AY287" s="61"/>
      <c r="AZ287" s="61"/>
      <c r="BA287" s="61"/>
      <c r="BB287" s="61"/>
      <c r="BC287" s="61"/>
      <c r="BD287" s="61"/>
    </row>
    <row r="288" spans="1:56" x14ac:dyDescent="0.15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  <c r="AL288" s="61"/>
      <c r="AM288" s="61"/>
      <c r="AN288" s="61"/>
      <c r="AO288" s="61"/>
      <c r="AP288" s="61"/>
      <c r="AQ288" s="61"/>
      <c r="AR288" s="61"/>
      <c r="AS288" s="61"/>
      <c r="AT288" s="61"/>
      <c r="AU288" s="61"/>
      <c r="AV288" s="61"/>
      <c r="AW288" s="61"/>
      <c r="AX288" s="61"/>
      <c r="AY288" s="61"/>
      <c r="AZ288" s="61"/>
      <c r="BA288" s="61"/>
      <c r="BB288" s="61"/>
      <c r="BC288" s="61"/>
      <c r="BD288" s="61"/>
    </row>
    <row r="289" spans="1:56" ht="16" x14ac:dyDescent="0.2">
      <c r="A289" s="58"/>
      <c r="B289" s="58"/>
      <c r="C289" s="58"/>
      <c r="D289" s="58"/>
      <c r="E289" s="58"/>
      <c r="F289" s="58"/>
      <c r="G289" s="58"/>
      <c r="H289" s="58"/>
      <c r="I289" s="57"/>
      <c r="J289" s="58"/>
      <c r="K289" s="58"/>
      <c r="L289" s="58"/>
      <c r="M289" s="58"/>
      <c r="N289" s="58"/>
      <c r="O289" s="58"/>
      <c r="P289" s="58"/>
      <c r="Q289" s="58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  <c r="AL289" s="61"/>
      <c r="AM289" s="61"/>
      <c r="AN289" s="61"/>
      <c r="AO289" s="61"/>
      <c r="AP289" s="61"/>
      <c r="AQ289" s="61"/>
      <c r="AR289" s="61"/>
      <c r="AS289" s="61"/>
      <c r="AT289" s="61"/>
      <c r="AU289" s="61"/>
      <c r="AV289" s="61"/>
      <c r="AW289" s="61"/>
      <c r="AX289" s="61"/>
      <c r="AY289" s="61"/>
      <c r="AZ289" s="61"/>
      <c r="BA289" s="61"/>
      <c r="BB289" s="61"/>
      <c r="BC289" s="61"/>
      <c r="BD289" s="61"/>
    </row>
    <row r="290" spans="1:56" ht="16" x14ac:dyDescent="0.2">
      <c r="A290" s="58"/>
      <c r="B290" s="58"/>
      <c r="C290" s="58"/>
      <c r="D290" s="58"/>
      <c r="E290" s="58"/>
      <c r="F290" s="58"/>
      <c r="G290" s="58"/>
      <c r="H290" s="58"/>
      <c r="I290" s="57"/>
      <c r="J290" s="58"/>
      <c r="K290" s="58"/>
      <c r="L290" s="58"/>
      <c r="M290" s="58"/>
      <c r="N290" s="58"/>
      <c r="O290" s="58"/>
      <c r="P290" s="58"/>
      <c r="Q290" s="58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  <c r="AL290" s="61"/>
      <c r="AM290" s="61"/>
      <c r="AN290" s="61"/>
      <c r="AO290" s="61"/>
      <c r="AP290" s="61"/>
      <c r="AQ290" s="61"/>
      <c r="AR290" s="61"/>
      <c r="AS290" s="61"/>
      <c r="AT290" s="61"/>
      <c r="AU290" s="61"/>
      <c r="AV290" s="61"/>
      <c r="AW290" s="61"/>
      <c r="AX290" s="61"/>
      <c r="AY290" s="61"/>
      <c r="AZ290" s="61"/>
      <c r="BA290" s="61"/>
      <c r="BB290" s="61"/>
      <c r="BC290" s="61"/>
      <c r="BD290" s="61"/>
    </row>
    <row r="291" spans="1:56" ht="16" x14ac:dyDescent="0.2">
      <c r="A291" s="58"/>
      <c r="B291" s="58"/>
      <c r="C291" s="58"/>
      <c r="D291" s="58"/>
      <c r="E291" s="58"/>
      <c r="F291" s="58"/>
      <c r="G291" s="58"/>
      <c r="H291" s="58"/>
      <c r="I291" s="59"/>
      <c r="J291" s="58"/>
      <c r="K291" s="58"/>
      <c r="L291" s="58"/>
      <c r="M291" s="58"/>
      <c r="N291" s="58"/>
      <c r="O291" s="58"/>
      <c r="P291" s="58"/>
      <c r="Q291" s="58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  <c r="AL291" s="61"/>
      <c r="AM291" s="61"/>
      <c r="AN291" s="61"/>
      <c r="AO291" s="61"/>
      <c r="AP291" s="61"/>
      <c r="AQ291" s="61"/>
      <c r="AR291" s="61"/>
      <c r="AS291" s="61"/>
      <c r="AT291" s="61"/>
      <c r="AU291" s="61"/>
      <c r="AV291" s="61"/>
      <c r="AW291" s="61"/>
      <c r="AX291" s="61"/>
      <c r="AY291" s="61"/>
      <c r="AZ291" s="61"/>
      <c r="BA291" s="61"/>
      <c r="BB291" s="61"/>
      <c r="BC291" s="61"/>
      <c r="BD291" s="61"/>
    </row>
    <row r="292" spans="1:56" ht="16" x14ac:dyDescent="0.2">
      <c r="A292" s="58"/>
      <c r="B292" s="58"/>
      <c r="C292" s="58"/>
      <c r="D292" s="58"/>
      <c r="E292" s="58"/>
      <c r="F292" s="58"/>
      <c r="G292" s="58"/>
      <c r="H292" s="58"/>
      <c r="I292" s="59"/>
      <c r="J292" s="58"/>
      <c r="K292" s="58"/>
      <c r="L292" s="58"/>
      <c r="M292" s="58"/>
      <c r="N292" s="58"/>
      <c r="O292" s="58"/>
      <c r="P292" s="58"/>
      <c r="Q292" s="58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  <c r="AL292" s="61"/>
      <c r="AM292" s="61"/>
      <c r="AN292" s="61"/>
      <c r="AO292" s="61"/>
      <c r="AP292" s="61"/>
      <c r="AQ292" s="61"/>
      <c r="AR292" s="61"/>
      <c r="AS292" s="61"/>
      <c r="AT292" s="61"/>
      <c r="AU292" s="61"/>
      <c r="AV292" s="61"/>
      <c r="AW292" s="61"/>
      <c r="AX292" s="61"/>
      <c r="AY292" s="61"/>
      <c r="AZ292" s="61"/>
      <c r="BA292" s="61"/>
      <c r="BB292" s="61"/>
      <c r="BC292" s="61"/>
      <c r="BD292" s="61"/>
    </row>
    <row r="293" spans="1:56" x14ac:dyDescent="0.15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  <c r="AL293" s="61"/>
      <c r="AM293" s="61"/>
      <c r="AN293" s="61"/>
      <c r="AO293" s="61"/>
      <c r="AP293" s="61"/>
      <c r="AQ293" s="61"/>
      <c r="AR293" s="61"/>
      <c r="AS293" s="61"/>
      <c r="AT293" s="61"/>
      <c r="AU293" s="61"/>
      <c r="AV293" s="61"/>
      <c r="AW293" s="61"/>
      <c r="AX293" s="61"/>
      <c r="AY293" s="61"/>
      <c r="AZ293" s="61"/>
      <c r="BA293" s="61"/>
      <c r="BB293" s="61"/>
      <c r="BC293" s="61"/>
      <c r="BD293" s="61"/>
    </row>
    <row r="294" spans="1:56" ht="16" x14ac:dyDescent="0.2">
      <c r="A294" s="58"/>
      <c r="B294" s="58"/>
      <c r="C294" s="58"/>
      <c r="D294" s="58"/>
      <c r="E294" s="58"/>
      <c r="F294" s="58"/>
      <c r="G294" s="58"/>
      <c r="H294" s="58"/>
      <c r="I294" s="57"/>
      <c r="J294" s="58"/>
      <c r="K294" s="58"/>
      <c r="L294" s="58"/>
      <c r="M294" s="58"/>
      <c r="N294" s="58"/>
      <c r="O294" s="58"/>
      <c r="P294" s="58"/>
      <c r="Q294" s="58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  <c r="AL294" s="61"/>
      <c r="AM294" s="61"/>
      <c r="AN294" s="61"/>
      <c r="AO294" s="61"/>
      <c r="AP294" s="61"/>
      <c r="AQ294" s="61"/>
      <c r="AR294" s="61"/>
      <c r="AS294" s="61"/>
      <c r="AT294" s="61"/>
      <c r="AU294" s="61"/>
      <c r="AV294" s="61"/>
      <c r="AW294" s="61"/>
      <c r="AX294" s="61"/>
      <c r="AY294" s="61"/>
      <c r="AZ294" s="61"/>
      <c r="BA294" s="61"/>
      <c r="BB294" s="61"/>
      <c r="BC294" s="61"/>
      <c r="BD294" s="61"/>
    </row>
    <row r="295" spans="1:56" ht="16" x14ac:dyDescent="0.2">
      <c r="A295" s="58"/>
      <c r="B295" s="58"/>
      <c r="C295" s="58"/>
      <c r="D295" s="58"/>
      <c r="E295" s="58"/>
      <c r="F295" s="58"/>
      <c r="G295" s="58"/>
      <c r="H295" s="58"/>
      <c r="I295" s="57"/>
      <c r="J295" s="58"/>
      <c r="K295" s="58"/>
      <c r="L295" s="58"/>
      <c r="M295" s="58"/>
      <c r="N295" s="58"/>
      <c r="O295" s="58"/>
      <c r="P295" s="58"/>
      <c r="Q295" s="58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  <c r="AL295" s="61"/>
      <c r="AM295" s="61"/>
      <c r="AN295" s="61"/>
      <c r="AO295" s="61"/>
      <c r="AP295" s="61"/>
      <c r="AQ295" s="61"/>
      <c r="AR295" s="61"/>
      <c r="AS295" s="61"/>
      <c r="AT295" s="61"/>
      <c r="AU295" s="61"/>
      <c r="AV295" s="61"/>
      <c r="AW295" s="61"/>
      <c r="AX295" s="61"/>
      <c r="AY295" s="61"/>
      <c r="AZ295" s="61"/>
      <c r="BA295" s="61"/>
      <c r="BB295" s="61"/>
      <c r="BC295" s="61"/>
      <c r="BD295" s="61"/>
    </row>
    <row r="296" spans="1:56" ht="16" x14ac:dyDescent="0.2">
      <c r="A296" s="58"/>
      <c r="B296" s="58"/>
      <c r="C296" s="58"/>
      <c r="D296" s="58"/>
      <c r="E296" s="58"/>
      <c r="F296" s="58"/>
      <c r="G296" s="58"/>
      <c r="H296" s="58"/>
      <c r="I296" s="59"/>
      <c r="J296" s="58"/>
      <c r="K296" s="58"/>
      <c r="L296" s="58"/>
      <c r="M296" s="58"/>
      <c r="N296" s="58"/>
      <c r="O296" s="58"/>
      <c r="P296" s="58"/>
      <c r="Q296" s="58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  <c r="AL296" s="61"/>
      <c r="AM296" s="61"/>
      <c r="AN296" s="61"/>
      <c r="AO296" s="61"/>
      <c r="AP296" s="61"/>
      <c r="AQ296" s="61"/>
      <c r="AR296" s="61"/>
      <c r="AS296" s="61"/>
      <c r="AT296" s="61"/>
      <c r="AU296" s="61"/>
      <c r="AV296" s="61"/>
      <c r="AW296" s="61"/>
      <c r="AX296" s="61"/>
      <c r="AY296" s="61"/>
      <c r="AZ296" s="61"/>
      <c r="BA296" s="61"/>
      <c r="BB296" s="61"/>
      <c r="BC296" s="61"/>
      <c r="BD296" s="61"/>
    </row>
    <row r="297" spans="1:56" ht="16" x14ac:dyDescent="0.2">
      <c r="A297" s="58"/>
      <c r="B297" s="58"/>
      <c r="C297" s="58"/>
      <c r="D297" s="58"/>
      <c r="E297" s="58"/>
      <c r="F297" s="58"/>
      <c r="G297" s="58"/>
      <c r="H297" s="58"/>
      <c r="I297" s="59"/>
      <c r="J297" s="58"/>
      <c r="K297" s="58"/>
      <c r="L297" s="58"/>
      <c r="M297" s="58"/>
      <c r="N297" s="58"/>
      <c r="O297" s="58"/>
      <c r="P297" s="58"/>
      <c r="Q297" s="58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  <c r="AL297" s="61"/>
      <c r="AM297" s="61"/>
      <c r="AN297" s="61"/>
      <c r="AO297" s="61"/>
      <c r="AP297" s="61"/>
      <c r="AQ297" s="61"/>
      <c r="AR297" s="61"/>
      <c r="AS297" s="61"/>
      <c r="AT297" s="61"/>
      <c r="AU297" s="61"/>
      <c r="AV297" s="61"/>
      <c r="AW297" s="61"/>
      <c r="AX297" s="61"/>
      <c r="AY297" s="61"/>
      <c r="AZ297" s="61"/>
      <c r="BA297" s="61"/>
      <c r="BB297" s="61"/>
      <c r="BC297" s="61"/>
      <c r="BD297" s="61"/>
    </row>
    <row r="298" spans="1:56" x14ac:dyDescent="0.15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  <c r="AL298" s="61"/>
      <c r="AM298" s="61"/>
      <c r="AN298" s="61"/>
      <c r="AO298" s="61"/>
      <c r="AP298" s="61"/>
      <c r="AQ298" s="61"/>
      <c r="AR298" s="61"/>
      <c r="AS298" s="61"/>
      <c r="AT298" s="61"/>
      <c r="AU298" s="61"/>
      <c r="AV298" s="61"/>
      <c r="AW298" s="61"/>
      <c r="AX298" s="61"/>
      <c r="AY298" s="61"/>
      <c r="AZ298" s="61"/>
      <c r="BA298" s="61"/>
      <c r="BB298" s="61"/>
      <c r="BC298" s="61"/>
      <c r="BD298" s="61"/>
    </row>
    <row r="299" spans="1:56" ht="16" x14ac:dyDescent="0.2">
      <c r="A299" s="66"/>
      <c r="B299" s="66"/>
      <c r="C299" s="66"/>
      <c r="D299" s="66"/>
      <c r="E299" s="66"/>
      <c r="F299" s="66"/>
      <c r="G299" s="66"/>
      <c r="H299" s="58"/>
      <c r="I299" s="57"/>
      <c r="J299" s="60"/>
      <c r="K299" s="60"/>
      <c r="L299" s="60"/>
      <c r="M299" s="60"/>
      <c r="N299" s="60"/>
      <c r="O299" s="60"/>
      <c r="P299" s="60"/>
      <c r="Q299" s="60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  <c r="AL299" s="61"/>
      <c r="AM299" s="61"/>
      <c r="AN299" s="61"/>
      <c r="AO299" s="61"/>
      <c r="AP299" s="61"/>
      <c r="AQ299" s="61"/>
      <c r="AR299" s="61"/>
      <c r="AS299" s="61"/>
      <c r="AT299" s="61"/>
      <c r="AU299" s="61"/>
      <c r="AV299" s="61"/>
      <c r="AW299" s="61"/>
      <c r="AX299" s="61"/>
      <c r="AY299" s="61"/>
      <c r="AZ299" s="61"/>
      <c r="BA299" s="61"/>
      <c r="BB299" s="61"/>
      <c r="BC299" s="61"/>
      <c r="BD299" s="61"/>
    </row>
    <row r="300" spans="1:56" ht="16" x14ac:dyDescent="0.2">
      <c r="A300" s="66"/>
      <c r="B300" s="66"/>
      <c r="C300" s="66"/>
      <c r="D300" s="66"/>
      <c r="E300" s="66"/>
      <c r="F300" s="66"/>
      <c r="G300" s="66"/>
      <c r="H300" s="58"/>
      <c r="I300" s="57"/>
      <c r="J300" s="60"/>
      <c r="K300" s="60"/>
      <c r="L300" s="60"/>
      <c r="M300" s="60"/>
      <c r="N300" s="60"/>
      <c r="O300" s="60"/>
      <c r="P300" s="60"/>
      <c r="Q300" s="60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  <c r="AL300" s="61"/>
      <c r="AM300" s="61"/>
      <c r="AN300" s="61"/>
      <c r="AO300" s="61"/>
      <c r="AP300" s="61"/>
      <c r="AQ300" s="61"/>
      <c r="AR300" s="61"/>
      <c r="AS300" s="61"/>
      <c r="AT300" s="61"/>
      <c r="AU300" s="61"/>
      <c r="AV300" s="61"/>
      <c r="AW300" s="61"/>
      <c r="AX300" s="61"/>
      <c r="AY300" s="61"/>
      <c r="AZ300" s="61"/>
      <c r="BA300" s="61"/>
      <c r="BB300" s="61"/>
      <c r="BC300" s="61"/>
      <c r="BD300" s="61"/>
    </row>
    <row r="301" spans="1:56" ht="16" x14ac:dyDescent="0.2">
      <c r="A301" s="58"/>
      <c r="B301" s="58"/>
      <c r="C301" s="58"/>
      <c r="D301" s="58"/>
      <c r="E301" s="58"/>
      <c r="F301" s="58"/>
      <c r="G301" s="58"/>
      <c r="H301" s="58"/>
      <c r="I301" s="59"/>
      <c r="J301" s="60"/>
      <c r="K301" s="60"/>
      <c r="L301" s="60"/>
      <c r="M301" s="60"/>
      <c r="N301" s="60"/>
      <c r="O301" s="60"/>
      <c r="P301" s="60"/>
      <c r="Q301" s="60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  <c r="AL301" s="61"/>
      <c r="AM301" s="61"/>
      <c r="AN301" s="61"/>
      <c r="AO301" s="61"/>
      <c r="AP301" s="61"/>
      <c r="AQ301" s="61"/>
      <c r="AR301" s="61"/>
      <c r="AS301" s="61"/>
      <c r="AT301" s="61"/>
      <c r="AU301" s="61"/>
      <c r="AV301" s="61"/>
      <c r="AW301" s="61"/>
      <c r="AX301" s="61"/>
      <c r="AY301" s="61"/>
      <c r="AZ301" s="61"/>
      <c r="BA301" s="61"/>
      <c r="BB301" s="61"/>
      <c r="BC301" s="61"/>
      <c r="BD301" s="61"/>
    </row>
    <row r="302" spans="1:56" ht="16" x14ac:dyDescent="0.2">
      <c r="A302" s="58"/>
      <c r="B302" s="58"/>
      <c r="C302" s="58"/>
      <c r="D302" s="58"/>
      <c r="E302" s="58"/>
      <c r="F302" s="58"/>
      <c r="G302" s="58"/>
      <c r="H302" s="58"/>
      <c r="I302" s="59"/>
      <c r="J302" s="60"/>
      <c r="K302" s="60"/>
      <c r="L302" s="60"/>
      <c r="M302" s="60"/>
      <c r="N302" s="60"/>
      <c r="O302" s="60"/>
      <c r="P302" s="60"/>
      <c r="Q302" s="60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  <c r="AL302" s="61"/>
      <c r="AM302" s="61"/>
      <c r="AN302" s="61"/>
      <c r="AO302" s="61"/>
      <c r="AP302" s="61"/>
      <c r="AQ302" s="61"/>
      <c r="AR302" s="61"/>
      <c r="AS302" s="61"/>
      <c r="AT302" s="61"/>
      <c r="AU302" s="61"/>
      <c r="AV302" s="61"/>
      <c r="AW302" s="61"/>
      <c r="AX302" s="61"/>
      <c r="AY302" s="61"/>
      <c r="AZ302" s="61"/>
      <c r="BA302" s="61"/>
      <c r="BB302" s="61"/>
      <c r="BC302" s="61"/>
      <c r="BD302" s="61"/>
    </row>
    <row r="303" spans="1:56" x14ac:dyDescent="0.15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  <c r="AL303" s="61"/>
      <c r="AM303" s="61"/>
      <c r="AN303" s="61"/>
      <c r="AO303" s="61"/>
      <c r="AP303" s="61"/>
      <c r="AQ303" s="61"/>
      <c r="AR303" s="61"/>
      <c r="AS303" s="61"/>
      <c r="AT303" s="61"/>
      <c r="AU303" s="61"/>
      <c r="AV303" s="61"/>
      <c r="AW303" s="61"/>
      <c r="AX303" s="61"/>
      <c r="AY303" s="61"/>
      <c r="AZ303" s="61"/>
      <c r="BA303" s="61"/>
      <c r="BB303" s="61"/>
      <c r="BC303" s="61"/>
      <c r="BD303" s="61"/>
    </row>
    <row r="304" spans="1:56" x14ac:dyDescent="0.15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  <c r="AL304" s="61"/>
      <c r="AM304" s="61"/>
      <c r="AN304" s="61"/>
      <c r="AO304" s="61"/>
      <c r="AP304" s="61"/>
      <c r="AQ304" s="61"/>
      <c r="AR304" s="61"/>
      <c r="AS304" s="61"/>
      <c r="AT304" s="61"/>
      <c r="AU304" s="61"/>
      <c r="AV304" s="61"/>
      <c r="AW304" s="61"/>
      <c r="AX304" s="61"/>
      <c r="AY304" s="61"/>
      <c r="AZ304" s="61"/>
      <c r="BA304" s="61"/>
      <c r="BB304" s="61"/>
      <c r="BC304" s="61"/>
      <c r="BD304" s="61"/>
    </row>
    <row r="305" spans="1:56" x14ac:dyDescent="0.1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  <c r="AL305" s="61"/>
      <c r="AM305" s="61"/>
      <c r="AN305" s="61"/>
      <c r="AO305" s="61"/>
      <c r="AP305" s="61"/>
      <c r="AQ305" s="61"/>
      <c r="AR305" s="61"/>
      <c r="AS305" s="61"/>
      <c r="AT305" s="61"/>
      <c r="AU305" s="61"/>
      <c r="AV305" s="61"/>
      <c r="AW305" s="61"/>
      <c r="AX305" s="61"/>
      <c r="AY305" s="61"/>
      <c r="AZ305" s="61"/>
      <c r="BA305" s="61"/>
      <c r="BB305" s="61"/>
      <c r="BC305" s="61"/>
      <c r="BD305" s="61"/>
    </row>
    <row r="306" spans="1:56" x14ac:dyDescent="0.15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  <c r="AL306" s="61"/>
      <c r="AM306" s="61"/>
      <c r="AN306" s="61"/>
      <c r="AO306" s="61"/>
      <c r="AP306" s="61"/>
      <c r="AQ306" s="61"/>
      <c r="AR306" s="61"/>
      <c r="AS306" s="61"/>
      <c r="AT306" s="61"/>
      <c r="AU306" s="61"/>
      <c r="AV306" s="61"/>
      <c r="AW306" s="61"/>
      <c r="AX306" s="61"/>
      <c r="AY306" s="61"/>
      <c r="AZ306" s="61"/>
      <c r="BA306" s="61"/>
      <c r="BB306" s="61"/>
      <c r="BC306" s="61"/>
      <c r="BD306" s="61"/>
    </row>
    <row r="307" spans="1:56" x14ac:dyDescent="0.15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  <c r="AL307" s="61"/>
      <c r="AM307" s="61"/>
      <c r="AN307" s="61"/>
      <c r="AO307" s="61"/>
      <c r="AP307" s="61"/>
      <c r="AQ307" s="61"/>
      <c r="AR307" s="61"/>
      <c r="AS307" s="61"/>
      <c r="AT307" s="61"/>
      <c r="AU307" s="61"/>
      <c r="AV307" s="61"/>
      <c r="AW307" s="61"/>
      <c r="AX307" s="61"/>
      <c r="AY307" s="61"/>
      <c r="AZ307" s="61"/>
      <c r="BA307" s="61"/>
      <c r="BB307" s="61"/>
      <c r="BC307" s="61"/>
      <c r="BD307" s="61"/>
    </row>
    <row r="308" spans="1:56" x14ac:dyDescent="0.15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  <c r="AL308" s="61"/>
      <c r="AM308" s="61"/>
      <c r="AN308" s="61"/>
      <c r="AO308" s="61"/>
      <c r="AP308" s="61"/>
      <c r="AQ308" s="61"/>
      <c r="AR308" s="61"/>
      <c r="AS308" s="61"/>
      <c r="AT308" s="61"/>
      <c r="AU308" s="61"/>
      <c r="AV308" s="61"/>
      <c r="AW308" s="61"/>
      <c r="AX308" s="61"/>
      <c r="AY308" s="61"/>
      <c r="AZ308" s="61"/>
      <c r="BA308" s="61"/>
      <c r="BB308" s="61"/>
      <c r="BC308" s="61"/>
      <c r="BD308" s="61"/>
    </row>
    <row r="309" spans="1:56" x14ac:dyDescent="0.15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  <c r="AL309" s="61"/>
      <c r="AM309" s="61"/>
      <c r="AN309" s="61"/>
      <c r="AO309" s="61"/>
      <c r="AP309" s="61"/>
      <c r="AQ309" s="61"/>
      <c r="AR309" s="61"/>
      <c r="AS309" s="61"/>
      <c r="AT309" s="61"/>
      <c r="AU309" s="61"/>
      <c r="AV309" s="61"/>
      <c r="AW309" s="61"/>
      <c r="AX309" s="61"/>
      <c r="AY309" s="61"/>
      <c r="AZ309" s="61"/>
      <c r="BA309" s="61"/>
      <c r="BB309" s="61"/>
      <c r="BC309" s="61"/>
      <c r="BD309" s="61"/>
    </row>
    <row r="310" spans="1:56" x14ac:dyDescent="0.15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  <c r="AL310" s="61"/>
      <c r="AM310" s="61"/>
      <c r="AN310" s="61"/>
      <c r="AO310" s="61"/>
      <c r="AP310" s="61"/>
      <c r="AQ310" s="61"/>
      <c r="AR310" s="61"/>
      <c r="AS310" s="61"/>
      <c r="AT310" s="61"/>
      <c r="AU310" s="61"/>
      <c r="AV310" s="61"/>
      <c r="AW310" s="61"/>
      <c r="AX310" s="61"/>
      <c r="AY310" s="61"/>
      <c r="AZ310" s="61"/>
      <c r="BA310" s="61"/>
      <c r="BB310" s="61"/>
      <c r="BC310" s="61"/>
      <c r="BD310" s="61"/>
    </row>
    <row r="311" spans="1:56" x14ac:dyDescent="0.15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  <c r="AL311" s="61"/>
      <c r="AM311" s="61"/>
      <c r="AN311" s="61"/>
      <c r="AO311" s="61"/>
      <c r="AP311" s="61"/>
      <c r="AQ311" s="61"/>
      <c r="AR311" s="61"/>
      <c r="AS311" s="61"/>
      <c r="AT311" s="61"/>
      <c r="AU311" s="61"/>
      <c r="AV311" s="61"/>
      <c r="AW311" s="61"/>
      <c r="AX311" s="61"/>
      <c r="AY311" s="61"/>
      <c r="AZ311" s="61"/>
      <c r="BA311" s="61"/>
      <c r="BB311" s="61"/>
      <c r="BC311" s="61"/>
      <c r="BD311" s="61"/>
    </row>
    <row r="312" spans="1:56" x14ac:dyDescent="0.15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  <c r="AL312" s="61"/>
      <c r="AM312" s="61"/>
      <c r="AN312" s="61"/>
      <c r="AO312" s="61"/>
      <c r="AP312" s="61"/>
      <c r="AQ312" s="61"/>
      <c r="AR312" s="61"/>
      <c r="AS312" s="61"/>
      <c r="AT312" s="61"/>
      <c r="AU312" s="61"/>
      <c r="AV312" s="61"/>
      <c r="AW312" s="61"/>
      <c r="AX312" s="61"/>
      <c r="AY312" s="61"/>
      <c r="AZ312" s="61"/>
      <c r="BA312" s="61"/>
      <c r="BB312" s="61"/>
      <c r="BC312" s="61"/>
      <c r="BD312" s="61"/>
    </row>
    <row r="313" spans="1:56" x14ac:dyDescent="0.15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  <c r="AL313" s="61"/>
      <c r="AM313" s="61"/>
      <c r="AN313" s="61"/>
      <c r="AO313" s="61"/>
      <c r="AP313" s="61"/>
      <c r="AQ313" s="61"/>
      <c r="AR313" s="61"/>
      <c r="AS313" s="61"/>
      <c r="AT313" s="61"/>
      <c r="AU313" s="61"/>
      <c r="AV313" s="61"/>
      <c r="AW313" s="61"/>
      <c r="AX313" s="61"/>
      <c r="AY313" s="61"/>
      <c r="AZ313" s="61"/>
      <c r="BA313" s="61"/>
      <c r="BB313" s="61"/>
      <c r="BC313" s="61"/>
      <c r="BD313" s="61"/>
    </row>
    <row r="314" spans="1:56" x14ac:dyDescent="0.15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  <c r="AL314" s="61"/>
      <c r="AM314" s="61"/>
      <c r="AN314" s="61"/>
      <c r="AO314" s="61"/>
      <c r="AP314" s="61"/>
      <c r="AQ314" s="61"/>
      <c r="AR314" s="61"/>
      <c r="AS314" s="61"/>
      <c r="AT314" s="61"/>
      <c r="AU314" s="61"/>
      <c r="AV314" s="61"/>
      <c r="AW314" s="61"/>
      <c r="AX314" s="61"/>
      <c r="AY314" s="61"/>
      <c r="AZ314" s="61"/>
      <c r="BA314" s="61"/>
      <c r="BB314" s="61"/>
      <c r="BC314" s="61"/>
      <c r="BD314" s="61"/>
    </row>
    <row r="315" spans="1:56" x14ac:dyDescent="0.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  <c r="AL315" s="61"/>
      <c r="AM315" s="61"/>
      <c r="AN315" s="61"/>
      <c r="AO315" s="61"/>
      <c r="AP315" s="61"/>
      <c r="AQ315" s="61"/>
      <c r="AR315" s="61"/>
      <c r="AS315" s="61"/>
      <c r="AT315" s="61"/>
      <c r="AU315" s="61"/>
      <c r="AV315" s="61"/>
      <c r="AW315" s="61"/>
      <c r="AX315" s="61"/>
      <c r="AY315" s="61"/>
      <c r="AZ315" s="61"/>
      <c r="BA315" s="61"/>
      <c r="BB315" s="61"/>
      <c r="BC315" s="61"/>
      <c r="BD315" s="61"/>
    </row>
    <row r="316" spans="1:56" x14ac:dyDescent="0.15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  <c r="AL316" s="61"/>
      <c r="AM316" s="61"/>
      <c r="AN316" s="61"/>
      <c r="AO316" s="61"/>
      <c r="AP316" s="61"/>
      <c r="AQ316" s="61"/>
      <c r="AR316" s="61"/>
      <c r="AS316" s="61"/>
      <c r="AT316" s="61"/>
      <c r="AU316" s="61"/>
      <c r="AV316" s="61"/>
      <c r="AW316" s="61"/>
      <c r="AX316" s="61"/>
      <c r="AY316" s="61"/>
      <c r="AZ316" s="61"/>
      <c r="BA316" s="61"/>
      <c r="BB316" s="61"/>
      <c r="BC316" s="61"/>
      <c r="BD316" s="61"/>
    </row>
    <row r="317" spans="1:56" x14ac:dyDescent="0.15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  <c r="AL317" s="61"/>
      <c r="AM317" s="61"/>
      <c r="AN317" s="61"/>
      <c r="AO317" s="61"/>
      <c r="AP317" s="61"/>
      <c r="AQ317" s="61"/>
      <c r="AR317" s="61"/>
      <c r="AS317" s="61"/>
      <c r="AT317" s="61"/>
      <c r="AU317" s="61"/>
      <c r="AV317" s="61"/>
      <c r="AW317" s="61"/>
      <c r="AX317" s="61"/>
      <c r="AY317" s="61"/>
      <c r="AZ317" s="61"/>
      <c r="BA317" s="61"/>
      <c r="BB317" s="61"/>
      <c r="BC317" s="61"/>
      <c r="BD317" s="61"/>
    </row>
    <row r="318" spans="1:56" x14ac:dyDescent="0.15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  <c r="AL318" s="61"/>
      <c r="AM318" s="61"/>
      <c r="AN318" s="61"/>
      <c r="AO318" s="61"/>
      <c r="AP318" s="61"/>
      <c r="AQ318" s="61"/>
      <c r="AR318" s="61"/>
      <c r="AS318" s="61"/>
      <c r="AT318" s="61"/>
      <c r="AU318" s="61"/>
      <c r="AV318" s="61"/>
      <c r="AW318" s="61"/>
      <c r="AX318" s="61"/>
      <c r="AY318" s="61"/>
      <c r="AZ318" s="61"/>
      <c r="BA318" s="61"/>
      <c r="BB318" s="61"/>
      <c r="BC318" s="61"/>
      <c r="BD318" s="61"/>
    </row>
    <row r="319" spans="1:56" x14ac:dyDescent="0.15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  <c r="AL319" s="61"/>
      <c r="AM319" s="61"/>
      <c r="AN319" s="61"/>
      <c r="AO319" s="61"/>
      <c r="AP319" s="61"/>
      <c r="AQ319" s="61"/>
      <c r="AR319" s="61"/>
      <c r="AS319" s="61"/>
      <c r="AT319" s="61"/>
      <c r="AU319" s="61"/>
      <c r="AV319" s="61"/>
      <c r="AW319" s="61"/>
      <c r="AX319" s="61"/>
      <c r="AY319" s="61"/>
      <c r="AZ319" s="61"/>
      <c r="BA319" s="61"/>
      <c r="BB319" s="61"/>
      <c r="BC319" s="61"/>
      <c r="BD319" s="61"/>
    </row>
    <row r="320" spans="1:56" x14ac:dyDescent="0.15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  <c r="AL320" s="61"/>
      <c r="AM320" s="61"/>
      <c r="AN320" s="61"/>
      <c r="AO320" s="61"/>
      <c r="AP320" s="61"/>
      <c r="AQ320" s="61"/>
      <c r="AR320" s="61"/>
      <c r="AS320" s="61"/>
      <c r="AT320" s="61"/>
      <c r="AU320" s="61"/>
      <c r="AV320" s="61"/>
      <c r="AW320" s="61"/>
      <c r="AX320" s="61"/>
      <c r="AY320" s="61"/>
      <c r="AZ320" s="61"/>
      <c r="BA320" s="61"/>
      <c r="BB320" s="61"/>
      <c r="BC320" s="61"/>
      <c r="BD320" s="61"/>
    </row>
    <row r="321" spans="1:56" x14ac:dyDescent="0.15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  <c r="AL321" s="61"/>
      <c r="AM321" s="61"/>
      <c r="AN321" s="61"/>
      <c r="AO321" s="61"/>
      <c r="AP321" s="61"/>
      <c r="AQ321" s="61"/>
      <c r="AR321" s="61"/>
      <c r="AS321" s="61"/>
      <c r="AT321" s="61"/>
      <c r="AU321" s="61"/>
      <c r="AV321" s="61"/>
      <c r="AW321" s="61"/>
      <c r="AX321" s="61"/>
      <c r="AY321" s="61"/>
      <c r="AZ321" s="61"/>
      <c r="BA321" s="61"/>
      <c r="BB321" s="61"/>
      <c r="BC321" s="61"/>
      <c r="BD321" s="61"/>
    </row>
    <row r="322" spans="1:56" x14ac:dyDescent="0.15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  <c r="AL322" s="61"/>
      <c r="AM322" s="61"/>
      <c r="AN322" s="61"/>
      <c r="AO322" s="61"/>
      <c r="AP322" s="61"/>
      <c r="AQ322" s="61"/>
      <c r="AR322" s="61"/>
      <c r="AS322" s="61"/>
      <c r="AT322" s="61"/>
      <c r="AU322" s="61"/>
      <c r="AV322" s="61"/>
      <c r="AW322" s="61"/>
      <c r="AX322" s="61"/>
      <c r="AY322" s="61"/>
      <c r="AZ322" s="61"/>
      <c r="BA322" s="61"/>
      <c r="BB322" s="61"/>
      <c r="BC322" s="61"/>
      <c r="BD322" s="61"/>
    </row>
    <row r="323" spans="1:56" x14ac:dyDescent="0.15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  <c r="AL323" s="61"/>
      <c r="AM323" s="61"/>
      <c r="AN323" s="61"/>
      <c r="AO323" s="61"/>
      <c r="AP323" s="61"/>
      <c r="AQ323" s="61"/>
      <c r="AR323" s="61"/>
      <c r="AS323" s="61"/>
      <c r="AT323" s="61"/>
      <c r="AU323" s="61"/>
      <c r="AV323" s="61"/>
      <c r="AW323" s="61"/>
      <c r="AX323" s="61"/>
      <c r="AY323" s="61"/>
      <c r="AZ323" s="61"/>
      <c r="BA323" s="61"/>
      <c r="BB323" s="61"/>
      <c r="BC323" s="61"/>
      <c r="BD323" s="61"/>
    </row>
    <row r="324" spans="1:56" x14ac:dyDescent="0.15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  <c r="AL324" s="61"/>
      <c r="AM324" s="61"/>
      <c r="AN324" s="61"/>
      <c r="AO324" s="61"/>
      <c r="AP324" s="61"/>
      <c r="AQ324" s="61"/>
      <c r="AR324" s="61"/>
      <c r="AS324" s="61"/>
      <c r="AT324" s="61"/>
      <c r="AU324" s="61"/>
      <c r="AV324" s="61"/>
      <c r="AW324" s="61"/>
      <c r="AX324" s="61"/>
      <c r="AY324" s="61"/>
      <c r="AZ324" s="61"/>
      <c r="BA324" s="61"/>
      <c r="BB324" s="61"/>
      <c r="BC324" s="61"/>
      <c r="BD324" s="61"/>
    </row>
    <row r="325" spans="1:56" x14ac:dyDescent="0.1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  <c r="AL325" s="61"/>
      <c r="AM325" s="61"/>
      <c r="AN325" s="61"/>
      <c r="AO325" s="61"/>
      <c r="AP325" s="61"/>
      <c r="AQ325" s="61"/>
      <c r="AR325" s="61"/>
      <c r="AS325" s="61"/>
      <c r="AT325" s="61"/>
      <c r="AU325" s="61"/>
      <c r="AV325" s="61"/>
      <c r="AW325" s="61"/>
      <c r="AX325" s="61"/>
      <c r="AY325" s="61"/>
      <c r="AZ325" s="61"/>
      <c r="BA325" s="61"/>
      <c r="BB325" s="61"/>
      <c r="BC325" s="61"/>
      <c r="BD325" s="61"/>
    </row>
    <row r="326" spans="1:56" ht="16" x14ac:dyDescent="0.2">
      <c r="A326" s="58"/>
      <c r="B326" s="58"/>
      <c r="C326" s="58"/>
      <c r="D326" s="58"/>
      <c r="E326" s="58"/>
      <c r="F326" s="58"/>
      <c r="G326" s="58"/>
      <c r="H326" s="58"/>
      <c r="I326" s="57"/>
      <c r="J326" s="58"/>
      <c r="K326" s="58"/>
      <c r="L326" s="58"/>
      <c r="M326" s="58"/>
      <c r="N326" s="58"/>
      <c r="O326" s="58"/>
      <c r="P326" s="58"/>
      <c r="Q326" s="58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  <c r="AL326" s="61"/>
      <c r="AM326" s="61"/>
      <c r="AN326" s="61"/>
      <c r="AO326" s="61"/>
      <c r="AP326" s="61"/>
      <c r="AQ326" s="61"/>
      <c r="AR326" s="61"/>
      <c r="AS326" s="61"/>
      <c r="AT326" s="61"/>
      <c r="AU326" s="61"/>
      <c r="AV326" s="61"/>
      <c r="AW326" s="61"/>
      <c r="AX326" s="61"/>
      <c r="AY326" s="61"/>
      <c r="AZ326" s="61"/>
      <c r="BA326" s="61"/>
      <c r="BB326" s="61"/>
      <c r="BC326" s="61"/>
      <c r="BD326" s="61"/>
    </row>
    <row r="327" spans="1:56" ht="16" x14ac:dyDescent="0.2">
      <c r="A327" s="58"/>
      <c r="B327" s="58"/>
      <c r="C327" s="58"/>
      <c r="D327" s="58"/>
      <c r="E327" s="58"/>
      <c r="F327" s="58"/>
      <c r="G327" s="58"/>
      <c r="H327" s="58"/>
      <c r="I327" s="57"/>
      <c r="J327" s="58"/>
      <c r="K327" s="58"/>
      <c r="L327" s="58"/>
      <c r="M327" s="58"/>
      <c r="N327" s="58"/>
      <c r="O327" s="58"/>
      <c r="P327" s="58"/>
      <c r="Q327" s="58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  <c r="AL327" s="61"/>
      <c r="AM327" s="61"/>
      <c r="AN327" s="61"/>
      <c r="AO327" s="61"/>
      <c r="AP327" s="61"/>
      <c r="AQ327" s="61"/>
      <c r="AR327" s="61"/>
      <c r="AS327" s="61"/>
      <c r="AT327" s="61"/>
      <c r="AU327" s="61"/>
      <c r="AV327" s="61"/>
      <c r="AW327" s="61"/>
      <c r="AX327" s="61"/>
      <c r="AY327" s="61"/>
      <c r="AZ327" s="61"/>
      <c r="BA327" s="61"/>
      <c r="BB327" s="61"/>
      <c r="BC327" s="61"/>
      <c r="BD327" s="61"/>
    </row>
    <row r="328" spans="1:56" ht="16" x14ac:dyDescent="0.2">
      <c r="A328" s="58"/>
      <c r="B328" s="58"/>
      <c r="C328" s="58"/>
      <c r="D328" s="58"/>
      <c r="E328" s="58"/>
      <c r="F328" s="58"/>
      <c r="G328" s="58"/>
      <c r="H328" s="58"/>
      <c r="I328" s="59"/>
      <c r="J328" s="58"/>
      <c r="K328" s="58"/>
      <c r="L328" s="58"/>
      <c r="M328" s="58"/>
      <c r="N328" s="58"/>
      <c r="O328" s="58"/>
      <c r="P328" s="58"/>
      <c r="Q328" s="58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  <c r="AL328" s="61"/>
      <c r="AM328" s="61"/>
      <c r="AN328" s="61"/>
      <c r="AO328" s="61"/>
      <c r="AP328" s="61"/>
      <c r="AQ328" s="61"/>
      <c r="AR328" s="61"/>
      <c r="AS328" s="61"/>
      <c r="AT328" s="61"/>
      <c r="AU328" s="61"/>
      <c r="AV328" s="61"/>
      <c r="AW328" s="61"/>
      <c r="AX328" s="61"/>
      <c r="AY328" s="61"/>
      <c r="AZ328" s="61"/>
      <c r="BA328" s="61"/>
      <c r="BB328" s="61"/>
      <c r="BC328" s="61"/>
      <c r="BD328" s="61"/>
    </row>
    <row r="329" spans="1:56" ht="16" x14ac:dyDescent="0.2">
      <c r="A329" s="58"/>
      <c r="B329" s="58"/>
      <c r="C329" s="58"/>
      <c r="D329" s="58"/>
      <c r="E329" s="58"/>
      <c r="F329" s="58"/>
      <c r="G329" s="58"/>
      <c r="H329" s="58"/>
      <c r="I329" s="59"/>
      <c r="J329" s="58"/>
      <c r="K329" s="58"/>
      <c r="L329" s="58"/>
      <c r="M329" s="58"/>
      <c r="N329" s="58"/>
      <c r="O329" s="58"/>
      <c r="P329" s="58"/>
      <c r="Q329" s="58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  <c r="AL329" s="61"/>
      <c r="AM329" s="61"/>
      <c r="AN329" s="61"/>
      <c r="AO329" s="61"/>
      <c r="AP329" s="61"/>
      <c r="AQ329" s="61"/>
      <c r="AR329" s="61"/>
      <c r="AS329" s="61"/>
      <c r="AT329" s="61"/>
      <c r="AU329" s="61"/>
      <c r="AV329" s="61"/>
      <c r="AW329" s="61"/>
      <c r="AX329" s="61"/>
      <c r="AY329" s="61"/>
      <c r="AZ329" s="61"/>
      <c r="BA329" s="61"/>
      <c r="BB329" s="61"/>
      <c r="BC329" s="61"/>
      <c r="BD329" s="61"/>
    </row>
    <row r="330" spans="1:56" x14ac:dyDescent="0.15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  <c r="AL330" s="61"/>
      <c r="AM330" s="61"/>
      <c r="AN330" s="61"/>
      <c r="AO330" s="61"/>
      <c r="AP330" s="61"/>
      <c r="AQ330" s="61"/>
      <c r="AR330" s="61"/>
      <c r="AS330" s="61"/>
      <c r="AT330" s="61"/>
      <c r="AU330" s="61"/>
      <c r="AV330" s="61"/>
      <c r="AW330" s="61"/>
      <c r="AX330" s="61"/>
      <c r="AY330" s="61"/>
      <c r="AZ330" s="61"/>
      <c r="BA330" s="61"/>
      <c r="BB330" s="61"/>
      <c r="BC330" s="61"/>
      <c r="BD330" s="61"/>
    </row>
    <row r="331" spans="1:56" ht="16" x14ac:dyDescent="0.2">
      <c r="A331" s="65"/>
      <c r="B331" s="65"/>
      <c r="C331" s="65"/>
      <c r="D331" s="65"/>
      <c r="E331" s="65"/>
      <c r="F331" s="65"/>
      <c r="G331" s="65"/>
      <c r="H331" s="65"/>
      <c r="I331" s="57"/>
      <c r="J331" s="63"/>
      <c r="K331" s="63"/>
      <c r="L331" s="63"/>
      <c r="M331" s="63"/>
      <c r="N331" s="63"/>
      <c r="O331" s="63"/>
      <c r="P331" s="63"/>
      <c r="Q331" s="63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  <c r="AL331" s="61"/>
      <c r="AM331" s="61"/>
      <c r="AN331" s="61"/>
      <c r="AO331" s="61"/>
      <c r="AP331" s="61"/>
      <c r="AQ331" s="61"/>
      <c r="AR331" s="61"/>
      <c r="AS331" s="61"/>
      <c r="AT331" s="61"/>
      <c r="AU331" s="61"/>
      <c r="AV331" s="61"/>
      <c r="AW331" s="61"/>
      <c r="AX331" s="61"/>
      <c r="AY331" s="61"/>
      <c r="AZ331" s="61"/>
      <c r="BA331" s="61"/>
      <c r="BB331" s="61"/>
      <c r="BC331" s="61"/>
      <c r="BD331" s="61"/>
    </row>
    <row r="332" spans="1:56" ht="16" x14ac:dyDescent="0.2">
      <c r="A332" s="65"/>
      <c r="B332" s="65"/>
      <c r="C332" s="65"/>
      <c r="D332" s="65"/>
      <c r="E332" s="65"/>
      <c r="F332" s="65"/>
      <c r="G332" s="65"/>
      <c r="H332" s="65"/>
      <c r="I332" s="57"/>
      <c r="J332" s="60"/>
      <c r="K332" s="60"/>
      <c r="L332" s="60"/>
      <c r="M332" s="60"/>
      <c r="N332" s="60"/>
      <c r="O332" s="60"/>
      <c r="P332" s="60"/>
      <c r="Q332" s="60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  <c r="AL332" s="61"/>
      <c r="AM332" s="61"/>
      <c r="AN332" s="61"/>
      <c r="AO332" s="61"/>
      <c r="AP332" s="61"/>
      <c r="AQ332" s="61"/>
      <c r="AR332" s="61"/>
      <c r="AS332" s="61"/>
      <c r="AT332" s="61"/>
      <c r="AU332" s="61"/>
      <c r="AV332" s="61"/>
      <c r="AW332" s="61"/>
      <c r="AX332" s="61"/>
      <c r="AY332" s="61"/>
      <c r="AZ332" s="61"/>
      <c r="BA332" s="61"/>
      <c r="BB332" s="61"/>
      <c r="BC332" s="61"/>
      <c r="BD332" s="61"/>
    </row>
    <row r="333" spans="1:56" ht="16" x14ac:dyDescent="0.2">
      <c r="A333" s="65"/>
      <c r="B333" s="65"/>
      <c r="C333" s="65"/>
      <c r="D333" s="65"/>
      <c r="E333" s="65"/>
      <c r="F333" s="65"/>
      <c r="G333" s="65"/>
      <c r="H333" s="65"/>
      <c r="I333" s="59"/>
      <c r="J333" s="60"/>
      <c r="K333" s="60"/>
      <c r="L333" s="60"/>
      <c r="M333" s="60"/>
      <c r="N333" s="60"/>
      <c r="O333" s="60"/>
      <c r="P333" s="60"/>
      <c r="Q333" s="60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  <c r="AL333" s="61"/>
      <c r="AM333" s="61"/>
      <c r="AN333" s="61"/>
      <c r="AO333" s="61"/>
      <c r="AP333" s="61"/>
      <c r="AQ333" s="61"/>
      <c r="AR333" s="61"/>
      <c r="AS333" s="61"/>
      <c r="AT333" s="61"/>
      <c r="AU333" s="61"/>
      <c r="AV333" s="61"/>
      <c r="AW333" s="61"/>
      <c r="AX333" s="61"/>
      <c r="AY333" s="61"/>
      <c r="AZ333" s="61"/>
      <c r="BA333" s="61"/>
      <c r="BB333" s="61"/>
      <c r="BC333" s="61"/>
      <c r="BD333" s="61"/>
    </row>
    <row r="334" spans="1:56" ht="16" x14ac:dyDescent="0.2">
      <c r="A334" s="65"/>
      <c r="B334" s="65"/>
      <c r="C334" s="65"/>
      <c r="D334" s="65"/>
      <c r="E334" s="65"/>
      <c r="F334" s="65"/>
      <c r="G334" s="65"/>
      <c r="H334" s="65"/>
      <c r="I334" s="59"/>
      <c r="J334" s="60"/>
      <c r="K334" s="60"/>
      <c r="L334" s="60"/>
      <c r="M334" s="60"/>
      <c r="N334" s="60"/>
      <c r="O334" s="60"/>
      <c r="P334" s="60"/>
      <c r="Q334" s="60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  <c r="AL334" s="61"/>
      <c r="AM334" s="61"/>
      <c r="AN334" s="61"/>
      <c r="AO334" s="61"/>
      <c r="AP334" s="61"/>
      <c r="AQ334" s="61"/>
      <c r="AR334" s="61"/>
      <c r="AS334" s="61"/>
      <c r="AT334" s="61"/>
      <c r="AU334" s="61"/>
      <c r="AV334" s="61"/>
      <c r="AW334" s="61"/>
      <c r="AX334" s="61"/>
      <c r="AY334" s="61"/>
      <c r="AZ334" s="61"/>
      <c r="BA334" s="61"/>
      <c r="BB334" s="61"/>
      <c r="BC334" s="61"/>
      <c r="BD334" s="61"/>
    </row>
    <row r="335" spans="1:56" x14ac:dyDescent="0.1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  <c r="AL335" s="61"/>
      <c r="AM335" s="61"/>
      <c r="AN335" s="61"/>
      <c r="AO335" s="61"/>
      <c r="AP335" s="61"/>
      <c r="AQ335" s="61"/>
      <c r="AR335" s="61"/>
      <c r="AS335" s="61"/>
      <c r="AT335" s="61"/>
      <c r="AU335" s="61"/>
      <c r="AV335" s="61"/>
      <c r="AW335" s="61"/>
      <c r="AX335" s="61"/>
      <c r="AY335" s="61"/>
      <c r="AZ335" s="61"/>
      <c r="BA335" s="61"/>
      <c r="BB335" s="61"/>
      <c r="BC335" s="61"/>
      <c r="BD335" s="61"/>
    </row>
    <row r="336" spans="1:56" ht="16" x14ac:dyDescent="0.2">
      <c r="A336" s="66"/>
      <c r="B336" s="66"/>
      <c r="C336" s="66"/>
      <c r="D336" s="66"/>
      <c r="E336" s="66"/>
      <c r="F336" s="66"/>
      <c r="G336" s="66"/>
      <c r="H336" s="66"/>
      <c r="I336" s="57"/>
      <c r="J336" s="58"/>
      <c r="K336" s="58"/>
      <c r="L336" s="58"/>
      <c r="M336" s="58"/>
      <c r="N336" s="58"/>
      <c r="O336" s="58"/>
      <c r="P336" s="58"/>
      <c r="Q336" s="58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  <c r="AL336" s="61"/>
      <c r="AM336" s="61"/>
      <c r="AN336" s="61"/>
      <c r="AO336" s="61"/>
      <c r="AP336" s="61"/>
      <c r="AQ336" s="61"/>
      <c r="AR336" s="61"/>
      <c r="AS336" s="61"/>
      <c r="AT336" s="61"/>
      <c r="AU336" s="61"/>
      <c r="AV336" s="61"/>
      <c r="AW336" s="61"/>
      <c r="AX336" s="61"/>
      <c r="AY336" s="61"/>
      <c r="AZ336" s="61"/>
      <c r="BA336" s="61"/>
      <c r="BB336" s="61"/>
      <c r="BC336" s="61"/>
      <c r="BD336" s="61"/>
    </row>
    <row r="337" spans="1:56" ht="16" x14ac:dyDescent="0.2">
      <c r="A337" s="66"/>
      <c r="B337" s="66"/>
      <c r="C337" s="66"/>
      <c r="D337" s="66"/>
      <c r="E337" s="66"/>
      <c r="F337" s="66"/>
      <c r="G337" s="66"/>
      <c r="H337" s="66"/>
      <c r="I337" s="57"/>
      <c r="J337" s="58"/>
      <c r="K337" s="58"/>
      <c r="L337" s="58"/>
      <c r="M337" s="58"/>
      <c r="N337" s="58"/>
      <c r="O337" s="58"/>
      <c r="P337" s="58"/>
      <c r="Q337" s="58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  <c r="AL337" s="61"/>
      <c r="AM337" s="61"/>
      <c r="AN337" s="61"/>
      <c r="AO337" s="61"/>
      <c r="AP337" s="61"/>
      <c r="AQ337" s="61"/>
      <c r="AR337" s="61"/>
      <c r="AS337" s="61"/>
      <c r="AT337" s="61"/>
      <c r="AU337" s="61"/>
      <c r="AV337" s="61"/>
      <c r="AW337" s="61"/>
      <c r="AX337" s="61"/>
      <c r="AY337" s="61"/>
      <c r="AZ337" s="61"/>
      <c r="BA337" s="61"/>
      <c r="BB337" s="61"/>
      <c r="BC337" s="61"/>
      <c r="BD337" s="61"/>
    </row>
    <row r="338" spans="1:56" ht="16" x14ac:dyDescent="0.2">
      <c r="A338" s="66"/>
      <c r="B338" s="66"/>
      <c r="C338" s="66"/>
      <c r="D338" s="66"/>
      <c r="E338" s="66"/>
      <c r="F338" s="66"/>
      <c r="G338" s="66"/>
      <c r="H338" s="66"/>
      <c r="I338" s="59"/>
      <c r="J338" s="58"/>
      <c r="K338" s="58"/>
      <c r="L338" s="58"/>
      <c r="M338" s="58"/>
      <c r="N338" s="58"/>
      <c r="O338" s="58"/>
      <c r="P338" s="58"/>
      <c r="Q338" s="58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  <c r="AL338" s="61"/>
      <c r="AM338" s="61"/>
      <c r="AN338" s="61"/>
      <c r="AO338" s="61"/>
      <c r="AP338" s="61"/>
      <c r="AQ338" s="61"/>
      <c r="AR338" s="61"/>
      <c r="AS338" s="61"/>
      <c r="AT338" s="61"/>
      <c r="AU338" s="61"/>
      <c r="AV338" s="61"/>
      <c r="AW338" s="61"/>
      <c r="AX338" s="61"/>
      <c r="AY338" s="61"/>
      <c r="AZ338" s="61"/>
      <c r="BA338" s="61"/>
      <c r="BB338" s="61"/>
      <c r="BC338" s="61"/>
      <c r="BD338" s="61"/>
    </row>
    <row r="339" spans="1:56" ht="16" x14ac:dyDescent="0.2">
      <c r="A339" s="66"/>
      <c r="B339" s="66"/>
      <c r="C339" s="66"/>
      <c r="D339" s="66"/>
      <c r="E339" s="66"/>
      <c r="F339" s="66"/>
      <c r="G339" s="66"/>
      <c r="H339" s="66"/>
      <c r="I339" s="59"/>
      <c r="J339" s="58"/>
      <c r="K339" s="58"/>
      <c r="L339" s="58"/>
      <c r="M339" s="58"/>
      <c r="N339" s="58"/>
      <c r="O339" s="58"/>
      <c r="P339" s="58"/>
      <c r="Q339" s="58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  <c r="AL339" s="61"/>
      <c r="AM339" s="61"/>
      <c r="AN339" s="61"/>
      <c r="AO339" s="61"/>
      <c r="AP339" s="61"/>
      <c r="AQ339" s="61"/>
      <c r="AR339" s="61"/>
      <c r="AS339" s="61"/>
      <c r="AT339" s="61"/>
      <c r="AU339" s="61"/>
      <c r="AV339" s="61"/>
      <c r="AW339" s="61"/>
      <c r="AX339" s="61"/>
      <c r="AY339" s="61"/>
      <c r="AZ339" s="61"/>
      <c r="BA339" s="61"/>
      <c r="BB339" s="61"/>
      <c r="BC339" s="61"/>
      <c r="BD339" s="61"/>
    </row>
    <row r="340" spans="1:56" x14ac:dyDescent="0.15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  <c r="AL340" s="61"/>
      <c r="AM340" s="61"/>
      <c r="AN340" s="61"/>
      <c r="AO340" s="61"/>
      <c r="AP340" s="61"/>
      <c r="AQ340" s="61"/>
      <c r="AR340" s="61"/>
      <c r="AS340" s="61"/>
      <c r="AT340" s="61"/>
      <c r="AU340" s="61"/>
      <c r="AV340" s="61"/>
      <c r="AW340" s="61"/>
      <c r="AX340" s="61"/>
      <c r="AY340" s="61"/>
      <c r="AZ340" s="61"/>
      <c r="BA340" s="61"/>
      <c r="BB340" s="61"/>
      <c r="BC340" s="61"/>
      <c r="BD340" s="61"/>
    </row>
    <row r="341" spans="1:56" ht="16" x14ac:dyDescent="0.2">
      <c r="A341" s="58"/>
      <c r="B341" s="58"/>
      <c r="C341" s="58"/>
      <c r="D341" s="58"/>
      <c r="E341" s="58"/>
      <c r="F341" s="58"/>
      <c r="G341" s="58"/>
      <c r="H341" s="58"/>
      <c r="I341" s="57"/>
      <c r="J341" s="58"/>
      <c r="K341" s="58"/>
      <c r="L341" s="58"/>
      <c r="M341" s="58"/>
      <c r="N341" s="58"/>
      <c r="O341" s="58"/>
      <c r="P341" s="58"/>
      <c r="Q341" s="58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  <c r="AL341" s="61"/>
      <c r="AM341" s="61"/>
      <c r="AN341" s="61"/>
      <c r="AO341" s="61"/>
      <c r="AP341" s="61"/>
      <c r="AQ341" s="61"/>
      <c r="AR341" s="61"/>
      <c r="AS341" s="61"/>
      <c r="AT341" s="61"/>
      <c r="AU341" s="61"/>
      <c r="AV341" s="61"/>
      <c r="AW341" s="61"/>
      <c r="AX341" s="61"/>
      <c r="AY341" s="61"/>
      <c r="AZ341" s="61"/>
      <c r="BA341" s="61"/>
      <c r="BB341" s="61"/>
      <c r="BC341" s="61"/>
      <c r="BD341" s="61"/>
    </row>
    <row r="342" spans="1:56" ht="16" x14ac:dyDescent="0.2">
      <c r="A342" s="58"/>
      <c r="B342" s="58"/>
      <c r="C342" s="58"/>
      <c r="D342" s="58"/>
      <c r="E342" s="58"/>
      <c r="F342" s="58"/>
      <c r="G342" s="58"/>
      <c r="H342" s="58"/>
      <c r="I342" s="57"/>
      <c r="J342" s="58"/>
      <c r="K342" s="58"/>
      <c r="L342" s="58"/>
      <c r="M342" s="58"/>
      <c r="N342" s="58"/>
      <c r="O342" s="58"/>
      <c r="P342" s="58"/>
      <c r="Q342" s="58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  <c r="AL342" s="61"/>
      <c r="AM342" s="61"/>
      <c r="AN342" s="61"/>
      <c r="AO342" s="61"/>
      <c r="AP342" s="61"/>
      <c r="AQ342" s="61"/>
      <c r="AR342" s="61"/>
      <c r="AS342" s="61"/>
      <c r="AT342" s="61"/>
      <c r="AU342" s="61"/>
      <c r="AV342" s="61"/>
      <c r="AW342" s="61"/>
      <c r="AX342" s="61"/>
      <c r="AY342" s="61"/>
      <c r="AZ342" s="61"/>
      <c r="BA342" s="61"/>
      <c r="BB342" s="61"/>
      <c r="BC342" s="61"/>
      <c r="BD342" s="61"/>
    </row>
    <row r="343" spans="1:56" ht="16" x14ac:dyDescent="0.2">
      <c r="A343" s="58"/>
      <c r="B343" s="58"/>
      <c r="C343" s="58"/>
      <c r="D343" s="58"/>
      <c r="E343" s="58"/>
      <c r="F343" s="58"/>
      <c r="G343" s="58"/>
      <c r="H343" s="58"/>
      <c r="I343" s="57"/>
      <c r="J343" s="58"/>
      <c r="K343" s="58"/>
      <c r="L343" s="58"/>
      <c r="M343" s="58"/>
      <c r="N343" s="58"/>
      <c r="O343" s="58"/>
      <c r="P343" s="58"/>
      <c r="Q343" s="58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  <c r="AL343" s="61"/>
      <c r="AM343" s="61"/>
      <c r="AN343" s="61"/>
      <c r="AO343" s="61"/>
      <c r="AP343" s="61"/>
      <c r="AQ343" s="61"/>
      <c r="AR343" s="61"/>
      <c r="AS343" s="61"/>
      <c r="AT343" s="61"/>
      <c r="AU343" s="61"/>
      <c r="AV343" s="61"/>
      <c r="AW343" s="61"/>
      <c r="AX343" s="61"/>
      <c r="AY343" s="61"/>
      <c r="AZ343" s="61"/>
      <c r="BA343" s="61"/>
      <c r="BB343" s="61"/>
      <c r="BC343" s="61"/>
      <c r="BD343" s="61"/>
    </row>
    <row r="344" spans="1:56" ht="16" x14ac:dyDescent="0.2">
      <c r="A344" s="58"/>
      <c r="B344" s="58"/>
      <c r="C344" s="58"/>
      <c r="D344" s="58"/>
      <c r="E344" s="58"/>
      <c r="F344" s="58"/>
      <c r="G344" s="58"/>
      <c r="H344" s="58"/>
      <c r="I344" s="59"/>
      <c r="J344" s="58"/>
      <c r="K344" s="58"/>
      <c r="L344" s="58"/>
      <c r="M344" s="58"/>
      <c r="N344" s="58"/>
      <c r="O344" s="58"/>
      <c r="P344" s="58"/>
      <c r="Q344" s="58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  <c r="AL344" s="61"/>
      <c r="AM344" s="61"/>
      <c r="AN344" s="61"/>
      <c r="AO344" s="61"/>
      <c r="AP344" s="61"/>
      <c r="AQ344" s="61"/>
      <c r="AR344" s="61"/>
      <c r="AS344" s="61"/>
      <c r="AT344" s="61"/>
      <c r="AU344" s="61"/>
      <c r="AV344" s="61"/>
      <c r="AW344" s="61"/>
      <c r="AX344" s="61"/>
      <c r="AY344" s="61"/>
      <c r="AZ344" s="61"/>
      <c r="BA344" s="61"/>
      <c r="BB344" s="61"/>
      <c r="BC344" s="61"/>
      <c r="BD344" s="61"/>
    </row>
    <row r="345" spans="1:56" ht="16" x14ac:dyDescent="0.2">
      <c r="A345" s="58"/>
      <c r="B345" s="58"/>
      <c r="C345" s="58"/>
      <c r="D345" s="58"/>
      <c r="E345" s="58"/>
      <c r="F345" s="58"/>
      <c r="G345" s="58"/>
      <c r="H345" s="58"/>
      <c r="I345" s="59"/>
      <c r="J345" s="58"/>
      <c r="K345" s="58"/>
      <c r="L345" s="58"/>
      <c r="M345" s="58"/>
      <c r="N345" s="58"/>
      <c r="O345" s="58"/>
      <c r="P345" s="58"/>
      <c r="Q345" s="58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  <c r="AL345" s="61"/>
      <c r="AM345" s="61"/>
      <c r="AN345" s="61"/>
      <c r="AO345" s="61"/>
      <c r="AP345" s="61"/>
      <c r="AQ345" s="61"/>
      <c r="AR345" s="61"/>
      <c r="AS345" s="61"/>
      <c r="AT345" s="61"/>
      <c r="AU345" s="61"/>
      <c r="AV345" s="61"/>
      <c r="AW345" s="61"/>
      <c r="AX345" s="61"/>
      <c r="AY345" s="61"/>
      <c r="AZ345" s="61"/>
      <c r="BA345" s="61"/>
      <c r="BB345" s="61"/>
      <c r="BC345" s="61"/>
      <c r="BD345" s="61"/>
    </row>
    <row r="346" spans="1:56" x14ac:dyDescent="0.15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  <c r="AL346" s="61"/>
      <c r="AM346" s="61"/>
      <c r="AN346" s="61"/>
      <c r="AO346" s="61"/>
      <c r="AP346" s="61"/>
      <c r="AQ346" s="61"/>
      <c r="AR346" s="61"/>
      <c r="AS346" s="61"/>
      <c r="AT346" s="61"/>
      <c r="AU346" s="61"/>
      <c r="AV346" s="61"/>
      <c r="AW346" s="61"/>
      <c r="AX346" s="61"/>
      <c r="AY346" s="61"/>
      <c r="AZ346" s="61"/>
      <c r="BA346" s="61"/>
      <c r="BB346" s="61"/>
      <c r="BC346" s="61"/>
      <c r="BD346" s="61"/>
    </row>
    <row r="347" spans="1:56" ht="16" x14ac:dyDescent="0.2">
      <c r="A347" s="58"/>
      <c r="B347" s="58"/>
      <c r="C347" s="58"/>
      <c r="D347" s="58"/>
      <c r="E347" s="58"/>
      <c r="F347" s="58"/>
      <c r="G347" s="58"/>
      <c r="H347" s="58"/>
      <c r="I347" s="57"/>
      <c r="J347" s="58"/>
      <c r="K347" s="58"/>
      <c r="L347" s="58"/>
      <c r="M347" s="58"/>
      <c r="N347" s="58"/>
      <c r="O347" s="58"/>
      <c r="P347" s="58"/>
      <c r="Q347" s="58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  <c r="AL347" s="61"/>
      <c r="AM347" s="61"/>
      <c r="AN347" s="61"/>
      <c r="AO347" s="61"/>
      <c r="AP347" s="61"/>
      <c r="AQ347" s="61"/>
      <c r="AR347" s="61"/>
      <c r="AS347" s="61"/>
      <c r="AT347" s="61"/>
      <c r="AU347" s="61"/>
      <c r="AV347" s="61"/>
      <c r="AW347" s="61"/>
      <c r="AX347" s="61"/>
      <c r="AY347" s="61"/>
      <c r="AZ347" s="61"/>
      <c r="BA347" s="61"/>
      <c r="BB347" s="61"/>
      <c r="BC347" s="61"/>
      <c r="BD347" s="61"/>
    </row>
    <row r="348" spans="1:56" ht="16" x14ac:dyDescent="0.2">
      <c r="A348" s="58"/>
      <c r="B348" s="58"/>
      <c r="C348" s="58"/>
      <c r="D348" s="58"/>
      <c r="E348" s="58"/>
      <c r="F348" s="58"/>
      <c r="G348" s="58"/>
      <c r="H348" s="58"/>
      <c r="I348" s="57"/>
      <c r="J348" s="58"/>
      <c r="K348" s="58"/>
      <c r="L348" s="58"/>
      <c r="M348" s="58"/>
      <c r="N348" s="58"/>
      <c r="O348" s="58"/>
      <c r="P348" s="58"/>
      <c r="Q348" s="58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  <c r="AL348" s="61"/>
      <c r="AM348" s="61"/>
      <c r="AN348" s="61"/>
      <c r="AO348" s="61"/>
      <c r="AP348" s="61"/>
      <c r="AQ348" s="61"/>
      <c r="AR348" s="61"/>
      <c r="AS348" s="61"/>
      <c r="AT348" s="61"/>
      <c r="AU348" s="61"/>
      <c r="AV348" s="61"/>
      <c r="AW348" s="61"/>
      <c r="AX348" s="61"/>
      <c r="AY348" s="61"/>
      <c r="AZ348" s="61"/>
      <c r="BA348" s="61"/>
      <c r="BB348" s="61"/>
      <c r="BC348" s="61"/>
      <c r="BD348" s="61"/>
    </row>
    <row r="349" spans="1:56" ht="16" x14ac:dyDescent="0.2">
      <c r="A349" s="58"/>
      <c r="B349" s="58"/>
      <c r="C349" s="58"/>
      <c r="D349" s="58"/>
      <c r="E349" s="58"/>
      <c r="F349" s="58"/>
      <c r="G349" s="58"/>
      <c r="H349" s="58"/>
      <c r="I349" s="59"/>
      <c r="J349" s="58"/>
      <c r="K349" s="58"/>
      <c r="L349" s="58"/>
      <c r="M349" s="58"/>
      <c r="N349" s="58"/>
      <c r="O349" s="58"/>
      <c r="P349" s="58"/>
      <c r="Q349" s="58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  <c r="AL349" s="61"/>
      <c r="AM349" s="61"/>
      <c r="AN349" s="61"/>
      <c r="AO349" s="61"/>
      <c r="AP349" s="61"/>
      <c r="AQ349" s="61"/>
      <c r="AR349" s="61"/>
      <c r="AS349" s="61"/>
      <c r="AT349" s="61"/>
      <c r="AU349" s="61"/>
      <c r="AV349" s="61"/>
      <c r="AW349" s="61"/>
      <c r="AX349" s="61"/>
      <c r="AY349" s="61"/>
      <c r="AZ349" s="61"/>
      <c r="BA349" s="61"/>
      <c r="BB349" s="61"/>
      <c r="BC349" s="61"/>
      <c r="BD349" s="61"/>
    </row>
    <row r="350" spans="1:56" ht="16" x14ac:dyDescent="0.2">
      <c r="A350" s="58"/>
      <c r="B350" s="58"/>
      <c r="C350" s="58"/>
      <c r="D350" s="58"/>
      <c r="E350" s="58"/>
      <c r="F350" s="58"/>
      <c r="G350" s="58"/>
      <c r="H350" s="58"/>
      <c r="I350" s="59"/>
      <c r="J350" s="58"/>
      <c r="K350" s="58"/>
      <c r="L350" s="58"/>
      <c r="M350" s="58"/>
      <c r="N350" s="58"/>
      <c r="O350" s="58"/>
      <c r="P350" s="58"/>
      <c r="Q350" s="58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  <c r="AL350" s="61"/>
      <c r="AM350" s="61"/>
      <c r="AN350" s="61"/>
      <c r="AO350" s="61"/>
      <c r="AP350" s="61"/>
      <c r="AQ350" s="61"/>
      <c r="AR350" s="61"/>
      <c r="AS350" s="61"/>
      <c r="AT350" s="61"/>
      <c r="AU350" s="61"/>
      <c r="AV350" s="61"/>
      <c r="AW350" s="61"/>
      <c r="AX350" s="61"/>
      <c r="AY350" s="61"/>
      <c r="AZ350" s="61"/>
      <c r="BA350" s="61"/>
      <c r="BB350" s="61"/>
      <c r="BC350" s="61"/>
      <c r="BD350" s="61"/>
    </row>
    <row r="351" spans="1:56" x14ac:dyDescent="0.15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  <c r="AL351" s="61"/>
      <c r="AM351" s="61"/>
      <c r="AN351" s="61"/>
      <c r="AO351" s="61"/>
      <c r="AP351" s="61"/>
      <c r="AQ351" s="61"/>
      <c r="AR351" s="61"/>
      <c r="AS351" s="61"/>
      <c r="AT351" s="61"/>
      <c r="AU351" s="61"/>
      <c r="AV351" s="61"/>
      <c r="AW351" s="61"/>
      <c r="AX351" s="61"/>
      <c r="AY351" s="61"/>
      <c r="AZ351" s="61"/>
      <c r="BA351" s="61"/>
      <c r="BB351" s="61"/>
      <c r="BC351" s="61"/>
      <c r="BD351" s="61"/>
    </row>
    <row r="352" spans="1:56" ht="16" x14ac:dyDescent="0.2">
      <c r="A352" s="58"/>
      <c r="B352" s="58"/>
      <c r="C352" s="58"/>
      <c r="D352" s="58"/>
      <c r="E352" s="58"/>
      <c r="F352" s="58"/>
      <c r="G352" s="58"/>
      <c r="H352" s="58"/>
      <c r="I352" s="57"/>
      <c r="J352" s="58"/>
      <c r="K352" s="58"/>
      <c r="L352" s="58"/>
      <c r="M352" s="58"/>
      <c r="N352" s="58"/>
      <c r="O352" s="58"/>
      <c r="P352" s="58"/>
      <c r="Q352" s="58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  <c r="AL352" s="61"/>
      <c r="AM352" s="61"/>
      <c r="AN352" s="61"/>
      <c r="AO352" s="61"/>
      <c r="AP352" s="61"/>
      <c r="AQ352" s="61"/>
      <c r="AR352" s="61"/>
      <c r="AS352" s="61"/>
      <c r="AT352" s="61"/>
      <c r="AU352" s="61"/>
      <c r="AV352" s="61"/>
      <c r="AW352" s="61"/>
      <c r="AX352" s="61"/>
      <c r="AY352" s="61"/>
      <c r="AZ352" s="61"/>
      <c r="BA352" s="61"/>
      <c r="BB352" s="61"/>
      <c r="BC352" s="61"/>
      <c r="BD352" s="61"/>
    </row>
    <row r="353" spans="1:56" ht="16" x14ac:dyDescent="0.2">
      <c r="A353" s="58"/>
      <c r="B353" s="58"/>
      <c r="C353" s="58"/>
      <c r="D353" s="58"/>
      <c r="E353" s="58"/>
      <c r="F353" s="58"/>
      <c r="G353" s="58"/>
      <c r="H353" s="58"/>
      <c r="I353" s="57"/>
      <c r="J353" s="58"/>
      <c r="K353" s="58"/>
      <c r="L353" s="58"/>
      <c r="M353" s="58"/>
      <c r="N353" s="58"/>
      <c r="O353" s="58"/>
      <c r="P353" s="58"/>
      <c r="Q353" s="58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  <c r="AL353" s="61"/>
      <c r="AM353" s="61"/>
      <c r="AN353" s="61"/>
      <c r="AO353" s="61"/>
      <c r="AP353" s="61"/>
      <c r="AQ353" s="61"/>
      <c r="AR353" s="61"/>
      <c r="AS353" s="61"/>
      <c r="AT353" s="61"/>
      <c r="AU353" s="61"/>
      <c r="AV353" s="61"/>
      <c r="AW353" s="61"/>
      <c r="AX353" s="61"/>
      <c r="AY353" s="61"/>
      <c r="AZ353" s="61"/>
      <c r="BA353" s="61"/>
      <c r="BB353" s="61"/>
      <c r="BC353" s="61"/>
      <c r="BD353" s="61"/>
    </row>
    <row r="354" spans="1:56" ht="16" x14ac:dyDescent="0.2">
      <c r="A354" s="58"/>
      <c r="B354" s="58"/>
      <c r="C354" s="58"/>
      <c r="D354" s="58"/>
      <c r="E354" s="58"/>
      <c r="F354" s="58"/>
      <c r="G354" s="58"/>
      <c r="H354" s="58"/>
      <c r="I354" s="59"/>
      <c r="J354" s="58"/>
      <c r="K354" s="58"/>
      <c r="L354" s="58"/>
      <c r="M354" s="58"/>
      <c r="N354" s="58"/>
      <c r="O354" s="58"/>
      <c r="P354" s="58"/>
      <c r="Q354" s="58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  <c r="AL354" s="61"/>
      <c r="AM354" s="61"/>
      <c r="AN354" s="61"/>
      <c r="AO354" s="61"/>
      <c r="AP354" s="61"/>
      <c r="AQ354" s="61"/>
      <c r="AR354" s="61"/>
      <c r="AS354" s="61"/>
      <c r="AT354" s="61"/>
      <c r="AU354" s="61"/>
      <c r="AV354" s="61"/>
      <c r="AW354" s="61"/>
      <c r="AX354" s="61"/>
      <c r="AY354" s="61"/>
      <c r="AZ354" s="61"/>
      <c r="BA354" s="61"/>
      <c r="BB354" s="61"/>
      <c r="BC354" s="61"/>
      <c r="BD354" s="61"/>
    </row>
    <row r="355" spans="1:56" ht="16" x14ac:dyDescent="0.2">
      <c r="A355" s="58"/>
      <c r="B355" s="58"/>
      <c r="C355" s="58"/>
      <c r="D355" s="58"/>
      <c r="E355" s="58"/>
      <c r="F355" s="58"/>
      <c r="G355" s="58"/>
      <c r="H355" s="58"/>
      <c r="I355" s="59"/>
      <c r="J355" s="58"/>
      <c r="K355" s="58"/>
      <c r="L355" s="58"/>
      <c r="M355" s="58"/>
      <c r="N355" s="58"/>
      <c r="O355" s="58"/>
      <c r="P355" s="58"/>
      <c r="Q355" s="58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  <c r="AL355" s="61"/>
      <c r="AM355" s="61"/>
      <c r="AN355" s="61"/>
      <c r="AO355" s="61"/>
      <c r="AP355" s="61"/>
      <c r="AQ355" s="61"/>
      <c r="AR355" s="61"/>
      <c r="AS355" s="61"/>
      <c r="AT355" s="61"/>
      <c r="AU355" s="61"/>
      <c r="AV355" s="61"/>
      <c r="AW355" s="61"/>
      <c r="AX355" s="61"/>
      <c r="AY355" s="61"/>
      <c r="AZ355" s="61"/>
      <c r="BA355" s="61"/>
      <c r="BB355" s="61"/>
      <c r="BC355" s="61"/>
      <c r="BD355" s="61"/>
    </row>
    <row r="356" spans="1:56" x14ac:dyDescent="0.15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  <c r="AL356" s="61"/>
      <c r="AM356" s="61"/>
      <c r="AN356" s="61"/>
      <c r="AO356" s="61"/>
      <c r="AP356" s="61"/>
      <c r="AQ356" s="61"/>
      <c r="AR356" s="61"/>
      <c r="AS356" s="61"/>
      <c r="AT356" s="61"/>
      <c r="AU356" s="61"/>
      <c r="AV356" s="61"/>
      <c r="AW356" s="61"/>
      <c r="AX356" s="61"/>
      <c r="AY356" s="61"/>
      <c r="AZ356" s="61"/>
      <c r="BA356" s="61"/>
      <c r="BB356" s="61"/>
      <c r="BC356" s="61"/>
      <c r="BD356" s="61"/>
    </row>
    <row r="357" spans="1:56" x14ac:dyDescent="0.15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  <c r="AL357" s="61"/>
      <c r="AM357" s="61"/>
      <c r="AN357" s="61"/>
      <c r="AO357" s="61"/>
      <c r="AP357" s="61"/>
      <c r="AQ357" s="61"/>
      <c r="AR357" s="61"/>
      <c r="AS357" s="61"/>
      <c r="AT357" s="61"/>
      <c r="AU357" s="61"/>
      <c r="AV357" s="61"/>
      <c r="AW357" s="61"/>
      <c r="AX357" s="61"/>
      <c r="AY357" s="61"/>
      <c r="AZ357" s="61"/>
      <c r="BA357" s="61"/>
      <c r="BB357" s="61"/>
      <c r="BC357" s="61"/>
      <c r="BD357" s="61"/>
    </row>
    <row r="358" spans="1:56" ht="16" x14ac:dyDescent="0.2">
      <c r="A358" s="58"/>
      <c r="B358" s="58"/>
      <c r="C358" s="58"/>
      <c r="D358" s="58"/>
      <c r="E358" s="58"/>
      <c r="F358" s="58"/>
      <c r="G358" s="58"/>
      <c r="H358" s="58"/>
      <c r="I358" s="57"/>
      <c r="J358" s="58"/>
      <c r="K358" s="58"/>
      <c r="L358" s="58"/>
      <c r="M358" s="58"/>
      <c r="N358" s="58"/>
      <c r="O358" s="58"/>
      <c r="P358" s="58"/>
      <c r="Q358" s="58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  <c r="AL358" s="61"/>
      <c r="AM358" s="61"/>
      <c r="AN358" s="61"/>
      <c r="AO358" s="61"/>
      <c r="AP358" s="61"/>
      <c r="AQ358" s="61"/>
      <c r="AR358" s="61"/>
      <c r="AS358" s="61"/>
      <c r="AT358" s="61"/>
      <c r="AU358" s="61"/>
      <c r="AV358" s="61"/>
      <c r="AW358" s="61"/>
      <c r="AX358" s="61"/>
      <c r="AY358" s="61"/>
      <c r="AZ358" s="61"/>
      <c r="BA358" s="61"/>
      <c r="BB358" s="61"/>
      <c r="BC358" s="61"/>
      <c r="BD358" s="61"/>
    </row>
    <row r="359" spans="1:56" ht="16" x14ac:dyDescent="0.2">
      <c r="A359" s="58"/>
      <c r="B359" s="58"/>
      <c r="C359" s="58"/>
      <c r="D359" s="58"/>
      <c r="E359" s="58"/>
      <c r="F359" s="58"/>
      <c r="G359" s="58"/>
      <c r="H359" s="58"/>
      <c r="I359" s="57"/>
      <c r="J359" s="58"/>
      <c r="K359" s="58"/>
      <c r="L359" s="58"/>
      <c r="M359" s="58"/>
      <c r="N359" s="58"/>
      <c r="O359" s="58"/>
      <c r="P359" s="58"/>
      <c r="Q359" s="58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  <c r="AL359" s="61"/>
      <c r="AM359" s="61"/>
      <c r="AN359" s="61"/>
      <c r="AO359" s="61"/>
      <c r="AP359" s="61"/>
      <c r="AQ359" s="61"/>
      <c r="AR359" s="61"/>
      <c r="AS359" s="61"/>
      <c r="AT359" s="61"/>
      <c r="AU359" s="61"/>
      <c r="AV359" s="61"/>
      <c r="AW359" s="61"/>
      <c r="AX359" s="61"/>
      <c r="AY359" s="61"/>
      <c r="AZ359" s="61"/>
      <c r="BA359" s="61"/>
      <c r="BB359" s="61"/>
      <c r="BC359" s="61"/>
      <c r="BD359" s="61"/>
    </row>
    <row r="360" spans="1:56" ht="16" x14ac:dyDescent="0.2">
      <c r="A360" s="58"/>
      <c r="B360" s="58"/>
      <c r="C360" s="58"/>
      <c r="D360" s="58"/>
      <c r="E360" s="58"/>
      <c r="F360" s="58"/>
      <c r="G360" s="58"/>
      <c r="H360" s="58"/>
      <c r="I360" s="59"/>
      <c r="J360" s="58"/>
      <c r="K360" s="58"/>
      <c r="L360" s="58"/>
      <c r="M360" s="58"/>
      <c r="N360" s="58"/>
      <c r="O360" s="58"/>
      <c r="P360" s="58"/>
      <c r="Q360" s="58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  <c r="AL360" s="61"/>
      <c r="AM360" s="61"/>
      <c r="AN360" s="61"/>
      <c r="AO360" s="61"/>
      <c r="AP360" s="61"/>
      <c r="AQ360" s="61"/>
      <c r="AR360" s="61"/>
      <c r="AS360" s="61"/>
      <c r="AT360" s="61"/>
      <c r="AU360" s="61"/>
      <c r="AV360" s="61"/>
      <c r="AW360" s="61"/>
      <c r="AX360" s="61"/>
      <c r="AY360" s="61"/>
      <c r="AZ360" s="61"/>
      <c r="BA360" s="61"/>
      <c r="BB360" s="61"/>
      <c r="BC360" s="61"/>
      <c r="BD360" s="61"/>
    </row>
    <row r="361" spans="1:56" ht="16" x14ac:dyDescent="0.2">
      <c r="A361" s="58"/>
      <c r="B361" s="58"/>
      <c r="C361" s="58"/>
      <c r="D361" s="58"/>
      <c r="E361" s="58"/>
      <c r="F361" s="58"/>
      <c r="G361" s="58"/>
      <c r="H361" s="58"/>
      <c r="I361" s="59"/>
      <c r="J361" s="58"/>
      <c r="K361" s="58"/>
      <c r="L361" s="58"/>
      <c r="M361" s="58"/>
      <c r="N361" s="58"/>
      <c r="O361" s="58"/>
      <c r="P361" s="58"/>
      <c r="Q361" s="58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  <c r="AL361" s="61"/>
      <c r="AM361" s="61"/>
      <c r="AN361" s="61"/>
      <c r="AO361" s="61"/>
      <c r="AP361" s="61"/>
      <c r="AQ361" s="61"/>
      <c r="AR361" s="61"/>
      <c r="AS361" s="61"/>
      <c r="AT361" s="61"/>
      <c r="AU361" s="61"/>
      <c r="AV361" s="61"/>
      <c r="AW361" s="61"/>
      <c r="AX361" s="61"/>
      <c r="AY361" s="61"/>
      <c r="AZ361" s="61"/>
      <c r="BA361" s="61"/>
      <c r="BB361" s="61"/>
      <c r="BC361" s="61"/>
      <c r="BD361" s="61"/>
    </row>
    <row r="362" spans="1:56" x14ac:dyDescent="0.15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  <c r="AL362" s="61"/>
      <c r="AM362" s="61"/>
      <c r="AN362" s="61"/>
      <c r="AO362" s="61"/>
      <c r="AP362" s="61"/>
      <c r="AQ362" s="61"/>
      <c r="AR362" s="61"/>
      <c r="AS362" s="61"/>
      <c r="AT362" s="61"/>
      <c r="AU362" s="61"/>
      <c r="AV362" s="61"/>
      <c r="AW362" s="61"/>
      <c r="AX362" s="61"/>
      <c r="AY362" s="61"/>
      <c r="AZ362" s="61"/>
      <c r="BA362" s="61"/>
      <c r="BB362" s="61"/>
      <c r="BC362" s="61"/>
      <c r="BD362" s="61"/>
    </row>
    <row r="363" spans="1:56" ht="16" x14ac:dyDescent="0.2">
      <c r="A363" s="66"/>
      <c r="B363" s="66"/>
      <c r="C363" s="66"/>
      <c r="D363" s="66"/>
      <c r="E363" s="66"/>
      <c r="F363" s="66"/>
      <c r="G363" s="66"/>
      <c r="H363" s="66"/>
      <c r="I363" s="57"/>
      <c r="J363" s="58"/>
      <c r="K363" s="58"/>
      <c r="L363" s="58"/>
      <c r="M363" s="58"/>
      <c r="N363" s="58"/>
      <c r="O363" s="58"/>
      <c r="P363" s="58"/>
      <c r="Q363" s="58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  <c r="AL363" s="61"/>
      <c r="AM363" s="61"/>
      <c r="AN363" s="61"/>
      <c r="AO363" s="61"/>
      <c r="AP363" s="61"/>
      <c r="AQ363" s="61"/>
      <c r="AR363" s="61"/>
      <c r="AS363" s="61"/>
      <c r="AT363" s="61"/>
      <c r="AU363" s="61"/>
      <c r="AV363" s="61"/>
      <c r="AW363" s="61"/>
      <c r="AX363" s="61"/>
      <c r="AY363" s="61"/>
      <c r="AZ363" s="61"/>
      <c r="BA363" s="61"/>
      <c r="BB363" s="61"/>
      <c r="BC363" s="61"/>
      <c r="BD363" s="61"/>
    </row>
    <row r="364" spans="1:56" ht="16" x14ac:dyDescent="0.2">
      <c r="A364" s="66"/>
      <c r="B364" s="66"/>
      <c r="C364" s="66"/>
      <c r="D364" s="66"/>
      <c r="E364" s="66"/>
      <c r="F364" s="66"/>
      <c r="G364" s="66"/>
      <c r="H364" s="66"/>
      <c r="I364" s="57"/>
      <c r="J364" s="58"/>
      <c r="K364" s="58"/>
      <c r="L364" s="58"/>
      <c r="M364" s="58"/>
      <c r="N364" s="58"/>
      <c r="O364" s="58"/>
      <c r="P364" s="58"/>
      <c r="Q364" s="58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  <c r="AL364" s="61"/>
      <c r="AM364" s="61"/>
      <c r="AN364" s="61"/>
      <c r="AO364" s="61"/>
      <c r="AP364" s="61"/>
      <c r="AQ364" s="61"/>
      <c r="AR364" s="61"/>
      <c r="AS364" s="61"/>
      <c r="AT364" s="61"/>
      <c r="AU364" s="61"/>
      <c r="AV364" s="61"/>
      <c r="AW364" s="61"/>
      <c r="AX364" s="61"/>
      <c r="AY364" s="61"/>
      <c r="AZ364" s="61"/>
      <c r="BA364" s="61"/>
      <c r="BB364" s="61"/>
      <c r="BC364" s="61"/>
      <c r="BD364" s="61"/>
    </row>
    <row r="365" spans="1:56" ht="16" x14ac:dyDescent="0.2">
      <c r="A365" s="66"/>
      <c r="B365" s="66"/>
      <c r="C365" s="66"/>
      <c r="D365" s="66"/>
      <c r="E365" s="66"/>
      <c r="F365" s="66"/>
      <c r="G365" s="66"/>
      <c r="H365" s="66"/>
      <c r="I365" s="59"/>
      <c r="J365" s="58"/>
      <c r="K365" s="58"/>
      <c r="L365" s="58"/>
      <c r="M365" s="58"/>
      <c r="N365" s="58"/>
      <c r="O365" s="58"/>
      <c r="P365" s="58"/>
      <c r="Q365" s="58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  <c r="AL365" s="61"/>
      <c r="AM365" s="61"/>
      <c r="AN365" s="61"/>
      <c r="AO365" s="61"/>
      <c r="AP365" s="61"/>
      <c r="AQ365" s="61"/>
      <c r="AR365" s="61"/>
      <c r="AS365" s="61"/>
      <c r="AT365" s="61"/>
      <c r="AU365" s="61"/>
      <c r="AV365" s="61"/>
      <c r="AW365" s="61"/>
      <c r="AX365" s="61"/>
      <c r="AY365" s="61"/>
      <c r="AZ365" s="61"/>
      <c r="BA365" s="61"/>
      <c r="BB365" s="61"/>
      <c r="BC365" s="61"/>
      <c r="BD365" s="61"/>
    </row>
    <row r="366" spans="1:56" ht="16" x14ac:dyDescent="0.2">
      <c r="A366" s="66"/>
      <c r="B366" s="66"/>
      <c r="C366" s="66"/>
      <c r="D366" s="66"/>
      <c r="E366" s="66"/>
      <c r="F366" s="66"/>
      <c r="G366" s="66"/>
      <c r="H366" s="66"/>
      <c r="I366" s="59"/>
      <c r="J366" s="58"/>
      <c r="K366" s="58"/>
      <c r="L366" s="58"/>
      <c r="M366" s="58"/>
      <c r="N366" s="58"/>
      <c r="O366" s="58"/>
      <c r="P366" s="58"/>
      <c r="Q366" s="58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  <c r="AL366" s="61"/>
      <c r="AM366" s="61"/>
      <c r="AN366" s="61"/>
      <c r="AO366" s="61"/>
      <c r="AP366" s="61"/>
      <c r="AQ366" s="61"/>
      <c r="AR366" s="61"/>
      <c r="AS366" s="61"/>
      <c r="AT366" s="61"/>
      <c r="AU366" s="61"/>
      <c r="AV366" s="61"/>
      <c r="AW366" s="61"/>
      <c r="AX366" s="61"/>
      <c r="AY366" s="61"/>
      <c r="AZ366" s="61"/>
      <c r="BA366" s="61"/>
      <c r="BB366" s="61"/>
      <c r="BC366" s="61"/>
      <c r="BD366" s="61"/>
    </row>
    <row r="367" spans="1:56" x14ac:dyDescent="0.15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  <c r="AL367" s="61"/>
      <c r="AM367" s="61"/>
      <c r="AN367" s="61"/>
      <c r="AO367" s="61"/>
      <c r="AP367" s="61"/>
      <c r="AQ367" s="61"/>
      <c r="AR367" s="61"/>
      <c r="AS367" s="61"/>
      <c r="AT367" s="61"/>
      <c r="AU367" s="61"/>
      <c r="AV367" s="61"/>
      <c r="AW367" s="61"/>
      <c r="AX367" s="61"/>
      <c r="AY367" s="61"/>
      <c r="AZ367" s="61"/>
      <c r="BA367" s="61"/>
      <c r="BB367" s="61"/>
      <c r="BC367" s="61"/>
      <c r="BD367" s="61"/>
    </row>
    <row r="368" spans="1:56" ht="16" x14ac:dyDescent="0.2">
      <c r="A368" s="66"/>
      <c r="B368" s="66"/>
      <c r="C368" s="66"/>
      <c r="D368" s="66"/>
      <c r="E368" s="66"/>
      <c r="F368" s="66"/>
      <c r="G368" s="66"/>
      <c r="H368" s="66"/>
      <c r="I368" s="57"/>
      <c r="J368" s="58"/>
      <c r="K368" s="58"/>
      <c r="L368" s="58"/>
      <c r="M368" s="58"/>
      <c r="N368" s="58"/>
      <c r="O368" s="58"/>
      <c r="P368" s="58"/>
      <c r="Q368" s="58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  <c r="AL368" s="61"/>
      <c r="AM368" s="61"/>
      <c r="AN368" s="61"/>
      <c r="AO368" s="61"/>
      <c r="AP368" s="61"/>
      <c r="AQ368" s="61"/>
      <c r="AR368" s="61"/>
      <c r="AS368" s="61"/>
      <c r="AT368" s="61"/>
      <c r="AU368" s="61"/>
      <c r="AV368" s="61"/>
      <c r="AW368" s="61"/>
      <c r="AX368" s="61"/>
      <c r="AY368" s="61"/>
      <c r="AZ368" s="61"/>
      <c r="BA368" s="61"/>
      <c r="BB368" s="61"/>
      <c r="BC368" s="61"/>
      <c r="BD368" s="61"/>
    </row>
    <row r="369" spans="1:56" ht="16" x14ac:dyDescent="0.2">
      <c r="A369" s="66"/>
      <c r="B369" s="66"/>
      <c r="C369" s="66"/>
      <c r="D369" s="66"/>
      <c r="E369" s="66"/>
      <c r="F369" s="66"/>
      <c r="G369" s="66"/>
      <c r="H369" s="66"/>
      <c r="I369" s="57"/>
      <c r="J369" s="58"/>
      <c r="K369" s="58"/>
      <c r="L369" s="58"/>
      <c r="M369" s="58"/>
      <c r="N369" s="58"/>
      <c r="O369" s="58"/>
      <c r="P369" s="58"/>
      <c r="Q369" s="58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  <c r="AL369" s="61"/>
      <c r="AM369" s="61"/>
      <c r="AN369" s="61"/>
      <c r="AO369" s="61"/>
      <c r="AP369" s="61"/>
      <c r="AQ369" s="61"/>
      <c r="AR369" s="61"/>
      <c r="AS369" s="61"/>
      <c r="AT369" s="61"/>
      <c r="AU369" s="61"/>
      <c r="AV369" s="61"/>
      <c r="AW369" s="61"/>
      <c r="AX369" s="61"/>
      <c r="AY369" s="61"/>
      <c r="AZ369" s="61"/>
      <c r="BA369" s="61"/>
      <c r="BB369" s="61"/>
      <c r="BC369" s="61"/>
      <c r="BD369" s="61"/>
    </row>
    <row r="370" spans="1:56" ht="16" x14ac:dyDescent="0.2">
      <c r="A370" s="66"/>
      <c r="B370" s="66"/>
      <c r="C370" s="66"/>
      <c r="D370" s="66"/>
      <c r="E370" s="66"/>
      <c r="F370" s="66"/>
      <c r="G370" s="66"/>
      <c r="H370" s="66"/>
      <c r="I370" s="59"/>
      <c r="J370" s="58"/>
      <c r="K370" s="58"/>
      <c r="L370" s="58"/>
      <c r="M370" s="58"/>
      <c r="N370" s="58"/>
      <c r="O370" s="58"/>
      <c r="P370" s="58"/>
      <c r="Q370" s="58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  <c r="AL370" s="61"/>
      <c r="AM370" s="61"/>
      <c r="AN370" s="61"/>
      <c r="AO370" s="61"/>
      <c r="AP370" s="61"/>
      <c r="AQ370" s="61"/>
      <c r="AR370" s="61"/>
      <c r="AS370" s="61"/>
      <c r="AT370" s="61"/>
      <c r="AU370" s="61"/>
      <c r="AV370" s="61"/>
      <c r="AW370" s="61"/>
      <c r="AX370" s="61"/>
      <c r="AY370" s="61"/>
      <c r="AZ370" s="61"/>
      <c r="BA370" s="61"/>
      <c r="BB370" s="61"/>
      <c r="BC370" s="61"/>
      <c r="BD370" s="61"/>
    </row>
    <row r="371" spans="1:56" ht="16" x14ac:dyDescent="0.2">
      <c r="A371" s="66"/>
      <c r="B371" s="66"/>
      <c r="C371" s="66"/>
      <c r="D371" s="66"/>
      <c r="E371" s="66"/>
      <c r="F371" s="66"/>
      <c r="G371" s="66"/>
      <c r="H371" s="66"/>
      <c r="I371" s="59"/>
      <c r="J371" s="58"/>
      <c r="K371" s="58"/>
      <c r="L371" s="58"/>
      <c r="M371" s="58"/>
      <c r="N371" s="58"/>
      <c r="O371" s="58"/>
      <c r="P371" s="58"/>
      <c r="Q371" s="58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  <c r="AL371" s="61"/>
      <c r="AM371" s="61"/>
      <c r="AN371" s="61"/>
      <c r="AO371" s="61"/>
      <c r="AP371" s="61"/>
      <c r="AQ371" s="61"/>
      <c r="AR371" s="61"/>
      <c r="AS371" s="61"/>
      <c r="AT371" s="61"/>
      <c r="AU371" s="61"/>
      <c r="AV371" s="61"/>
      <c r="AW371" s="61"/>
      <c r="AX371" s="61"/>
      <c r="AY371" s="61"/>
      <c r="AZ371" s="61"/>
      <c r="BA371" s="61"/>
      <c r="BB371" s="61"/>
      <c r="BC371" s="61"/>
      <c r="BD371" s="61"/>
    </row>
    <row r="372" spans="1:56" x14ac:dyDescent="0.15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  <c r="AL372" s="61"/>
      <c r="AM372" s="61"/>
      <c r="AN372" s="61"/>
      <c r="AO372" s="61"/>
      <c r="AP372" s="61"/>
      <c r="AQ372" s="61"/>
      <c r="AR372" s="61"/>
      <c r="AS372" s="61"/>
      <c r="AT372" s="61"/>
      <c r="AU372" s="61"/>
      <c r="AV372" s="61"/>
      <c r="AW372" s="61"/>
      <c r="AX372" s="61"/>
      <c r="AY372" s="61"/>
      <c r="AZ372" s="61"/>
      <c r="BA372" s="61"/>
      <c r="BB372" s="61"/>
      <c r="BC372" s="61"/>
      <c r="BD372" s="61"/>
    </row>
    <row r="373" spans="1:56" ht="16" x14ac:dyDescent="0.2">
      <c r="A373" s="66"/>
      <c r="B373" s="66"/>
      <c r="C373" s="66"/>
      <c r="D373" s="66"/>
      <c r="E373" s="66"/>
      <c r="F373" s="66"/>
      <c r="G373" s="66"/>
      <c r="H373" s="67"/>
      <c r="I373" s="57"/>
      <c r="J373" s="58"/>
      <c r="K373" s="58"/>
      <c r="L373" s="58"/>
      <c r="M373" s="58"/>
      <c r="N373" s="58"/>
      <c r="O373" s="58"/>
      <c r="P373" s="58"/>
      <c r="Q373" s="58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  <c r="AL373" s="61"/>
      <c r="AM373" s="61"/>
      <c r="AN373" s="61"/>
      <c r="AO373" s="61"/>
      <c r="AP373" s="61"/>
      <c r="AQ373" s="61"/>
      <c r="AR373" s="61"/>
      <c r="AS373" s="61"/>
      <c r="AT373" s="61"/>
      <c r="AU373" s="61"/>
      <c r="AV373" s="61"/>
      <c r="AW373" s="61"/>
      <c r="AX373" s="61"/>
      <c r="AY373" s="61"/>
      <c r="AZ373" s="61"/>
      <c r="BA373" s="61"/>
      <c r="BB373" s="61"/>
      <c r="BC373" s="61"/>
      <c r="BD373" s="61"/>
    </row>
    <row r="374" spans="1:56" ht="16" x14ac:dyDescent="0.2">
      <c r="A374" s="66"/>
      <c r="B374" s="66"/>
      <c r="C374" s="66"/>
      <c r="D374" s="66"/>
      <c r="E374" s="66"/>
      <c r="F374" s="66"/>
      <c r="G374" s="66"/>
      <c r="H374" s="66"/>
      <c r="I374" s="57"/>
      <c r="J374" s="58"/>
      <c r="K374" s="58"/>
      <c r="L374" s="58"/>
      <c r="M374" s="58"/>
      <c r="N374" s="58"/>
      <c r="O374" s="58"/>
      <c r="P374" s="58"/>
      <c r="Q374" s="58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  <c r="AL374" s="61"/>
      <c r="AM374" s="61"/>
      <c r="AN374" s="61"/>
      <c r="AO374" s="61"/>
      <c r="AP374" s="61"/>
      <c r="AQ374" s="61"/>
      <c r="AR374" s="61"/>
      <c r="AS374" s="61"/>
      <c r="AT374" s="61"/>
      <c r="AU374" s="61"/>
      <c r="AV374" s="61"/>
      <c r="AW374" s="61"/>
      <c r="AX374" s="61"/>
      <c r="AY374" s="61"/>
      <c r="AZ374" s="61"/>
      <c r="BA374" s="61"/>
      <c r="BB374" s="61"/>
      <c r="BC374" s="61"/>
      <c r="BD374" s="61"/>
    </row>
    <row r="375" spans="1:56" ht="16" x14ac:dyDescent="0.2">
      <c r="A375" s="66"/>
      <c r="B375" s="66"/>
      <c r="C375" s="66"/>
      <c r="D375" s="66"/>
      <c r="E375" s="66"/>
      <c r="F375" s="66"/>
      <c r="G375" s="66"/>
      <c r="H375" s="66"/>
      <c r="I375" s="59"/>
      <c r="J375" s="58"/>
      <c r="K375" s="58"/>
      <c r="L375" s="58"/>
      <c r="M375" s="58"/>
      <c r="N375" s="58"/>
      <c r="O375" s="58"/>
      <c r="P375" s="58"/>
      <c r="Q375" s="58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  <c r="AL375" s="61"/>
      <c r="AM375" s="61"/>
      <c r="AN375" s="61"/>
      <c r="AO375" s="61"/>
      <c r="AP375" s="61"/>
      <c r="AQ375" s="61"/>
      <c r="AR375" s="61"/>
      <c r="AS375" s="61"/>
      <c r="AT375" s="61"/>
      <c r="AU375" s="61"/>
      <c r="AV375" s="61"/>
      <c r="AW375" s="61"/>
      <c r="AX375" s="61"/>
      <c r="AY375" s="61"/>
      <c r="AZ375" s="61"/>
      <c r="BA375" s="61"/>
      <c r="BB375" s="61"/>
      <c r="BC375" s="61"/>
      <c r="BD375" s="61"/>
    </row>
    <row r="376" spans="1:56" ht="16" x14ac:dyDescent="0.2">
      <c r="A376" s="66"/>
      <c r="B376" s="66"/>
      <c r="C376" s="66"/>
      <c r="D376" s="66"/>
      <c r="E376" s="66"/>
      <c r="F376" s="66"/>
      <c r="G376" s="66"/>
      <c r="H376" s="58"/>
      <c r="I376" s="59"/>
      <c r="J376" s="58"/>
      <c r="K376" s="58"/>
      <c r="L376" s="58"/>
      <c r="M376" s="58"/>
      <c r="N376" s="58"/>
      <c r="O376" s="58"/>
      <c r="P376" s="58"/>
      <c r="Q376" s="58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  <c r="AL376" s="61"/>
      <c r="AM376" s="61"/>
      <c r="AN376" s="61"/>
      <c r="AO376" s="61"/>
      <c r="AP376" s="61"/>
      <c r="AQ376" s="61"/>
      <c r="AR376" s="61"/>
      <c r="AS376" s="61"/>
      <c r="AT376" s="61"/>
      <c r="AU376" s="61"/>
      <c r="AV376" s="61"/>
      <c r="AW376" s="61"/>
      <c r="AX376" s="61"/>
      <c r="AY376" s="61"/>
      <c r="AZ376" s="61"/>
      <c r="BA376" s="61"/>
      <c r="BB376" s="61"/>
      <c r="BC376" s="61"/>
      <c r="BD376" s="61"/>
    </row>
    <row r="377" spans="1:56" x14ac:dyDescent="0.15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  <c r="AL377" s="61"/>
      <c r="AM377" s="61"/>
      <c r="AN377" s="61"/>
      <c r="AO377" s="61"/>
      <c r="AP377" s="61"/>
      <c r="AQ377" s="61"/>
      <c r="AR377" s="61"/>
      <c r="AS377" s="61"/>
      <c r="AT377" s="61"/>
      <c r="AU377" s="61"/>
      <c r="AV377" s="61"/>
      <c r="AW377" s="61"/>
      <c r="AX377" s="61"/>
      <c r="AY377" s="61"/>
      <c r="AZ377" s="61"/>
      <c r="BA377" s="61"/>
      <c r="BB377" s="61"/>
      <c r="BC377" s="61"/>
      <c r="BD377" s="61"/>
    </row>
    <row r="378" spans="1:56" ht="16" x14ac:dyDescent="0.2">
      <c r="A378" s="65"/>
      <c r="B378" s="65"/>
      <c r="C378" s="65"/>
      <c r="D378" s="65"/>
      <c r="E378" s="65"/>
      <c r="F378" s="65"/>
      <c r="G378" s="65"/>
      <c r="H378" s="65"/>
      <c r="I378" s="57"/>
      <c r="J378" s="63"/>
      <c r="K378" s="63"/>
      <c r="L378" s="63"/>
      <c r="M378" s="63"/>
      <c r="N378" s="63"/>
      <c r="O378" s="63"/>
      <c r="P378" s="63"/>
      <c r="Q378" s="63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  <c r="AL378" s="61"/>
      <c r="AM378" s="61"/>
      <c r="AN378" s="61"/>
      <c r="AO378" s="61"/>
      <c r="AP378" s="61"/>
      <c r="AQ378" s="61"/>
      <c r="AR378" s="61"/>
      <c r="AS378" s="61"/>
      <c r="AT378" s="61"/>
      <c r="AU378" s="61"/>
      <c r="AV378" s="61"/>
      <c r="AW378" s="61"/>
      <c r="AX378" s="61"/>
      <c r="AY378" s="61"/>
      <c r="AZ378" s="61"/>
      <c r="BA378" s="61"/>
      <c r="BB378" s="61"/>
      <c r="BC378" s="61"/>
      <c r="BD378" s="61"/>
    </row>
    <row r="379" spans="1:56" ht="16" x14ac:dyDescent="0.2">
      <c r="A379" s="65"/>
      <c r="B379" s="65"/>
      <c r="C379" s="65"/>
      <c r="D379" s="65"/>
      <c r="E379" s="65"/>
      <c r="F379" s="65"/>
      <c r="G379" s="65"/>
      <c r="H379" s="65"/>
      <c r="I379" s="57"/>
      <c r="J379" s="60"/>
      <c r="K379" s="60"/>
      <c r="L379" s="60"/>
      <c r="M379" s="60"/>
      <c r="N379" s="60"/>
      <c r="O379" s="60"/>
      <c r="P379" s="60"/>
      <c r="Q379" s="60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  <c r="AL379" s="61"/>
      <c r="AM379" s="61"/>
      <c r="AN379" s="61"/>
      <c r="AO379" s="61"/>
      <c r="AP379" s="61"/>
      <c r="AQ379" s="61"/>
      <c r="AR379" s="61"/>
      <c r="AS379" s="61"/>
      <c r="AT379" s="61"/>
      <c r="AU379" s="61"/>
      <c r="AV379" s="61"/>
      <c r="AW379" s="61"/>
      <c r="AX379" s="61"/>
      <c r="AY379" s="61"/>
      <c r="AZ379" s="61"/>
      <c r="BA379" s="61"/>
      <c r="BB379" s="61"/>
      <c r="BC379" s="61"/>
      <c r="BD379" s="61"/>
    </row>
    <row r="380" spans="1:56" ht="16" x14ac:dyDescent="0.2">
      <c r="A380" s="65"/>
      <c r="B380" s="65"/>
      <c r="C380" s="65"/>
      <c r="D380" s="65"/>
      <c r="E380" s="65"/>
      <c r="F380" s="65"/>
      <c r="G380" s="65"/>
      <c r="H380" s="65"/>
      <c r="I380" s="59"/>
      <c r="J380" s="60"/>
      <c r="K380" s="60"/>
      <c r="L380" s="60"/>
      <c r="M380" s="60"/>
      <c r="N380" s="60"/>
      <c r="O380" s="60"/>
      <c r="P380" s="60"/>
      <c r="Q380" s="60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  <c r="AL380" s="61"/>
      <c r="AM380" s="61"/>
      <c r="AN380" s="61"/>
      <c r="AO380" s="61"/>
      <c r="AP380" s="61"/>
      <c r="AQ380" s="61"/>
      <c r="AR380" s="61"/>
      <c r="AS380" s="61"/>
      <c r="AT380" s="61"/>
      <c r="AU380" s="61"/>
      <c r="AV380" s="61"/>
      <c r="AW380" s="61"/>
      <c r="AX380" s="61"/>
      <c r="AY380" s="61"/>
      <c r="AZ380" s="61"/>
      <c r="BA380" s="61"/>
      <c r="BB380" s="61"/>
      <c r="BC380" s="61"/>
      <c r="BD380" s="61"/>
    </row>
    <row r="381" spans="1:56" ht="16" x14ac:dyDescent="0.2">
      <c r="A381" s="65"/>
      <c r="B381" s="65"/>
      <c r="C381" s="65"/>
      <c r="D381" s="65"/>
      <c r="E381" s="65"/>
      <c r="F381" s="65"/>
      <c r="G381" s="65"/>
      <c r="H381" s="65"/>
      <c r="I381" s="59"/>
      <c r="J381" s="60"/>
      <c r="K381" s="60"/>
      <c r="L381" s="60"/>
      <c r="M381" s="60"/>
      <c r="N381" s="60"/>
      <c r="O381" s="60"/>
      <c r="P381" s="60"/>
      <c r="Q381" s="60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  <c r="AL381" s="61"/>
      <c r="AM381" s="61"/>
      <c r="AN381" s="61"/>
      <c r="AO381" s="61"/>
      <c r="AP381" s="61"/>
      <c r="AQ381" s="61"/>
      <c r="AR381" s="61"/>
      <c r="AS381" s="61"/>
      <c r="AT381" s="61"/>
      <c r="AU381" s="61"/>
      <c r="AV381" s="61"/>
      <c r="AW381" s="61"/>
      <c r="AX381" s="61"/>
      <c r="AY381" s="61"/>
      <c r="AZ381" s="61"/>
      <c r="BA381" s="61"/>
      <c r="BB381" s="61"/>
      <c r="BC381" s="61"/>
      <c r="BD381" s="61"/>
    </row>
    <row r="382" spans="1:56" x14ac:dyDescent="0.15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  <c r="AL382" s="61"/>
      <c r="AM382" s="61"/>
      <c r="AN382" s="61"/>
      <c r="AO382" s="61"/>
      <c r="AP382" s="61"/>
      <c r="AQ382" s="61"/>
      <c r="AR382" s="61"/>
      <c r="AS382" s="61"/>
      <c r="AT382" s="61"/>
      <c r="AU382" s="61"/>
      <c r="AV382" s="61"/>
      <c r="AW382" s="61"/>
      <c r="AX382" s="61"/>
      <c r="AY382" s="61"/>
      <c r="AZ382" s="61"/>
      <c r="BA382" s="61"/>
      <c r="BB382" s="61"/>
      <c r="BC382" s="61"/>
      <c r="BD382" s="61"/>
    </row>
    <row r="383" spans="1:56" ht="16" x14ac:dyDescent="0.2">
      <c r="A383" s="65"/>
      <c r="B383" s="65"/>
      <c r="C383" s="65"/>
      <c r="D383" s="65"/>
      <c r="E383" s="65"/>
      <c r="F383" s="65"/>
      <c r="G383" s="65"/>
      <c r="H383" s="65"/>
      <c r="I383" s="57"/>
      <c r="J383" s="60"/>
      <c r="K383" s="60"/>
      <c r="L383" s="60"/>
      <c r="M383" s="60"/>
      <c r="N383" s="60"/>
      <c r="O383" s="60"/>
      <c r="P383" s="60"/>
      <c r="Q383" s="60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  <c r="AL383" s="61"/>
      <c r="AM383" s="61"/>
      <c r="AN383" s="61"/>
      <c r="AO383" s="61"/>
      <c r="AP383" s="61"/>
      <c r="AQ383" s="61"/>
      <c r="AR383" s="61"/>
      <c r="AS383" s="61"/>
      <c r="AT383" s="61"/>
      <c r="AU383" s="61"/>
      <c r="AV383" s="61"/>
      <c r="AW383" s="61"/>
      <c r="AX383" s="61"/>
      <c r="AY383" s="61"/>
      <c r="AZ383" s="61"/>
      <c r="BA383" s="61"/>
      <c r="BB383" s="61"/>
      <c r="BC383" s="61"/>
      <c r="BD383" s="61"/>
    </row>
    <row r="384" spans="1:56" ht="16" x14ac:dyDescent="0.2">
      <c r="A384" s="65"/>
      <c r="B384" s="65"/>
      <c r="C384" s="65"/>
      <c r="D384" s="65"/>
      <c r="E384" s="65"/>
      <c r="F384" s="65"/>
      <c r="G384" s="65"/>
      <c r="H384" s="65"/>
      <c r="I384" s="57"/>
      <c r="J384" s="60"/>
      <c r="K384" s="60"/>
      <c r="L384" s="60"/>
      <c r="M384" s="60"/>
      <c r="N384" s="60"/>
      <c r="O384" s="60"/>
      <c r="P384" s="60"/>
      <c r="Q384" s="60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  <c r="AL384" s="61"/>
      <c r="AM384" s="61"/>
      <c r="AN384" s="61"/>
      <c r="AO384" s="61"/>
      <c r="AP384" s="61"/>
      <c r="AQ384" s="61"/>
      <c r="AR384" s="61"/>
      <c r="AS384" s="61"/>
      <c r="AT384" s="61"/>
      <c r="AU384" s="61"/>
      <c r="AV384" s="61"/>
      <c r="AW384" s="61"/>
      <c r="AX384" s="61"/>
      <c r="AY384" s="61"/>
      <c r="AZ384" s="61"/>
      <c r="BA384" s="61"/>
      <c r="BB384" s="61"/>
      <c r="BC384" s="61"/>
      <c r="BD384" s="61"/>
    </row>
    <row r="385" spans="1:56" ht="16" x14ac:dyDescent="0.2">
      <c r="A385" s="65"/>
      <c r="B385" s="65"/>
      <c r="C385" s="65"/>
      <c r="D385" s="65"/>
      <c r="E385" s="65"/>
      <c r="F385" s="65"/>
      <c r="G385" s="65"/>
      <c r="H385" s="65"/>
      <c r="I385" s="59"/>
      <c r="J385" s="60"/>
      <c r="K385" s="60"/>
      <c r="L385" s="60"/>
      <c r="M385" s="60"/>
      <c r="N385" s="60"/>
      <c r="O385" s="60"/>
      <c r="P385" s="60"/>
      <c r="Q385" s="60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  <c r="AL385" s="61"/>
      <c r="AM385" s="61"/>
      <c r="AN385" s="61"/>
      <c r="AO385" s="61"/>
      <c r="AP385" s="61"/>
      <c r="AQ385" s="61"/>
      <c r="AR385" s="61"/>
      <c r="AS385" s="61"/>
      <c r="AT385" s="61"/>
      <c r="AU385" s="61"/>
      <c r="AV385" s="61"/>
      <c r="AW385" s="61"/>
      <c r="AX385" s="61"/>
      <c r="AY385" s="61"/>
      <c r="AZ385" s="61"/>
      <c r="BA385" s="61"/>
      <c r="BB385" s="61"/>
      <c r="BC385" s="61"/>
      <c r="BD385" s="61"/>
    </row>
    <row r="386" spans="1:56" ht="16" x14ac:dyDescent="0.2">
      <c r="A386" s="65"/>
      <c r="B386" s="65"/>
      <c r="C386" s="65"/>
      <c r="D386" s="65"/>
      <c r="E386" s="65"/>
      <c r="F386" s="65"/>
      <c r="G386" s="65"/>
      <c r="H386" s="65"/>
      <c r="I386" s="59"/>
      <c r="J386" s="60"/>
      <c r="K386" s="60"/>
      <c r="L386" s="60"/>
      <c r="M386" s="60"/>
      <c r="N386" s="60"/>
      <c r="O386" s="60"/>
      <c r="P386" s="60"/>
      <c r="Q386" s="60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  <c r="AL386" s="61"/>
      <c r="AM386" s="61"/>
      <c r="AN386" s="61"/>
      <c r="AO386" s="61"/>
      <c r="AP386" s="61"/>
      <c r="AQ386" s="61"/>
      <c r="AR386" s="61"/>
      <c r="AS386" s="61"/>
      <c r="AT386" s="61"/>
      <c r="AU386" s="61"/>
      <c r="AV386" s="61"/>
      <c r="AW386" s="61"/>
      <c r="AX386" s="61"/>
      <c r="AY386" s="61"/>
      <c r="AZ386" s="61"/>
      <c r="BA386" s="61"/>
      <c r="BB386" s="61"/>
      <c r="BC386" s="61"/>
      <c r="BD386" s="61"/>
    </row>
    <row r="387" spans="1:56" x14ac:dyDescent="0.15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  <c r="AL387" s="61"/>
      <c r="AM387" s="61"/>
      <c r="AN387" s="61"/>
      <c r="AO387" s="61"/>
      <c r="AP387" s="61"/>
      <c r="AQ387" s="61"/>
      <c r="AR387" s="61"/>
      <c r="AS387" s="61"/>
      <c r="AT387" s="61"/>
      <c r="AU387" s="61"/>
      <c r="AV387" s="61"/>
      <c r="AW387" s="61"/>
      <c r="AX387" s="61"/>
      <c r="AY387" s="61"/>
      <c r="AZ387" s="61"/>
      <c r="BA387" s="61"/>
      <c r="BB387" s="61"/>
      <c r="BC387" s="61"/>
      <c r="BD387" s="61"/>
    </row>
    <row r="388" spans="1:56" x14ac:dyDescent="0.15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  <c r="AL388" s="61"/>
      <c r="AM388" s="61"/>
      <c r="AN388" s="61"/>
      <c r="AO388" s="61"/>
      <c r="AP388" s="61"/>
      <c r="AQ388" s="61"/>
      <c r="AR388" s="61"/>
      <c r="AS388" s="61"/>
      <c r="AT388" s="61"/>
      <c r="AU388" s="61"/>
      <c r="AV388" s="61"/>
      <c r="AW388" s="61"/>
      <c r="AX388" s="61"/>
      <c r="AY388" s="61"/>
      <c r="AZ388" s="61"/>
      <c r="BA388" s="61"/>
      <c r="BB388" s="61"/>
      <c r="BC388" s="61"/>
      <c r="BD388" s="61"/>
    </row>
    <row r="389" spans="1:56" x14ac:dyDescent="0.15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  <c r="AL389" s="61"/>
      <c r="AM389" s="61"/>
      <c r="AN389" s="61"/>
      <c r="AO389" s="61"/>
      <c r="AP389" s="61"/>
      <c r="AQ389" s="61"/>
      <c r="AR389" s="61"/>
      <c r="AS389" s="61"/>
      <c r="AT389" s="61"/>
      <c r="AU389" s="61"/>
      <c r="AV389" s="61"/>
      <c r="AW389" s="61"/>
      <c r="AX389" s="61"/>
      <c r="AY389" s="61"/>
      <c r="AZ389" s="61"/>
      <c r="BA389" s="61"/>
      <c r="BB389" s="61"/>
      <c r="BC389" s="61"/>
      <c r="BD389" s="61"/>
    </row>
    <row r="390" spans="1:56" ht="16" x14ac:dyDescent="0.2">
      <c r="A390" s="58"/>
      <c r="B390" s="58"/>
      <c r="C390" s="58"/>
      <c r="D390" s="58"/>
      <c r="E390" s="58"/>
      <c r="F390" s="58"/>
      <c r="G390" s="58"/>
      <c r="H390" s="58"/>
      <c r="I390" s="57"/>
      <c r="J390" s="58"/>
      <c r="K390" s="58"/>
      <c r="L390" s="58"/>
      <c r="M390" s="58"/>
      <c r="N390" s="58"/>
      <c r="O390" s="58"/>
      <c r="P390" s="58"/>
      <c r="Q390" s="58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  <c r="AL390" s="61"/>
      <c r="AM390" s="61"/>
      <c r="AN390" s="61"/>
      <c r="AO390" s="61"/>
      <c r="AP390" s="61"/>
      <c r="AQ390" s="61"/>
      <c r="AR390" s="61"/>
      <c r="AS390" s="61"/>
      <c r="AT390" s="61"/>
      <c r="AU390" s="61"/>
      <c r="AV390" s="61"/>
      <c r="AW390" s="61"/>
      <c r="AX390" s="61"/>
      <c r="AY390" s="61"/>
      <c r="AZ390" s="61"/>
      <c r="BA390" s="61"/>
      <c r="BB390" s="61"/>
      <c r="BC390" s="61"/>
      <c r="BD390" s="61"/>
    </row>
    <row r="391" spans="1:56" ht="16" x14ac:dyDescent="0.2">
      <c r="A391" s="58"/>
      <c r="B391" s="58"/>
      <c r="C391" s="58"/>
      <c r="D391" s="58"/>
      <c r="E391" s="58"/>
      <c r="F391" s="58"/>
      <c r="G391" s="58"/>
      <c r="H391" s="58"/>
      <c r="I391" s="57"/>
      <c r="J391" s="58"/>
      <c r="K391" s="58"/>
      <c r="L391" s="58"/>
      <c r="M391" s="58"/>
      <c r="N391" s="58"/>
      <c r="O391" s="58"/>
      <c r="P391" s="58"/>
      <c r="Q391" s="58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  <c r="AL391" s="61"/>
      <c r="AM391" s="61"/>
      <c r="AN391" s="61"/>
      <c r="AO391" s="61"/>
      <c r="AP391" s="61"/>
      <c r="AQ391" s="61"/>
      <c r="AR391" s="61"/>
      <c r="AS391" s="61"/>
      <c r="AT391" s="61"/>
      <c r="AU391" s="61"/>
      <c r="AV391" s="61"/>
      <c r="AW391" s="61"/>
      <c r="AX391" s="61"/>
      <c r="AY391" s="61"/>
      <c r="AZ391" s="61"/>
      <c r="BA391" s="61"/>
      <c r="BB391" s="61"/>
      <c r="BC391" s="61"/>
      <c r="BD391" s="61"/>
    </row>
    <row r="392" spans="1:56" ht="16" x14ac:dyDescent="0.2">
      <c r="A392" s="58"/>
      <c r="B392" s="58"/>
      <c r="C392" s="58"/>
      <c r="D392" s="58"/>
      <c r="E392" s="58"/>
      <c r="F392" s="58"/>
      <c r="G392" s="58"/>
      <c r="H392" s="58"/>
      <c r="I392" s="59"/>
      <c r="J392" s="58"/>
      <c r="K392" s="58"/>
      <c r="L392" s="58"/>
      <c r="M392" s="58"/>
      <c r="N392" s="58"/>
      <c r="O392" s="58"/>
      <c r="P392" s="58"/>
      <c r="Q392" s="58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  <c r="AL392" s="61"/>
      <c r="AM392" s="61"/>
      <c r="AN392" s="61"/>
      <c r="AO392" s="61"/>
      <c r="AP392" s="61"/>
      <c r="AQ392" s="61"/>
      <c r="AR392" s="61"/>
      <c r="AS392" s="61"/>
      <c r="AT392" s="61"/>
      <c r="AU392" s="61"/>
      <c r="AV392" s="61"/>
      <c r="AW392" s="61"/>
      <c r="AX392" s="61"/>
      <c r="AY392" s="61"/>
      <c r="AZ392" s="61"/>
      <c r="BA392" s="61"/>
      <c r="BB392" s="61"/>
      <c r="BC392" s="61"/>
      <c r="BD392" s="61"/>
    </row>
    <row r="393" spans="1:56" ht="16" x14ac:dyDescent="0.2">
      <c r="A393" s="58"/>
      <c r="B393" s="58"/>
      <c r="C393" s="58"/>
      <c r="D393" s="58"/>
      <c r="E393" s="58"/>
      <c r="F393" s="58"/>
      <c r="G393" s="58"/>
      <c r="H393" s="58"/>
      <c r="I393" s="59"/>
      <c r="J393" s="58"/>
      <c r="K393" s="58"/>
      <c r="L393" s="58"/>
      <c r="M393" s="58"/>
      <c r="N393" s="58"/>
      <c r="O393" s="58"/>
      <c r="P393" s="58"/>
      <c r="Q393" s="58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  <c r="AL393" s="61"/>
      <c r="AM393" s="61"/>
      <c r="AN393" s="61"/>
      <c r="AO393" s="61"/>
      <c r="AP393" s="61"/>
      <c r="AQ393" s="61"/>
      <c r="AR393" s="61"/>
      <c r="AS393" s="61"/>
      <c r="AT393" s="61"/>
      <c r="AU393" s="61"/>
      <c r="AV393" s="61"/>
      <c r="AW393" s="61"/>
      <c r="AX393" s="61"/>
      <c r="AY393" s="61"/>
      <c r="AZ393" s="61"/>
      <c r="BA393" s="61"/>
      <c r="BB393" s="61"/>
      <c r="BC393" s="61"/>
      <c r="BD393" s="61"/>
    </row>
    <row r="394" spans="1:56" x14ac:dyDescent="0.15">
      <c r="A394" s="58"/>
      <c r="B394" s="58"/>
      <c r="C394" s="58"/>
      <c r="D394" s="58"/>
      <c r="E394" s="58"/>
      <c r="F394" s="58"/>
      <c r="G394" s="58"/>
      <c r="H394" s="58"/>
      <c r="I394" s="61"/>
      <c r="J394" s="58"/>
      <c r="K394" s="58"/>
      <c r="L394" s="58"/>
      <c r="M394" s="58"/>
      <c r="N394" s="58"/>
      <c r="O394" s="58"/>
      <c r="P394" s="58"/>
      <c r="Q394" s="58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  <c r="AL394" s="61"/>
      <c r="AM394" s="61"/>
      <c r="AN394" s="61"/>
      <c r="AO394" s="61"/>
      <c r="AP394" s="61"/>
      <c r="AQ394" s="61"/>
      <c r="AR394" s="61"/>
      <c r="AS394" s="61"/>
      <c r="AT394" s="61"/>
      <c r="AU394" s="61"/>
      <c r="AV394" s="61"/>
      <c r="AW394" s="61"/>
      <c r="AX394" s="61"/>
      <c r="AY394" s="61"/>
      <c r="AZ394" s="61"/>
      <c r="BA394" s="61"/>
      <c r="BB394" s="61"/>
      <c r="BC394" s="61"/>
      <c r="BD394" s="61"/>
    </row>
    <row r="395" spans="1:56" ht="16" x14ac:dyDescent="0.2">
      <c r="A395" s="58"/>
      <c r="B395" s="58"/>
      <c r="C395" s="58"/>
      <c r="D395" s="58"/>
      <c r="E395" s="58"/>
      <c r="F395" s="58"/>
      <c r="G395" s="58"/>
      <c r="H395" s="58"/>
      <c r="I395" s="57"/>
      <c r="J395" s="58"/>
      <c r="K395" s="58"/>
      <c r="L395" s="58"/>
      <c r="M395" s="58"/>
      <c r="N395" s="58"/>
      <c r="O395" s="58"/>
      <c r="P395" s="58"/>
      <c r="Q395" s="58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  <c r="AL395" s="61"/>
      <c r="AM395" s="61"/>
      <c r="AN395" s="61"/>
      <c r="AO395" s="61"/>
      <c r="AP395" s="61"/>
      <c r="AQ395" s="61"/>
      <c r="AR395" s="61"/>
      <c r="AS395" s="61"/>
      <c r="AT395" s="61"/>
      <c r="AU395" s="61"/>
      <c r="AV395" s="61"/>
      <c r="AW395" s="61"/>
      <c r="AX395" s="61"/>
      <c r="AY395" s="61"/>
      <c r="AZ395" s="61"/>
      <c r="BA395" s="61"/>
      <c r="BB395" s="61"/>
      <c r="BC395" s="61"/>
      <c r="BD395" s="61"/>
    </row>
    <row r="396" spans="1:56" ht="16" x14ac:dyDescent="0.2">
      <c r="A396" s="58"/>
      <c r="B396" s="58"/>
      <c r="C396" s="58"/>
      <c r="D396" s="58"/>
      <c r="E396" s="58"/>
      <c r="F396" s="58"/>
      <c r="G396" s="58"/>
      <c r="H396" s="58"/>
      <c r="I396" s="57"/>
      <c r="J396" s="58"/>
      <c r="K396" s="58"/>
      <c r="L396" s="58"/>
      <c r="M396" s="58"/>
      <c r="N396" s="58"/>
      <c r="O396" s="58"/>
      <c r="P396" s="58"/>
      <c r="Q396" s="58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  <c r="AL396" s="61"/>
      <c r="AM396" s="61"/>
      <c r="AN396" s="61"/>
      <c r="AO396" s="61"/>
      <c r="AP396" s="61"/>
      <c r="AQ396" s="61"/>
      <c r="AR396" s="61"/>
      <c r="AS396" s="61"/>
      <c r="AT396" s="61"/>
      <c r="AU396" s="61"/>
      <c r="AV396" s="61"/>
      <c r="AW396" s="61"/>
      <c r="AX396" s="61"/>
      <c r="AY396" s="61"/>
      <c r="AZ396" s="61"/>
      <c r="BA396" s="61"/>
      <c r="BB396" s="61"/>
      <c r="BC396" s="61"/>
      <c r="BD396" s="61"/>
    </row>
    <row r="397" spans="1:56" ht="16" x14ac:dyDescent="0.2">
      <c r="A397" s="58"/>
      <c r="B397" s="58"/>
      <c r="C397" s="58"/>
      <c r="D397" s="58"/>
      <c r="E397" s="58"/>
      <c r="F397" s="58"/>
      <c r="G397" s="58"/>
      <c r="H397" s="58"/>
      <c r="I397" s="59"/>
      <c r="J397" s="58"/>
      <c r="K397" s="58"/>
      <c r="L397" s="58"/>
      <c r="M397" s="58"/>
      <c r="N397" s="58"/>
      <c r="O397" s="58"/>
      <c r="P397" s="58"/>
      <c r="Q397" s="58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  <c r="AL397" s="61"/>
      <c r="AM397" s="61"/>
      <c r="AN397" s="61"/>
      <c r="AO397" s="61"/>
      <c r="AP397" s="61"/>
      <c r="AQ397" s="61"/>
      <c r="AR397" s="61"/>
      <c r="AS397" s="61"/>
      <c r="AT397" s="61"/>
      <c r="AU397" s="61"/>
      <c r="AV397" s="61"/>
      <c r="AW397" s="61"/>
      <c r="AX397" s="61"/>
      <c r="AY397" s="61"/>
      <c r="AZ397" s="61"/>
      <c r="BA397" s="61"/>
      <c r="BB397" s="61"/>
      <c r="BC397" s="61"/>
      <c r="BD397" s="61"/>
    </row>
    <row r="398" spans="1:56" ht="16" x14ac:dyDescent="0.2">
      <c r="A398" s="58"/>
      <c r="B398" s="58"/>
      <c r="C398" s="58"/>
      <c r="D398" s="58"/>
      <c r="E398" s="58"/>
      <c r="F398" s="58"/>
      <c r="G398" s="58"/>
      <c r="H398" s="58"/>
      <c r="I398" s="59"/>
      <c r="J398" s="58"/>
      <c r="K398" s="58"/>
      <c r="L398" s="58"/>
      <c r="M398" s="58"/>
      <c r="N398" s="58"/>
      <c r="O398" s="58"/>
      <c r="P398" s="58"/>
      <c r="Q398" s="58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  <c r="AL398" s="61"/>
      <c r="AM398" s="61"/>
      <c r="AN398" s="61"/>
      <c r="AO398" s="61"/>
      <c r="AP398" s="61"/>
      <c r="AQ398" s="61"/>
      <c r="AR398" s="61"/>
      <c r="AS398" s="61"/>
      <c r="AT398" s="61"/>
      <c r="AU398" s="61"/>
      <c r="AV398" s="61"/>
      <c r="AW398" s="61"/>
      <c r="AX398" s="61"/>
      <c r="AY398" s="61"/>
      <c r="AZ398" s="61"/>
      <c r="BA398" s="61"/>
      <c r="BB398" s="61"/>
      <c r="BC398" s="61"/>
      <c r="BD398" s="61"/>
    </row>
    <row r="399" spans="1:56" x14ac:dyDescent="0.15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  <c r="AL399" s="61"/>
      <c r="AM399" s="61"/>
      <c r="AN399" s="61"/>
      <c r="AO399" s="61"/>
      <c r="AP399" s="61"/>
      <c r="AQ399" s="61"/>
      <c r="AR399" s="61"/>
      <c r="AS399" s="61"/>
      <c r="AT399" s="61"/>
      <c r="AU399" s="61"/>
      <c r="AV399" s="61"/>
      <c r="AW399" s="61"/>
      <c r="AX399" s="61"/>
      <c r="AY399" s="61"/>
      <c r="AZ399" s="61"/>
      <c r="BA399" s="61"/>
      <c r="BB399" s="61"/>
      <c r="BC399" s="61"/>
      <c r="BD399" s="61"/>
    </row>
    <row r="400" spans="1:56" ht="16" x14ac:dyDescent="0.2">
      <c r="A400" s="58"/>
      <c r="B400" s="58"/>
      <c r="C400" s="58"/>
      <c r="D400" s="58"/>
      <c r="E400" s="58"/>
      <c r="F400" s="58"/>
      <c r="G400" s="58"/>
      <c r="H400" s="58"/>
      <c r="I400" s="57"/>
      <c r="J400" s="58"/>
      <c r="K400" s="58"/>
      <c r="L400" s="58"/>
      <c r="M400" s="58"/>
      <c r="N400" s="58"/>
      <c r="O400" s="58"/>
      <c r="P400" s="58"/>
      <c r="Q400" s="58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  <c r="AL400" s="61"/>
      <c r="AM400" s="61"/>
      <c r="AN400" s="61"/>
      <c r="AO400" s="61"/>
      <c r="AP400" s="61"/>
      <c r="AQ400" s="61"/>
      <c r="AR400" s="61"/>
      <c r="AS400" s="61"/>
      <c r="AT400" s="61"/>
      <c r="AU400" s="61"/>
      <c r="AV400" s="61"/>
      <c r="AW400" s="61"/>
      <c r="AX400" s="61"/>
      <c r="AY400" s="61"/>
      <c r="AZ400" s="61"/>
      <c r="BA400" s="61"/>
      <c r="BB400" s="61"/>
      <c r="BC400" s="61"/>
      <c r="BD400" s="61"/>
    </row>
    <row r="401" spans="1:56" ht="16" x14ac:dyDescent="0.2">
      <c r="A401" s="58"/>
      <c r="B401" s="58"/>
      <c r="C401" s="58"/>
      <c r="D401" s="58"/>
      <c r="E401" s="58"/>
      <c r="F401" s="58"/>
      <c r="G401" s="58"/>
      <c r="H401" s="58"/>
      <c r="I401" s="57"/>
      <c r="J401" s="58"/>
      <c r="K401" s="58"/>
      <c r="L401" s="58"/>
      <c r="M401" s="58"/>
      <c r="N401" s="58"/>
      <c r="O401" s="58"/>
      <c r="P401" s="58"/>
      <c r="Q401" s="58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  <c r="AL401" s="61"/>
      <c r="AM401" s="61"/>
      <c r="AN401" s="61"/>
      <c r="AO401" s="61"/>
      <c r="AP401" s="61"/>
      <c r="AQ401" s="61"/>
      <c r="AR401" s="61"/>
      <c r="AS401" s="61"/>
      <c r="AT401" s="61"/>
      <c r="AU401" s="61"/>
      <c r="AV401" s="61"/>
      <c r="AW401" s="61"/>
      <c r="AX401" s="61"/>
      <c r="AY401" s="61"/>
      <c r="AZ401" s="61"/>
      <c r="BA401" s="61"/>
      <c r="BB401" s="61"/>
      <c r="BC401" s="61"/>
      <c r="BD401" s="61"/>
    </row>
    <row r="402" spans="1:56" ht="16" x14ac:dyDescent="0.2">
      <c r="A402" s="58"/>
      <c r="B402" s="58"/>
      <c r="C402" s="58"/>
      <c r="D402" s="58"/>
      <c r="E402" s="58"/>
      <c r="F402" s="58"/>
      <c r="G402" s="58"/>
      <c r="H402" s="58"/>
      <c r="I402" s="59"/>
      <c r="J402" s="58"/>
      <c r="K402" s="58"/>
      <c r="L402" s="58"/>
      <c r="M402" s="58"/>
      <c r="N402" s="58"/>
      <c r="O402" s="58"/>
      <c r="P402" s="58"/>
      <c r="Q402" s="58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  <c r="AL402" s="61"/>
      <c r="AM402" s="61"/>
      <c r="AN402" s="61"/>
      <c r="AO402" s="61"/>
      <c r="AP402" s="61"/>
      <c r="AQ402" s="61"/>
      <c r="AR402" s="61"/>
      <c r="AS402" s="61"/>
      <c r="AT402" s="61"/>
      <c r="AU402" s="61"/>
      <c r="AV402" s="61"/>
      <c r="AW402" s="61"/>
      <c r="AX402" s="61"/>
      <c r="AY402" s="61"/>
      <c r="AZ402" s="61"/>
      <c r="BA402" s="61"/>
      <c r="BB402" s="61"/>
      <c r="BC402" s="61"/>
      <c r="BD402" s="61"/>
    </row>
    <row r="403" spans="1:56" ht="16" x14ac:dyDescent="0.2">
      <c r="A403" s="58"/>
      <c r="B403" s="58"/>
      <c r="C403" s="58"/>
      <c r="D403" s="58"/>
      <c r="E403" s="58"/>
      <c r="F403" s="58"/>
      <c r="G403" s="58"/>
      <c r="H403" s="58"/>
      <c r="I403" s="59"/>
      <c r="J403" s="58"/>
      <c r="K403" s="58"/>
      <c r="L403" s="58"/>
      <c r="M403" s="58"/>
      <c r="N403" s="58"/>
      <c r="O403" s="58"/>
      <c r="P403" s="58"/>
      <c r="Q403" s="58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  <c r="AL403" s="61"/>
      <c r="AM403" s="61"/>
      <c r="AN403" s="61"/>
      <c r="AO403" s="61"/>
      <c r="AP403" s="61"/>
      <c r="AQ403" s="61"/>
      <c r="AR403" s="61"/>
      <c r="AS403" s="61"/>
      <c r="AT403" s="61"/>
      <c r="AU403" s="61"/>
      <c r="AV403" s="61"/>
      <c r="AW403" s="61"/>
      <c r="AX403" s="61"/>
      <c r="AY403" s="61"/>
      <c r="AZ403" s="61"/>
      <c r="BA403" s="61"/>
      <c r="BB403" s="61"/>
      <c r="BC403" s="61"/>
      <c r="BD403" s="61"/>
    </row>
    <row r="404" spans="1:56" x14ac:dyDescent="0.15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  <c r="AL404" s="61"/>
      <c r="AM404" s="61"/>
      <c r="AN404" s="61"/>
      <c r="AO404" s="61"/>
      <c r="AP404" s="61"/>
      <c r="AQ404" s="61"/>
      <c r="AR404" s="61"/>
      <c r="AS404" s="61"/>
      <c r="AT404" s="61"/>
      <c r="AU404" s="61"/>
      <c r="AV404" s="61"/>
      <c r="AW404" s="61"/>
      <c r="AX404" s="61"/>
      <c r="AY404" s="61"/>
      <c r="AZ404" s="61"/>
      <c r="BA404" s="61"/>
      <c r="BB404" s="61"/>
      <c r="BC404" s="61"/>
      <c r="BD404" s="61"/>
    </row>
    <row r="405" spans="1:56" ht="16" x14ac:dyDescent="0.2">
      <c r="A405" s="58"/>
      <c r="B405" s="58"/>
      <c r="C405" s="58"/>
      <c r="D405" s="58"/>
      <c r="E405" s="58"/>
      <c r="F405" s="58"/>
      <c r="G405" s="58"/>
      <c r="H405" s="58"/>
      <c r="I405" s="57"/>
      <c r="J405" s="58"/>
      <c r="K405" s="58"/>
      <c r="L405" s="58"/>
      <c r="M405" s="58"/>
      <c r="N405" s="58"/>
      <c r="O405" s="58"/>
      <c r="P405" s="58"/>
      <c r="Q405" s="58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  <c r="AL405" s="61"/>
      <c r="AM405" s="61"/>
      <c r="AN405" s="61"/>
      <c r="AO405" s="61"/>
      <c r="AP405" s="61"/>
      <c r="AQ405" s="61"/>
      <c r="AR405" s="61"/>
      <c r="AS405" s="61"/>
      <c r="AT405" s="61"/>
      <c r="AU405" s="61"/>
      <c r="AV405" s="61"/>
      <c r="AW405" s="61"/>
      <c r="AX405" s="61"/>
      <c r="AY405" s="61"/>
      <c r="AZ405" s="61"/>
      <c r="BA405" s="61"/>
      <c r="BB405" s="61"/>
      <c r="BC405" s="61"/>
      <c r="BD405" s="61"/>
    </row>
    <row r="406" spans="1:56" ht="16" x14ac:dyDescent="0.2">
      <c r="A406" s="58"/>
      <c r="B406" s="58"/>
      <c r="C406" s="58"/>
      <c r="D406" s="58"/>
      <c r="E406" s="58"/>
      <c r="F406" s="58"/>
      <c r="G406" s="58"/>
      <c r="H406" s="58"/>
      <c r="I406" s="57"/>
      <c r="J406" s="58"/>
      <c r="K406" s="58"/>
      <c r="L406" s="58"/>
      <c r="M406" s="58"/>
      <c r="N406" s="58"/>
      <c r="O406" s="58"/>
      <c r="P406" s="58"/>
      <c r="Q406" s="58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  <c r="AL406" s="61"/>
      <c r="AM406" s="61"/>
      <c r="AN406" s="61"/>
      <c r="AO406" s="61"/>
      <c r="AP406" s="61"/>
      <c r="AQ406" s="61"/>
      <c r="AR406" s="61"/>
      <c r="AS406" s="61"/>
      <c r="AT406" s="61"/>
      <c r="AU406" s="61"/>
      <c r="AV406" s="61"/>
      <c r="AW406" s="61"/>
      <c r="AX406" s="61"/>
      <c r="AY406" s="61"/>
      <c r="AZ406" s="61"/>
      <c r="BA406" s="61"/>
      <c r="BB406" s="61"/>
      <c r="BC406" s="61"/>
      <c r="BD406" s="61"/>
    </row>
    <row r="407" spans="1:56" ht="16" x14ac:dyDescent="0.2">
      <c r="A407" s="58"/>
      <c r="B407" s="58"/>
      <c r="C407" s="58"/>
      <c r="D407" s="58"/>
      <c r="E407" s="58"/>
      <c r="F407" s="58"/>
      <c r="G407" s="58"/>
      <c r="H407" s="58"/>
      <c r="I407" s="59"/>
      <c r="J407" s="58"/>
      <c r="K407" s="58"/>
      <c r="L407" s="58"/>
      <c r="M407" s="58"/>
      <c r="N407" s="58"/>
      <c r="O407" s="58"/>
      <c r="P407" s="58"/>
      <c r="Q407" s="58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  <c r="AL407" s="61"/>
      <c r="AM407" s="61"/>
      <c r="AN407" s="61"/>
      <c r="AO407" s="61"/>
      <c r="AP407" s="61"/>
      <c r="AQ407" s="61"/>
      <c r="AR407" s="61"/>
      <c r="AS407" s="61"/>
      <c r="AT407" s="61"/>
      <c r="AU407" s="61"/>
      <c r="AV407" s="61"/>
      <c r="AW407" s="61"/>
      <c r="AX407" s="61"/>
      <c r="AY407" s="61"/>
      <c r="AZ407" s="61"/>
      <c r="BA407" s="61"/>
      <c r="BB407" s="61"/>
      <c r="BC407" s="61"/>
      <c r="BD407" s="61"/>
    </row>
    <row r="408" spans="1:56" ht="16" x14ac:dyDescent="0.2">
      <c r="A408" s="58"/>
      <c r="B408" s="58"/>
      <c r="C408" s="58"/>
      <c r="D408" s="58"/>
      <c r="E408" s="58"/>
      <c r="F408" s="58"/>
      <c r="G408" s="58"/>
      <c r="H408" s="58"/>
      <c r="I408" s="59"/>
      <c r="J408" s="58"/>
      <c r="K408" s="58"/>
      <c r="L408" s="58"/>
      <c r="M408" s="58"/>
      <c r="N408" s="58"/>
      <c r="O408" s="58"/>
      <c r="P408" s="58"/>
      <c r="Q408" s="58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  <c r="AL408" s="61"/>
      <c r="AM408" s="61"/>
      <c r="AN408" s="61"/>
      <c r="AO408" s="61"/>
      <c r="AP408" s="61"/>
      <c r="AQ408" s="61"/>
      <c r="AR408" s="61"/>
      <c r="AS408" s="61"/>
      <c r="AT408" s="61"/>
      <c r="AU408" s="61"/>
      <c r="AV408" s="61"/>
      <c r="AW408" s="61"/>
      <c r="AX408" s="61"/>
      <c r="AY408" s="61"/>
      <c r="AZ408" s="61"/>
      <c r="BA408" s="61"/>
      <c r="BB408" s="61"/>
      <c r="BC408" s="61"/>
      <c r="BD408" s="61"/>
    </row>
    <row r="409" spans="1:56" ht="16" x14ac:dyDescent="0.2">
      <c r="A409" s="58"/>
      <c r="B409" s="58"/>
      <c r="C409" s="58"/>
      <c r="D409" s="58"/>
      <c r="E409" s="58"/>
      <c r="F409" s="58"/>
      <c r="G409" s="58"/>
      <c r="H409" s="58"/>
      <c r="I409" s="59"/>
      <c r="J409" s="58"/>
      <c r="K409" s="58"/>
      <c r="L409" s="58"/>
      <c r="M409" s="58"/>
      <c r="N409" s="58"/>
      <c r="O409" s="58"/>
      <c r="P409" s="58"/>
      <c r="Q409" s="58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  <c r="AL409" s="61"/>
      <c r="AM409" s="61"/>
      <c r="AN409" s="61"/>
      <c r="AO409" s="61"/>
      <c r="AP409" s="61"/>
      <c r="AQ409" s="61"/>
      <c r="AR409" s="61"/>
      <c r="AS409" s="61"/>
      <c r="AT409" s="61"/>
      <c r="AU409" s="61"/>
      <c r="AV409" s="61"/>
      <c r="AW409" s="61"/>
      <c r="AX409" s="61"/>
      <c r="AY409" s="61"/>
      <c r="AZ409" s="61"/>
      <c r="BA409" s="61"/>
      <c r="BB409" s="61"/>
      <c r="BC409" s="61"/>
      <c r="BD409" s="61"/>
    </row>
    <row r="410" spans="1:56" ht="16" x14ac:dyDescent="0.2">
      <c r="A410" s="58"/>
      <c r="B410" s="58"/>
      <c r="C410" s="58"/>
      <c r="D410" s="58"/>
      <c r="E410" s="58"/>
      <c r="F410" s="58"/>
      <c r="G410" s="58"/>
      <c r="H410" s="58"/>
      <c r="I410" s="57"/>
      <c r="J410" s="58"/>
      <c r="K410" s="58"/>
      <c r="L410" s="58"/>
      <c r="M410" s="58"/>
      <c r="N410" s="58"/>
      <c r="O410" s="58"/>
      <c r="P410" s="58"/>
      <c r="Q410" s="58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  <c r="AL410" s="61"/>
      <c r="AM410" s="61"/>
      <c r="AN410" s="61"/>
      <c r="AO410" s="61"/>
      <c r="AP410" s="61"/>
      <c r="AQ410" s="61"/>
      <c r="AR410" s="61"/>
      <c r="AS410" s="61"/>
      <c r="AT410" s="61"/>
      <c r="AU410" s="61"/>
      <c r="AV410" s="61"/>
      <c r="AW410" s="61"/>
      <c r="AX410" s="61"/>
      <c r="AY410" s="61"/>
      <c r="AZ410" s="61"/>
      <c r="BA410" s="61"/>
      <c r="BB410" s="61"/>
      <c r="BC410" s="61"/>
      <c r="BD410" s="61"/>
    </row>
    <row r="411" spans="1:56" ht="16" x14ac:dyDescent="0.2">
      <c r="A411" s="58"/>
      <c r="B411" s="58"/>
      <c r="C411" s="58"/>
      <c r="D411" s="58"/>
      <c r="E411" s="58"/>
      <c r="F411" s="58"/>
      <c r="G411" s="58"/>
      <c r="H411" s="58"/>
      <c r="I411" s="57"/>
      <c r="J411" s="58"/>
      <c r="K411" s="58"/>
      <c r="L411" s="58"/>
      <c r="M411" s="58"/>
      <c r="N411" s="58"/>
      <c r="O411" s="58"/>
      <c r="P411" s="58"/>
      <c r="Q411" s="58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  <c r="AL411" s="61"/>
      <c r="AM411" s="61"/>
      <c r="AN411" s="61"/>
      <c r="AO411" s="61"/>
      <c r="AP411" s="61"/>
      <c r="AQ411" s="61"/>
      <c r="AR411" s="61"/>
      <c r="AS411" s="61"/>
      <c r="AT411" s="61"/>
      <c r="AU411" s="61"/>
      <c r="AV411" s="61"/>
      <c r="AW411" s="61"/>
      <c r="AX411" s="61"/>
      <c r="AY411" s="61"/>
      <c r="AZ411" s="61"/>
      <c r="BA411" s="61"/>
      <c r="BB411" s="61"/>
      <c r="BC411" s="61"/>
      <c r="BD411" s="61"/>
    </row>
    <row r="412" spans="1:56" ht="16" x14ac:dyDescent="0.2">
      <c r="A412" s="58"/>
      <c r="B412" s="58"/>
      <c r="C412" s="58"/>
      <c r="D412" s="58"/>
      <c r="E412" s="58"/>
      <c r="F412" s="58"/>
      <c r="G412" s="58"/>
      <c r="H412" s="58"/>
      <c r="I412" s="59"/>
      <c r="J412" s="58"/>
      <c r="K412" s="58"/>
      <c r="L412" s="58"/>
      <c r="M412" s="58"/>
      <c r="N412" s="58"/>
      <c r="O412" s="58"/>
      <c r="P412" s="58"/>
      <c r="Q412" s="58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  <c r="AL412" s="61"/>
      <c r="AM412" s="61"/>
      <c r="AN412" s="61"/>
      <c r="AO412" s="61"/>
      <c r="AP412" s="61"/>
      <c r="AQ412" s="61"/>
      <c r="AR412" s="61"/>
      <c r="AS412" s="61"/>
      <c r="AT412" s="61"/>
      <c r="AU412" s="61"/>
      <c r="AV412" s="61"/>
      <c r="AW412" s="61"/>
      <c r="AX412" s="61"/>
      <c r="AY412" s="61"/>
      <c r="AZ412" s="61"/>
      <c r="BA412" s="61"/>
      <c r="BB412" s="61"/>
      <c r="BC412" s="61"/>
      <c r="BD412" s="61"/>
    </row>
    <row r="413" spans="1:56" ht="16" x14ac:dyDescent="0.2">
      <c r="A413" s="58"/>
      <c r="B413" s="58"/>
      <c r="C413" s="58"/>
      <c r="D413" s="58"/>
      <c r="E413" s="58"/>
      <c r="F413" s="58"/>
      <c r="G413" s="58"/>
      <c r="H413" s="58"/>
      <c r="I413" s="59"/>
      <c r="J413" s="58"/>
      <c r="K413" s="58"/>
      <c r="L413" s="58"/>
      <c r="M413" s="58"/>
      <c r="N413" s="58"/>
      <c r="O413" s="58"/>
      <c r="P413" s="58"/>
      <c r="Q413" s="58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  <c r="AL413" s="61"/>
      <c r="AM413" s="61"/>
      <c r="AN413" s="61"/>
      <c r="AO413" s="61"/>
      <c r="AP413" s="61"/>
      <c r="AQ413" s="61"/>
      <c r="AR413" s="61"/>
      <c r="AS413" s="61"/>
      <c r="AT413" s="61"/>
      <c r="AU413" s="61"/>
      <c r="AV413" s="61"/>
      <c r="AW413" s="61"/>
      <c r="AX413" s="61"/>
      <c r="AY413" s="61"/>
      <c r="AZ413" s="61"/>
      <c r="BA413" s="61"/>
      <c r="BB413" s="61"/>
      <c r="BC413" s="61"/>
      <c r="BD413" s="61"/>
    </row>
    <row r="414" spans="1:56" x14ac:dyDescent="0.15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  <c r="AL414" s="61"/>
      <c r="AM414" s="61"/>
      <c r="AN414" s="61"/>
      <c r="AO414" s="61"/>
      <c r="AP414" s="61"/>
      <c r="AQ414" s="61"/>
      <c r="AR414" s="61"/>
      <c r="AS414" s="61"/>
      <c r="AT414" s="61"/>
      <c r="AU414" s="61"/>
      <c r="AV414" s="61"/>
      <c r="AW414" s="61"/>
      <c r="AX414" s="61"/>
      <c r="AY414" s="61"/>
      <c r="AZ414" s="61"/>
      <c r="BA414" s="61"/>
      <c r="BB414" s="61"/>
      <c r="BC414" s="61"/>
      <c r="BD414" s="61"/>
    </row>
    <row r="415" spans="1:56" x14ac:dyDescent="0.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  <c r="AL415" s="61"/>
      <c r="AM415" s="61"/>
      <c r="AN415" s="61"/>
      <c r="AO415" s="61"/>
      <c r="AP415" s="61"/>
      <c r="AQ415" s="61"/>
      <c r="AR415" s="61"/>
      <c r="AS415" s="61"/>
      <c r="AT415" s="61"/>
      <c r="AU415" s="61"/>
      <c r="AV415" s="61"/>
      <c r="AW415" s="61"/>
      <c r="AX415" s="61"/>
      <c r="AY415" s="61"/>
      <c r="AZ415" s="61"/>
      <c r="BA415" s="61"/>
      <c r="BB415" s="61"/>
      <c r="BC415" s="61"/>
      <c r="BD415" s="61"/>
    </row>
    <row r="416" spans="1:56" x14ac:dyDescent="0.15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  <c r="AL416" s="61"/>
      <c r="AM416" s="61"/>
      <c r="AN416" s="61"/>
      <c r="AO416" s="61"/>
      <c r="AP416" s="61"/>
      <c r="AQ416" s="61"/>
      <c r="AR416" s="61"/>
      <c r="AS416" s="61"/>
      <c r="AT416" s="61"/>
      <c r="AU416" s="61"/>
      <c r="AV416" s="61"/>
      <c r="AW416" s="61"/>
      <c r="AX416" s="61"/>
      <c r="AY416" s="61"/>
      <c r="AZ416" s="61"/>
      <c r="BA416" s="61"/>
      <c r="BB416" s="61"/>
      <c r="BC416" s="61"/>
      <c r="BD416" s="61"/>
    </row>
    <row r="417" spans="1:56" x14ac:dyDescent="0.15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  <c r="AL417" s="61"/>
      <c r="AM417" s="61"/>
      <c r="AN417" s="61"/>
      <c r="AO417" s="61"/>
      <c r="AP417" s="61"/>
      <c r="AQ417" s="61"/>
      <c r="AR417" s="61"/>
      <c r="AS417" s="61"/>
      <c r="AT417" s="61"/>
      <c r="AU417" s="61"/>
      <c r="AV417" s="61"/>
      <c r="AW417" s="61"/>
      <c r="AX417" s="61"/>
      <c r="AY417" s="61"/>
      <c r="AZ417" s="61"/>
      <c r="BA417" s="61"/>
      <c r="BB417" s="61"/>
      <c r="BC417" s="61"/>
      <c r="BD417" s="61"/>
    </row>
    <row r="418" spans="1:56" x14ac:dyDescent="0.15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  <c r="AL418" s="61"/>
      <c r="AM418" s="61"/>
      <c r="AN418" s="61"/>
      <c r="AO418" s="61"/>
      <c r="AP418" s="61"/>
      <c r="AQ418" s="61"/>
      <c r="AR418" s="61"/>
      <c r="AS418" s="61"/>
      <c r="AT418" s="61"/>
      <c r="AU418" s="61"/>
      <c r="AV418" s="61"/>
      <c r="AW418" s="61"/>
      <c r="AX418" s="61"/>
      <c r="AY418" s="61"/>
      <c r="AZ418" s="61"/>
      <c r="BA418" s="61"/>
      <c r="BB418" s="61"/>
      <c r="BC418" s="61"/>
      <c r="BD418" s="61"/>
    </row>
    <row r="419" spans="1:56" x14ac:dyDescent="0.15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  <c r="AL419" s="61"/>
      <c r="AM419" s="61"/>
      <c r="AN419" s="61"/>
      <c r="AO419" s="61"/>
      <c r="AP419" s="61"/>
      <c r="AQ419" s="61"/>
      <c r="AR419" s="61"/>
      <c r="AS419" s="61"/>
      <c r="AT419" s="61"/>
      <c r="AU419" s="61"/>
      <c r="AV419" s="61"/>
      <c r="AW419" s="61"/>
      <c r="AX419" s="61"/>
      <c r="AY419" s="61"/>
      <c r="AZ419" s="61"/>
      <c r="BA419" s="61"/>
      <c r="BB419" s="61"/>
      <c r="BC419" s="61"/>
      <c r="BD419" s="61"/>
    </row>
    <row r="420" spans="1:56" x14ac:dyDescent="0.15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  <c r="AL420" s="61"/>
      <c r="AM420" s="61"/>
      <c r="AN420" s="61"/>
      <c r="AO420" s="61"/>
      <c r="AP420" s="61"/>
      <c r="AQ420" s="61"/>
      <c r="AR420" s="61"/>
      <c r="AS420" s="61"/>
      <c r="AT420" s="61"/>
      <c r="AU420" s="61"/>
      <c r="AV420" s="61"/>
      <c r="AW420" s="61"/>
      <c r="AX420" s="61"/>
      <c r="AY420" s="61"/>
      <c r="AZ420" s="61"/>
      <c r="BA420" s="61"/>
      <c r="BB420" s="61"/>
      <c r="BC420" s="61"/>
      <c r="BD420" s="61"/>
    </row>
    <row r="421" spans="1:56" x14ac:dyDescent="0.15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  <c r="AL421" s="61"/>
      <c r="AM421" s="61"/>
      <c r="AN421" s="61"/>
      <c r="AO421" s="61"/>
      <c r="AP421" s="61"/>
      <c r="AQ421" s="61"/>
      <c r="AR421" s="61"/>
      <c r="AS421" s="61"/>
      <c r="AT421" s="61"/>
      <c r="AU421" s="61"/>
      <c r="AV421" s="61"/>
      <c r="AW421" s="61"/>
      <c r="AX421" s="61"/>
      <c r="AY421" s="61"/>
      <c r="AZ421" s="61"/>
      <c r="BA421" s="61"/>
      <c r="BB421" s="61"/>
      <c r="BC421" s="61"/>
      <c r="BD421" s="61"/>
    </row>
    <row r="422" spans="1:56" x14ac:dyDescent="0.15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  <c r="AL422" s="61"/>
      <c r="AM422" s="61"/>
      <c r="AN422" s="61"/>
      <c r="AO422" s="61"/>
      <c r="AP422" s="61"/>
      <c r="AQ422" s="61"/>
      <c r="AR422" s="61"/>
      <c r="AS422" s="61"/>
      <c r="AT422" s="61"/>
      <c r="AU422" s="61"/>
      <c r="AV422" s="61"/>
      <c r="AW422" s="61"/>
      <c r="AX422" s="61"/>
      <c r="AY422" s="61"/>
      <c r="AZ422" s="61"/>
      <c r="BA422" s="61"/>
      <c r="BB422" s="61"/>
      <c r="BC422" s="61"/>
      <c r="BD422" s="61"/>
    </row>
    <row r="423" spans="1:56" x14ac:dyDescent="0.15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  <c r="AL423" s="61"/>
      <c r="AM423" s="61"/>
      <c r="AN423" s="61"/>
      <c r="AO423" s="61"/>
      <c r="AP423" s="61"/>
      <c r="AQ423" s="61"/>
      <c r="AR423" s="61"/>
      <c r="AS423" s="61"/>
      <c r="AT423" s="61"/>
      <c r="AU423" s="61"/>
      <c r="AV423" s="61"/>
      <c r="AW423" s="61"/>
      <c r="AX423" s="61"/>
      <c r="AY423" s="61"/>
      <c r="AZ423" s="61"/>
      <c r="BA423" s="61"/>
      <c r="BB423" s="61"/>
      <c r="BC423" s="61"/>
      <c r="BD423" s="61"/>
    </row>
    <row r="424" spans="1:56" x14ac:dyDescent="0.15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  <c r="AL424" s="61"/>
      <c r="AM424" s="61"/>
      <c r="AN424" s="61"/>
      <c r="AO424" s="61"/>
      <c r="AP424" s="61"/>
      <c r="AQ424" s="61"/>
      <c r="AR424" s="61"/>
      <c r="AS424" s="61"/>
      <c r="AT424" s="61"/>
      <c r="AU424" s="61"/>
      <c r="AV424" s="61"/>
      <c r="AW424" s="61"/>
      <c r="AX424" s="61"/>
      <c r="AY424" s="61"/>
      <c r="AZ424" s="61"/>
      <c r="BA424" s="61"/>
      <c r="BB424" s="61"/>
      <c r="BC424" s="61"/>
      <c r="BD424" s="61"/>
    </row>
    <row r="425" spans="1:56" x14ac:dyDescent="0.1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  <c r="AL425" s="61"/>
      <c r="AM425" s="61"/>
      <c r="AN425" s="61"/>
      <c r="AO425" s="61"/>
      <c r="AP425" s="61"/>
      <c r="AQ425" s="61"/>
      <c r="AR425" s="61"/>
      <c r="AS425" s="61"/>
      <c r="AT425" s="61"/>
      <c r="AU425" s="61"/>
      <c r="AV425" s="61"/>
      <c r="AW425" s="61"/>
      <c r="AX425" s="61"/>
      <c r="AY425" s="61"/>
      <c r="AZ425" s="61"/>
      <c r="BA425" s="61"/>
      <c r="BB425" s="61"/>
      <c r="BC425" s="61"/>
      <c r="BD425" s="61"/>
    </row>
    <row r="426" spans="1:56" x14ac:dyDescent="0.15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  <c r="AL426" s="61"/>
      <c r="AM426" s="61"/>
      <c r="AN426" s="61"/>
      <c r="AO426" s="61"/>
      <c r="AP426" s="61"/>
      <c r="AQ426" s="61"/>
      <c r="AR426" s="61"/>
      <c r="AS426" s="61"/>
      <c r="AT426" s="61"/>
      <c r="AU426" s="61"/>
      <c r="AV426" s="61"/>
      <c r="AW426" s="61"/>
      <c r="AX426" s="61"/>
      <c r="AY426" s="61"/>
      <c r="AZ426" s="61"/>
      <c r="BA426" s="61"/>
      <c r="BB426" s="61"/>
      <c r="BC426" s="61"/>
      <c r="BD426" s="61"/>
    </row>
    <row r="427" spans="1:56" x14ac:dyDescent="0.15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  <c r="AL427" s="61"/>
      <c r="AM427" s="61"/>
      <c r="AN427" s="61"/>
      <c r="AO427" s="61"/>
      <c r="AP427" s="61"/>
      <c r="AQ427" s="61"/>
      <c r="AR427" s="61"/>
      <c r="AS427" s="61"/>
      <c r="AT427" s="61"/>
      <c r="AU427" s="61"/>
      <c r="AV427" s="61"/>
      <c r="AW427" s="61"/>
      <c r="AX427" s="61"/>
      <c r="AY427" s="61"/>
      <c r="AZ427" s="61"/>
      <c r="BA427" s="61"/>
      <c r="BB427" s="61"/>
      <c r="BC427" s="61"/>
      <c r="BD427" s="61"/>
    </row>
    <row r="428" spans="1:56" x14ac:dyDescent="0.15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  <c r="AL428" s="61"/>
      <c r="AM428" s="61"/>
      <c r="AN428" s="61"/>
      <c r="AO428" s="61"/>
      <c r="AP428" s="61"/>
      <c r="AQ428" s="61"/>
      <c r="AR428" s="61"/>
      <c r="AS428" s="61"/>
      <c r="AT428" s="61"/>
      <c r="AU428" s="61"/>
      <c r="AV428" s="61"/>
      <c r="AW428" s="61"/>
      <c r="AX428" s="61"/>
      <c r="AY428" s="61"/>
      <c r="AZ428" s="61"/>
      <c r="BA428" s="61"/>
      <c r="BB428" s="61"/>
      <c r="BC428" s="61"/>
      <c r="BD428" s="61"/>
    </row>
    <row r="429" spans="1:56" x14ac:dyDescent="0.15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  <c r="AL429" s="61"/>
      <c r="AM429" s="61"/>
      <c r="AN429" s="61"/>
      <c r="AO429" s="61"/>
      <c r="AP429" s="61"/>
      <c r="AQ429" s="61"/>
      <c r="AR429" s="61"/>
      <c r="AS429" s="61"/>
      <c r="AT429" s="61"/>
      <c r="AU429" s="61"/>
      <c r="AV429" s="61"/>
      <c r="AW429" s="61"/>
      <c r="AX429" s="61"/>
      <c r="AY429" s="61"/>
      <c r="AZ429" s="61"/>
      <c r="BA429" s="61"/>
      <c r="BB429" s="61"/>
      <c r="BC429" s="61"/>
      <c r="BD429" s="61"/>
    </row>
    <row r="430" spans="1:56" x14ac:dyDescent="0.15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  <c r="AL430" s="61"/>
      <c r="AM430" s="61"/>
      <c r="AN430" s="61"/>
      <c r="AO430" s="61"/>
      <c r="AP430" s="61"/>
      <c r="AQ430" s="61"/>
      <c r="AR430" s="61"/>
      <c r="AS430" s="61"/>
      <c r="AT430" s="61"/>
      <c r="AU430" s="61"/>
      <c r="AV430" s="61"/>
      <c r="AW430" s="61"/>
      <c r="AX430" s="61"/>
      <c r="AY430" s="61"/>
      <c r="AZ430" s="61"/>
      <c r="BA430" s="61"/>
      <c r="BB430" s="61"/>
      <c r="BC430" s="61"/>
      <c r="BD430" s="61"/>
    </row>
    <row r="431" spans="1:56" x14ac:dyDescent="0.15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  <c r="AL431" s="61"/>
      <c r="AM431" s="61"/>
      <c r="AN431" s="61"/>
      <c r="AO431" s="61"/>
      <c r="AP431" s="61"/>
      <c r="AQ431" s="61"/>
      <c r="AR431" s="61"/>
      <c r="AS431" s="61"/>
      <c r="AT431" s="61"/>
      <c r="AU431" s="61"/>
      <c r="AV431" s="61"/>
      <c r="AW431" s="61"/>
      <c r="AX431" s="61"/>
      <c r="AY431" s="61"/>
      <c r="AZ431" s="61"/>
      <c r="BA431" s="61"/>
      <c r="BB431" s="61"/>
      <c r="BC431" s="61"/>
      <c r="BD431" s="61"/>
    </row>
    <row r="432" spans="1:56" x14ac:dyDescent="0.15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  <c r="AL432" s="61"/>
      <c r="AM432" s="61"/>
      <c r="AN432" s="61"/>
      <c r="AO432" s="61"/>
      <c r="AP432" s="61"/>
      <c r="AQ432" s="61"/>
      <c r="AR432" s="61"/>
      <c r="AS432" s="61"/>
      <c r="AT432" s="61"/>
      <c r="AU432" s="61"/>
      <c r="AV432" s="61"/>
      <c r="AW432" s="61"/>
      <c r="AX432" s="61"/>
      <c r="AY432" s="61"/>
      <c r="AZ432" s="61"/>
      <c r="BA432" s="61"/>
      <c r="BB432" s="61"/>
      <c r="BC432" s="61"/>
      <c r="BD432" s="61"/>
    </row>
    <row r="433" spans="1:56" x14ac:dyDescent="0.15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  <c r="AL433" s="61"/>
      <c r="AM433" s="61"/>
      <c r="AN433" s="61"/>
      <c r="AO433" s="61"/>
      <c r="AP433" s="61"/>
      <c r="AQ433" s="61"/>
      <c r="AR433" s="61"/>
      <c r="AS433" s="61"/>
      <c r="AT433" s="61"/>
      <c r="AU433" s="61"/>
      <c r="AV433" s="61"/>
      <c r="AW433" s="61"/>
      <c r="AX433" s="61"/>
      <c r="AY433" s="61"/>
      <c r="AZ433" s="61"/>
      <c r="BA433" s="61"/>
      <c r="BB433" s="61"/>
      <c r="BC433" s="61"/>
      <c r="BD433" s="61"/>
    </row>
    <row r="434" spans="1:56" x14ac:dyDescent="0.15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  <c r="AL434" s="61"/>
      <c r="AM434" s="61"/>
      <c r="AN434" s="61"/>
      <c r="AO434" s="61"/>
      <c r="AP434" s="61"/>
      <c r="AQ434" s="61"/>
      <c r="AR434" s="61"/>
      <c r="AS434" s="61"/>
      <c r="AT434" s="61"/>
      <c r="AU434" s="61"/>
      <c r="AV434" s="61"/>
      <c r="AW434" s="61"/>
      <c r="AX434" s="61"/>
      <c r="AY434" s="61"/>
      <c r="AZ434" s="61"/>
      <c r="BA434" s="61"/>
      <c r="BB434" s="61"/>
      <c r="BC434" s="61"/>
      <c r="BD434" s="61"/>
    </row>
    <row r="435" spans="1:56" x14ac:dyDescent="0.1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  <c r="AL435" s="61"/>
      <c r="AM435" s="61"/>
      <c r="AN435" s="61"/>
      <c r="AO435" s="61"/>
      <c r="AP435" s="61"/>
      <c r="AQ435" s="61"/>
      <c r="AR435" s="61"/>
      <c r="AS435" s="61"/>
      <c r="AT435" s="61"/>
      <c r="AU435" s="61"/>
      <c r="AV435" s="61"/>
      <c r="AW435" s="61"/>
      <c r="AX435" s="61"/>
      <c r="AY435" s="61"/>
      <c r="AZ435" s="61"/>
      <c r="BA435" s="61"/>
      <c r="BB435" s="61"/>
      <c r="BC435" s="61"/>
      <c r="BD435" s="61"/>
    </row>
    <row r="436" spans="1:56" x14ac:dyDescent="0.15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  <c r="AL436" s="61"/>
      <c r="AM436" s="61"/>
      <c r="AN436" s="61"/>
      <c r="AO436" s="61"/>
      <c r="AP436" s="61"/>
      <c r="AQ436" s="61"/>
      <c r="AR436" s="61"/>
      <c r="AS436" s="61"/>
      <c r="AT436" s="61"/>
      <c r="AU436" s="61"/>
      <c r="AV436" s="61"/>
      <c r="AW436" s="61"/>
      <c r="AX436" s="61"/>
      <c r="AY436" s="61"/>
      <c r="AZ436" s="61"/>
      <c r="BA436" s="61"/>
      <c r="BB436" s="61"/>
      <c r="BC436" s="61"/>
      <c r="BD436" s="61"/>
    </row>
    <row r="437" spans="1:56" x14ac:dyDescent="0.15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  <c r="AL437" s="61"/>
      <c r="AM437" s="61"/>
      <c r="AN437" s="61"/>
      <c r="AO437" s="61"/>
      <c r="AP437" s="61"/>
      <c r="AQ437" s="61"/>
      <c r="AR437" s="61"/>
      <c r="AS437" s="61"/>
      <c r="AT437" s="61"/>
      <c r="AU437" s="61"/>
      <c r="AV437" s="61"/>
      <c r="AW437" s="61"/>
      <c r="AX437" s="61"/>
      <c r="AY437" s="61"/>
      <c r="AZ437" s="61"/>
      <c r="BA437" s="61"/>
      <c r="BB437" s="61"/>
      <c r="BC437" s="61"/>
      <c r="BD437" s="61"/>
    </row>
    <row r="438" spans="1:56" x14ac:dyDescent="0.15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  <c r="AL438" s="61"/>
      <c r="AM438" s="61"/>
      <c r="AN438" s="61"/>
      <c r="AO438" s="61"/>
      <c r="AP438" s="61"/>
      <c r="AQ438" s="61"/>
      <c r="AR438" s="61"/>
      <c r="AS438" s="61"/>
      <c r="AT438" s="61"/>
      <c r="AU438" s="61"/>
      <c r="AV438" s="61"/>
      <c r="AW438" s="61"/>
      <c r="AX438" s="61"/>
      <c r="AY438" s="61"/>
      <c r="AZ438" s="61"/>
      <c r="BA438" s="61"/>
      <c r="BB438" s="61"/>
      <c r="BC438" s="61"/>
      <c r="BD438" s="61"/>
    </row>
    <row r="439" spans="1:56" x14ac:dyDescent="0.15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  <c r="AL439" s="61"/>
      <c r="AM439" s="61"/>
      <c r="AN439" s="61"/>
      <c r="AO439" s="61"/>
      <c r="AP439" s="61"/>
      <c r="AQ439" s="61"/>
      <c r="AR439" s="61"/>
      <c r="AS439" s="61"/>
      <c r="AT439" s="61"/>
      <c r="AU439" s="61"/>
      <c r="AV439" s="61"/>
      <c r="AW439" s="61"/>
      <c r="AX439" s="61"/>
      <c r="AY439" s="61"/>
      <c r="AZ439" s="61"/>
      <c r="BA439" s="61"/>
      <c r="BB439" s="61"/>
      <c r="BC439" s="61"/>
      <c r="BD439" s="61"/>
    </row>
    <row r="440" spans="1:56" x14ac:dyDescent="0.15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  <c r="AL440" s="61"/>
      <c r="AM440" s="61"/>
      <c r="AN440" s="61"/>
      <c r="AO440" s="61"/>
      <c r="AP440" s="61"/>
      <c r="AQ440" s="61"/>
      <c r="AR440" s="61"/>
      <c r="AS440" s="61"/>
      <c r="AT440" s="61"/>
      <c r="AU440" s="61"/>
      <c r="AV440" s="61"/>
      <c r="AW440" s="61"/>
      <c r="AX440" s="61"/>
      <c r="AY440" s="61"/>
      <c r="AZ440" s="61"/>
      <c r="BA440" s="61"/>
      <c r="BB440" s="61"/>
      <c r="BC440" s="61"/>
      <c r="BD440" s="61"/>
    </row>
    <row r="441" spans="1:56" x14ac:dyDescent="0.15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  <c r="AL441" s="61"/>
      <c r="AM441" s="61"/>
      <c r="AN441" s="61"/>
      <c r="AO441" s="61"/>
      <c r="AP441" s="61"/>
      <c r="AQ441" s="61"/>
      <c r="AR441" s="61"/>
      <c r="AS441" s="61"/>
      <c r="AT441" s="61"/>
      <c r="AU441" s="61"/>
      <c r="AV441" s="61"/>
      <c r="AW441" s="61"/>
      <c r="AX441" s="61"/>
      <c r="AY441" s="61"/>
      <c r="AZ441" s="61"/>
      <c r="BA441" s="61"/>
      <c r="BB441" s="61"/>
      <c r="BC441" s="61"/>
      <c r="BD441" s="61"/>
    </row>
    <row r="442" spans="1:56" x14ac:dyDescent="0.15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  <c r="AL442" s="61"/>
      <c r="AM442" s="61"/>
      <c r="AN442" s="61"/>
      <c r="AO442" s="61"/>
      <c r="AP442" s="61"/>
      <c r="AQ442" s="61"/>
      <c r="AR442" s="61"/>
      <c r="AS442" s="61"/>
      <c r="AT442" s="61"/>
      <c r="AU442" s="61"/>
      <c r="AV442" s="61"/>
      <c r="AW442" s="61"/>
      <c r="AX442" s="61"/>
      <c r="AY442" s="61"/>
      <c r="AZ442" s="61"/>
      <c r="BA442" s="61"/>
      <c r="BB442" s="61"/>
      <c r="BC442" s="61"/>
      <c r="BD442" s="61"/>
    </row>
    <row r="443" spans="1:56" x14ac:dyDescent="0.15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  <c r="AL443" s="61"/>
      <c r="AM443" s="61"/>
      <c r="AN443" s="61"/>
      <c r="AO443" s="61"/>
      <c r="AP443" s="61"/>
      <c r="AQ443" s="61"/>
      <c r="AR443" s="61"/>
      <c r="AS443" s="61"/>
      <c r="AT443" s="61"/>
      <c r="AU443" s="61"/>
      <c r="AV443" s="61"/>
      <c r="AW443" s="61"/>
      <c r="AX443" s="61"/>
      <c r="AY443" s="61"/>
      <c r="AZ443" s="61"/>
      <c r="BA443" s="61"/>
      <c r="BB443" s="61"/>
      <c r="BC443" s="61"/>
      <c r="BD443" s="61"/>
    </row>
    <row r="444" spans="1:56" x14ac:dyDescent="0.15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  <c r="AL444" s="61"/>
      <c r="AM444" s="61"/>
      <c r="AN444" s="61"/>
      <c r="AO444" s="61"/>
      <c r="AP444" s="61"/>
      <c r="AQ444" s="61"/>
      <c r="AR444" s="61"/>
      <c r="AS444" s="61"/>
      <c r="AT444" s="61"/>
      <c r="AU444" s="61"/>
      <c r="AV444" s="61"/>
      <c r="AW444" s="61"/>
      <c r="AX444" s="61"/>
      <c r="AY444" s="61"/>
      <c r="AZ444" s="61"/>
      <c r="BA444" s="61"/>
      <c r="BB444" s="61"/>
      <c r="BC444" s="61"/>
      <c r="BD444" s="61"/>
    </row>
    <row r="445" spans="1:56" x14ac:dyDescent="0.1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  <c r="AL445" s="61"/>
      <c r="AM445" s="61"/>
      <c r="AN445" s="61"/>
      <c r="AO445" s="61"/>
      <c r="AP445" s="61"/>
      <c r="AQ445" s="61"/>
      <c r="AR445" s="61"/>
      <c r="AS445" s="61"/>
      <c r="AT445" s="61"/>
      <c r="AU445" s="61"/>
      <c r="AV445" s="61"/>
      <c r="AW445" s="61"/>
      <c r="AX445" s="61"/>
      <c r="AY445" s="61"/>
      <c r="AZ445" s="61"/>
      <c r="BA445" s="61"/>
      <c r="BB445" s="61"/>
      <c r="BC445" s="61"/>
      <c r="BD445" s="61"/>
    </row>
    <row r="446" spans="1:56" x14ac:dyDescent="0.15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  <c r="AL446" s="61"/>
      <c r="AM446" s="61"/>
      <c r="AN446" s="61"/>
      <c r="AO446" s="61"/>
      <c r="AP446" s="61"/>
      <c r="AQ446" s="61"/>
      <c r="AR446" s="61"/>
      <c r="AS446" s="61"/>
      <c r="AT446" s="61"/>
      <c r="AU446" s="61"/>
      <c r="AV446" s="61"/>
      <c r="AW446" s="61"/>
      <c r="AX446" s="61"/>
      <c r="AY446" s="61"/>
      <c r="AZ446" s="61"/>
      <c r="BA446" s="61"/>
      <c r="BB446" s="61"/>
      <c r="BC446" s="61"/>
      <c r="BD446" s="61"/>
    </row>
    <row r="447" spans="1:56" x14ac:dyDescent="0.15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  <c r="AL447" s="61"/>
      <c r="AM447" s="61"/>
      <c r="AN447" s="61"/>
      <c r="AO447" s="61"/>
      <c r="AP447" s="61"/>
      <c r="AQ447" s="61"/>
      <c r="AR447" s="61"/>
      <c r="AS447" s="61"/>
      <c r="AT447" s="61"/>
      <c r="AU447" s="61"/>
      <c r="AV447" s="61"/>
      <c r="AW447" s="61"/>
      <c r="AX447" s="61"/>
      <c r="AY447" s="61"/>
      <c r="AZ447" s="61"/>
      <c r="BA447" s="61"/>
      <c r="BB447" s="61"/>
      <c r="BC447" s="61"/>
      <c r="BD447" s="61"/>
    </row>
    <row r="448" spans="1:56" x14ac:dyDescent="0.15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  <c r="AL448" s="61"/>
      <c r="AM448" s="61"/>
      <c r="AN448" s="61"/>
      <c r="AO448" s="61"/>
      <c r="AP448" s="61"/>
      <c r="AQ448" s="61"/>
      <c r="AR448" s="61"/>
      <c r="AS448" s="61"/>
      <c r="AT448" s="61"/>
      <c r="AU448" s="61"/>
      <c r="AV448" s="61"/>
      <c r="AW448" s="61"/>
      <c r="AX448" s="61"/>
      <c r="AY448" s="61"/>
      <c r="AZ448" s="61"/>
      <c r="BA448" s="61"/>
      <c r="BB448" s="61"/>
      <c r="BC448" s="61"/>
      <c r="BD448" s="61"/>
    </row>
    <row r="449" spans="1:56" x14ac:dyDescent="0.15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  <c r="AL449" s="61"/>
      <c r="AM449" s="61"/>
      <c r="AN449" s="61"/>
      <c r="AO449" s="61"/>
      <c r="AP449" s="61"/>
      <c r="AQ449" s="61"/>
      <c r="AR449" s="61"/>
      <c r="AS449" s="61"/>
      <c r="AT449" s="61"/>
      <c r="AU449" s="61"/>
      <c r="AV449" s="61"/>
      <c r="AW449" s="61"/>
      <c r="AX449" s="61"/>
      <c r="AY449" s="61"/>
      <c r="AZ449" s="61"/>
      <c r="BA449" s="61"/>
      <c r="BB449" s="61"/>
      <c r="BC449" s="61"/>
      <c r="BD449" s="61"/>
    </row>
    <row r="450" spans="1:56" x14ac:dyDescent="0.15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  <c r="AL450" s="61"/>
      <c r="AM450" s="61"/>
      <c r="AN450" s="61"/>
      <c r="AO450" s="61"/>
      <c r="AP450" s="61"/>
      <c r="AQ450" s="61"/>
      <c r="AR450" s="61"/>
      <c r="AS450" s="61"/>
      <c r="AT450" s="61"/>
      <c r="AU450" s="61"/>
      <c r="AV450" s="61"/>
      <c r="AW450" s="61"/>
      <c r="AX450" s="61"/>
      <c r="AY450" s="61"/>
      <c r="AZ450" s="61"/>
      <c r="BA450" s="61"/>
      <c r="BB450" s="61"/>
      <c r="BC450" s="61"/>
      <c r="BD450" s="61"/>
    </row>
    <row r="451" spans="1:56" x14ac:dyDescent="0.15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  <c r="AL451" s="61"/>
      <c r="AM451" s="61"/>
      <c r="AN451" s="61"/>
      <c r="AO451" s="61"/>
      <c r="AP451" s="61"/>
      <c r="AQ451" s="61"/>
      <c r="AR451" s="61"/>
      <c r="AS451" s="61"/>
      <c r="AT451" s="61"/>
      <c r="AU451" s="61"/>
      <c r="AV451" s="61"/>
      <c r="AW451" s="61"/>
      <c r="AX451" s="61"/>
      <c r="AY451" s="61"/>
      <c r="AZ451" s="61"/>
      <c r="BA451" s="61"/>
      <c r="BB451" s="61"/>
      <c r="BC451" s="61"/>
      <c r="BD451" s="61"/>
    </row>
    <row r="452" spans="1:56" x14ac:dyDescent="0.15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  <c r="AL452" s="61"/>
      <c r="AM452" s="61"/>
      <c r="AN452" s="61"/>
      <c r="AO452" s="61"/>
      <c r="AP452" s="61"/>
      <c r="AQ452" s="61"/>
      <c r="AR452" s="61"/>
      <c r="AS452" s="61"/>
      <c r="AT452" s="61"/>
      <c r="AU452" s="61"/>
      <c r="AV452" s="61"/>
      <c r="AW452" s="61"/>
      <c r="AX452" s="61"/>
      <c r="AY452" s="61"/>
      <c r="AZ452" s="61"/>
      <c r="BA452" s="61"/>
      <c r="BB452" s="61"/>
      <c r="BC452" s="61"/>
      <c r="BD452" s="61"/>
    </row>
    <row r="453" spans="1:56" x14ac:dyDescent="0.15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  <c r="AL453" s="61"/>
      <c r="AM453" s="61"/>
      <c r="AN453" s="61"/>
      <c r="AO453" s="61"/>
      <c r="AP453" s="61"/>
      <c r="AQ453" s="61"/>
      <c r="AR453" s="61"/>
      <c r="AS453" s="61"/>
      <c r="AT453" s="61"/>
      <c r="AU453" s="61"/>
      <c r="AV453" s="61"/>
      <c r="AW453" s="61"/>
      <c r="AX453" s="61"/>
      <c r="AY453" s="61"/>
      <c r="AZ453" s="61"/>
      <c r="BA453" s="61"/>
      <c r="BB453" s="61"/>
      <c r="BC453" s="61"/>
      <c r="BD453" s="61"/>
    </row>
    <row r="454" spans="1:56" x14ac:dyDescent="0.15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  <c r="AL454" s="61"/>
      <c r="AM454" s="61"/>
      <c r="AN454" s="61"/>
      <c r="AO454" s="61"/>
      <c r="AP454" s="61"/>
      <c r="AQ454" s="61"/>
      <c r="AR454" s="61"/>
      <c r="AS454" s="61"/>
      <c r="AT454" s="61"/>
      <c r="AU454" s="61"/>
      <c r="AV454" s="61"/>
      <c r="AW454" s="61"/>
      <c r="AX454" s="61"/>
      <c r="AY454" s="61"/>
      <c r="AZ454" s="61"/>
      <c r="BA454" s="61"/>
      <c r="BB454" s="61"/>
      <c r="BC454" s="61"/>
      <c r="BD454" s="61"/>
    </row>
    <row r="455" spans="1:56" x14ac:dyDescent="0.1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  <c r="AL455" s="61"/>
      <c r="AM455" s="61"/>
      <c r="AN455" s="61"/>
      <c r="AO455" s="61"/>
      <c r="AP455" s="61"/>
      <c r="AQ455" s="61"/>
      <c r="AR455" s="61"/>
      <c r="AS455" s="61"/>
      <c r="AT455" s="61"/>
      <c r="AU455" s="61"/>
      <c r="AV455" s="61"/>
      <c r="AW455" s="61"/>
      <c r="AX455" s="61"/>
      <c r="AY455" s="61"/>
      <c r="AZ455" s="61"/>
      <c r="BA455" s="61"/>
      <c r="BB455" s="61"/>
      <c r="BC455" s="61"/>
      <c r="BD455" s="61"/>
    </row>
    <row r="456" spans="1:56" x14ac:dyDescent="0.15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  <c r="AL456" s="61"/>
      <c r="AM456" s="61"/>
      <c r="AN456" s="61"/>
      <c r="AO456" s="61"/>
      <c r="AP456" s="61"/>
      <c r="AQ456" s="61"/>
      <c r="AR456" s="61"/>
      <c r="AS456" s="61"/>
      <c r="AT456" s="61"/>
      <c r="AU456" s="61"/>
      <c r="AV456" s="61"/>
      <c r="AW456" s="61"/>
      <c r="AX456" s="61"/>
      <c r="AY456" s="61"/>
      <c r="AZ456" s="61"/>
      <c r="BA456" s="61"/>
      <c r="BB456" s="61"/>
      <c r="BC456" s="61"/>
      <c r="BD456" s="61"/>
    </row>
    <row r="457" spans="1:56" x14ac:dyDescent="0.15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  <c r="AL457" s="61"/>
      <c r="AM457" s="61"/>
      <c r="AN457" s="61"/>
      <c r="AO457" s="61"/>
      <c r="AP457" s="61"/>
      <c r="AQ457" s="61"/>
      <c r="AR457" s="61"/>
      <c r="AS457" s="61"/>
      <c r="AT457" s="61"/>
      <c r="AU457" s="61"/>
      <c r="AV457" s="61"/>
      <c r="AW457" s="61"/>
      <c r="AX457" s="61"/>
      <c r="AY457" s="61"/>
      <c r="AZ457" s="61"/>
      <c r="BA457" s="61"/>
      <c r="BB457" s="61"/>
      <c r="BC457" s="61"/>
      <c r="BD457" s="61"/>
    </row>
    <row r="458" spans="1:56" x14ac:dyDescent="0.15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  <c r="AL458" s="61"/>
      <c r="AM458" s="61"/>
      <c r="AN458" s="61"/>
      <c r="AO458" s="61"/>
      <c r="AP458" s="61"/>
      <c r="AQ458" s="61"/>
      <c r="AR458" s="61"/>
      <c r="AS458" s="61"/>
      <c r="AT458" s="61"/>
      <c r="AU458" s="61"/>
      <c r="AV458" s="61"/>
      <c r="AW458" s="61"/>
      <c r="AX458" s="61"/>
      <c r="AY458" s="61"/>
      <c r="AZ458" s="61"/>
      <c r="BA458" s="61"/>
      <c r="BB458" s="61"/>
      <c r="BC458" s="61"/>
      <c r="BD458" s="61"/>
    </row>
    <row r="459" spans="1:56" x14ac:dyDescent="0.15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  <c r="AL459" s="61"/>
      <c r="AM459" s="61"/>
      <c r="AN459" s="61"/>
      <c r="AO459" s="61"/>
      <c r="AP459" s="61"/>
      <c r="AQ459" s="61"/>
      <c r="AR459" s="61"/>
      <c r="AS459" s="61"/>
      <c r="AT459" s="61"/>
      <c r="AU459" s="61"/>
      <c r="AV459" s="61"/>
      <c r="AW459" s="61"/>
      <c r="AX459" s="61"/>
      <c r="AY459" s="61"/>
      <c r="AZ459" s="61"/>
      <c r="BA459" s="61"/>
      <c r="BB459" s="61"/>
      <c r="BC459" s="61"/>
      <c r="BD459" s="61"/>
    </row>
    <row r="460" spans="1:56" x14ac:dyDescent="0.15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  <c r="AL460" s="61"/>
      <c r="AM460" s="61"/>
      <c r="AN460" s="61"/>
      <c r="AO460" s="61"/>
      <c r="AP460" s="61"/>
      <c r="AQ460" s="61"/>
      <c r="AR460" s="61"/>
      <c r="AS460" s="61"/>
      <c r="AT460" s="61"/>
      <c r="AU460" s="61"/>
      <c r="AV460" s="61"/>
      <c r="AW460" s="61"/>
      <c r="AX460" s="61"/>
      <c r="AY460" s="61"/>
      <c r="AZ460" s="61"/>
      <c r="BA460" s="61"/>
      <c r="BB460" s="61"/>
      <c r="BC460" s="61"/>
      <c r="BD460" s="61"/>
    </row>
    <row r="461" spans="1:56" x14ac:dyDescent="0.15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  <c r="AL461" s="61"/>
      <c r="AM461" s="61"/>
      <c r="AN461" s="61"/>
      <c r="AO461" s="61"/>
      <c r="AP461" s="61"/>
      <c r="AQ461" s="61"/>
      <c r="AR461" s="61"/>
      <c r="AS461" s="61"/>
      <c r="AT461" s="61"/>
      <c r="AU461" s="61"/>
      <c r="AV461" s="61"/>
      <c r="AW461" s="61"/>
      <c r="AX461" s="61"/>
      <c r="AY461" s="61"/>
      <c r="AZ461" s="61"/>
      <c r="BA461" s="61"/>
      <c r="BB461" s="61"/>
      <c r="BC461" s="61"/>
      <c r="BD461" s="61"/>
    </row>
    <row r="462" spans="1:56" x14ac:dyDescent="0.15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  <c r="AL462" s="61"/>
      <c r="AM462" s="61"/>
      <c r="AN462" s="61"/>
      <c r="AO462" s="61"/>
      <c r="AP462" s="61"/>
      <c r="AQ462" s="61"/>
      <c r="AR462" s="61"/>
      <c r="AS462" s="61"/>
      <c r="AT462" s="61"/>
      <c r="AU462" s="61"/>
      <c r="AV462" s="61"/>
      <c r="AW462" s="61"/>
      <c r="AX462" s="61"/>
      <c r="AY462" s="61"/>
      <c r="AZ462" s="61"/>
      <c r="BA462" s="61"/>
      <c r="BB462" s="61"/>
      <c r="BC462" s="61"/>
      <c r="BD462" s="61"/>
    </row>
    <row r="463" spans="1:56" x14ac:dyDescent="0.15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  <c r="AL463" s="61"/>
      <c r="AM463" s="61"/>
      <c r="AN463" s="61"/>
      <c r="AO463" s="61"/>
      <c r="AP463" s="61"/>
      <c r="AQ463" s="61"/>
      <c r="AR463" s="61"/>
      <c r="AS463" s="61"/>
      <c r="AT463" s="61"/>
      <c r="AU463" s="61"/>
      <c r="AV463" s="61"/>
      <c r="AW463" s="61"/>
      <c r="AX463" s="61"/>
      <c r="AY463" s="61"/>
      <c r="AZ463" s="61"/>
      <c r="BA463" s="61"/>
      <c r="BB463" s="61"/>
      <c r="BC463" s="61"/>
      <c r="BD463" s="61"/>
    </row>
    <row r="464" spans="1:56" x14ac:dyDescent="0.15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  <c r="AL464" s="61"/>
      <c r="AM464" s="61"/>
      <c r="AN464" s="61"/>
      <c r="AO464" s="61"/>
      <c r="AP464" s="61"/>
      <c r="AQ464" s="61"/>
      <c r="AR464" s="61"/>
      <c r="AS464" s="61"/>
      <c r="AT464" s="61"/>
      <c r="AU464" s="61"/>
      <c r="AV464" s="61"/>
      <c r="AW464" s="61"/>
      <c r="AX464" s="61"/>
      <c r="AY464" s="61"/>
      <c r="AZ464" s="61"/>
      <c r="BA464" s="61"/>
      <c r="BB464" s="61"/>
      <c r="BC464" s="61"/>
      <c r="BD464" s="61"/>
    </row>
    <row r="465" spans="1:56" x14ac:dyDescent="0.1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  <c r="AL465" s="61"/>
      <c r="AM465" s="61"/>
      <c r="AN465" s="61"/>
      <c r="AO465" s="61"/>
      <c r="AP465" s="61"/>
      <c r="AQ465" s="61"/>
      <c r="AR465" s="61"/>
      <c r="AS465" s="61"/>
      <c r="AT465" s="61"/>
      <c r="AU465" s="61"/>
      <c r="AV465" s="61"/>
      <c r="AW465" s="61"/>
      <c r="AX465" s="61"/>
      <c r="AY465" s="61"/>
      <c r="AZ465" s="61"/>
      <c r="BA465" s="61"/>
      <c r="BB465" s="61"/>
      <c r="BC465" s="61"/>
      <c r="BD465" s="61"/>
    </row>
    <row r="466" spans="1:56" x14ac:dyDescent="0.15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  <c r="AL466" s="61"/>
      <c r="AM466" s="61"/>
      <c r="AN466" s="61"/>
      <c r="AO466" s="61"/>
      <c r="AP466" s="61"/>
      <c r="AQ466" s="61"/>
      <c r="AR466" s="61"/>
      <c r="AS466" s="61"/>
      <c r="AT466" s="61"/>
      <c r="AU466" s="61"/>
      <c r="AV466" s="61"/>
      <c r="AW466" s="61"/>
      <c r="AX466" s="61"/>
      <c r="AY466" s="61"/>
      <c r="AZ466" s="61"/>
      <c r="BA466" s="61"/>
      <c r="BB466" s="61"/>
      <c r="BC466" s="61"/>
      <c r="BD466" s="61"/>
    </row>
    <row r="467" spans="1:56" x14ac:dyDescent="0.15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  <c r="AL467" s="61"/>
      <c r="AM467" s="61"/>
      <c r="AN467" s="61"/>
      <c r="AO467" s="61"/>
      <c r="AP467" s="61"/>
      <c r="AQ467" s="61"/>
      <c r="AR467" s="61"/>
      <c r="AS467" s="61"/>
      <c r="AT467" s="61"/>
      <c r="AU467" s="61"/>
      <c r="AV467" s="61"/>
      <c r="AW467" s="61"/>
      <c r="AX467" s="61"/>
      <c r="AY467" s="61"/>
      <c r="AZ467" s="61"/>
      <c r="BA467" s="61"/>
      <c r="BB467" s="61"/>
      <c r="BC467" s="61"/>
      <c r="BD467" s="61"/>
    </row>
    <row r="468" spans="1:56" x14ac:dyDescent="0.15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  <c r="AL468" s="61"/>
      <c r="AM468" s="61"/>
      <c r="AN468" s="61"/>
      <c r="AO468" s="61"/>
      <c r="AP468" s="61"/>
      <c r="AQ468" s="61"/>
      <c r="AR468" s="61"/>
      <c r="AS468" s="61"/>
      <c r="AT468" s="61"/>
      <c r="AU468" s="61"/>
      <c r="AV468" s="61"/>
      <c r="AW468" s="61"/>
      <c r="AX468" s="61"/>
      <c r="AY468" s="61"/>
      <c r="AZ468" s="61"/>
      <c r="BA468" s="61"/>
      <c r="BB468" s="61"/>
      <c r="BC468" s="61"/>
      <c r="BD468" s="61"/>
    </row>
    <row r="469" spans="1:56" x14ac:dyDescent="0.15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  <c r="AL469" s="61"/>
      <c r="AM469" s="61"/>
      <c r="AN469" s="61"/>
      <c r="AO469" s="61"/>
      <c r="AP469" s="61"/>
      <c r="AQ469" s="61"/>
      <c r="AR469" s="61"/>
      <c r="AS469" s="61"/>
      <c r="AT469" s="61"/>
      <c r="AU469" s="61"/>
      <c r="AV469" s="61"/>
      <c r="AW469" s="61"/>
      <c r="AX469" s="61"/>
      <c r="AY469" s="61"/>
      <c r="AZ469" s="61"/>
      <c r="BA469" s="61"/>
      <c r="BB469" s="61"/>
      <c r="BC469" s="61"/>
      <c r="BD469" s="61"/>
    </row>
    <row r="470" spans="1:56" x14ac:dyDescent="0.15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  <c r="AL470" s="61"/>
      <c r="AM470" s="61"/>
      <c r="AN470" s="61"/>
      <c r="AO470" s="61"/>
      <c r="AP470" s="61"/>
      <c r="AQ470" s="61"/>
      <c r="AR470" s="61"/>
      <c r="AS470" s="61"/>
      <c r="AT470" s="61"/>
      <c r="AU470" s="61"/>
      <c r="AV470" s="61"/>
      <c r="AW470" s="61"/>
      <c r="AX470" s="61"/>
      <c r="AY470" s="61"/>
      <c r="AZ470" s="61"/>
      <c r="BA470" s="61"/>
      <c r="BB470" s="61"/>
      <c r="BC470" s="61"/>
      <c r="BD470" s="61"/>
    </row>
    <row r="471" spans="1:56" x14ac:dyDescent="0.15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  <c r="AL471" s="61"/>
      <c r="AM471" s="61"/>
      <c r="AN471" s="61"/>
      <c r="AO471" s="61"/>
      <c r="AP471" s="61"/>
      <c r="AQ471" s="61"/>
      <c r="AR471" s="61"/>
      <c r="AS471" s="61"/>
      <c r="AT471" s="61"/>
      <c r="AU471" s="61"/>
      <c r="AV471" s="61"/>
      <c r="AW471" s="61"/>
      <c r="AX471" s="61"/>
      <c r="AY471" s="61"/>
      <c r="AZ471" s="61"/>
      <c r="BA471" s="61"/>
      <c r="BB471" s="61"/>
      <c r="BC471" s="61"/>
      <c r="BD471" s="61"/>
    </row>
    <row r="472" spans="1:56" x14ac:dyDescent="0.15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  <c r="AL472" s="61"/>
      <c r="AM472" s="61"/>
      <c r="AN472" s="61"/>
      <c r="AO472" s="61"/>
      <c r="AP472" s="61"/>
      <c r="AQ472" s="61"/>
      <c r="AR472" s="61"/>
      <c r="AS472" s="61"/>
      <c r="AT472" s="61"/>
      <c r="AU472" s="61"/>
      <c r="AV472" s="61"/>
      <c r="AW472" s="61"/>
      <c r="AX472" s="61"/>
      <c r="AY472" s="61"/>
      <c r="AZ472" s="61"/>
      <c r="BA472" s="61"/>
      <c r="BB472" s="61"/>
      <c r="BC472" s="61"/>
      <c r="BD472" s="61"/>
    </row>
    <row r="473" spans="1:56" x14ac:dyDescent="0.15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  <c r="AL473" s="61"/>
      <c r="AM473" s="61"/>
      <c r="AN473" s="61"/>
      <c r="AO473" s="61"/>
      <c r="AP473" s="61"/>
      <c r="AQ473" s="61"/>
      <c r="AR473" s="61"/>
      <c r="AS473" s="61"/>
      <c r="AT473" s="61"/>
      <c r="AU473" s="61"/>
      <c r="AV473" s="61"/>
      <c r="AW473" s="61"/>
      <c r="AX473" s="61"/>
      <c r="AY473" s="61"/>
      <c r="AZ473" s="61"/>
      <c r="BA473" s="61"/>
      <c r="BB473" s="61"/>
      <c r="BC473" s="61"/>
      <c r="BD473" s="61"/>
    </row>
    <row r="474" spans="1:56" x14ac:dyDescent="0.15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  <c r="AL474" s="61"/>
      <c r="AM474" s="61"/>
      <c r="AN474" s="61"/>
      <c r="AO474" s="61"/>
      <c r="AP474" s="61"/>
      <c r="AQ474" s="61"/>
      <c r="AR474" s="61"/>
      <c r="AS474" s="61"/>
      <c r="AT474" s="61"/>
      <c r="AU474" s="61"/>
      <c r="AV474" s="61"/>
      <c r="AW474" s="61"/>
      <c r="AX474" s="61"/>
      <c r="AY474" s="61"/>
      <c r="AZ474" s="61"/>
      <c r="BA474" s="61"/>
      <c r="BB474" s="61"/>
      <c r="BC474" s="61"/>
      <c r="BD474" s="61"/>
    </row>
    <row r="475" spans="1:56" x14ac:dyDescent="0.1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  <c r="AL475" s="61"/>
      <c r="AM475" s="61"/>
      <c r="AN475" s="61"/>
      <c r="AO475" s="61"/>
      <c r="AP475" s="61"/>
      <c r="AQ475" s="61"/>
      <c r="AR475" s="61"/>
      <c r="AS475" s="61"/>
      <c r="AT475" s="61"/>
      <c r="AU475" s="61"/>
      <c r="AV475" s="61"/>
      <c r="AW475" s="61"/>
      <c r="AX475" s="61"/>
      <c r="AY475" s="61"/>
      <c r="AZ475" s="61"/>
      <c r="BA475" s="61"/>
      <c r="BB475" s="61"/>
      <c r="BC475" s="61"/>
      <c r="BD475" s="61"/>
    </row>
    <row r="476" spans="1:56" x14ac:dyDescent="0.15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  <c r="AL476" s="61"/>
      <c r="AM476" s="61"/>
      <c r="AN476" s="61"/>
      <c r="AO476" s="61"/>
      <c r="AP476" s="61"/>
      <c r="AQ476" s="61"/>
      <c r="AR476" s="61"/>
      <c r="AS476" s="61"/>
      <c r="AT476" s="61"/>
      <c r="AU476" s="61"/>
      <c r="AV476" s="61"/>
      <c r="AW476" s="61"/>
      <c r="AX476" s="61"/>
      <c r="AY476" s="61"/>
      <c r="AZ476" s="61"/>
      <c r="BA476" s="61"/>
      <c r="BB476" s="61"/>
      <c r="BC476" s="61"/>
      <c r="BD476" s="61"/>
    </row>
    <row r="477" spans="1:56" x14ac:dyDescent="0.15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  <c r="AL477" s="61"/>
      <c r="AM477" s="61"/>
      <c r="AN477" s="61"/>
      <c r="AO477" s="61"/>
      <c r="AP477" s="61"/>
      <c r="AQ477" s="61"/>
      <c r="AR477" s="61"/>
      <c r="AS477" s="61"/>
      <c r="AT477" s="61"/>
      <c r="AU477" s="61"/>
      <c r="AV477" s="61"/>
      <c r="AW477" s="61"/>
      <c r="AX477" s="61"/>
      <c r="AY477" s="61"/>
      <c r="AZ477" s="61"/>
      <c r="BA477" s="61"/>
      <c r="BB477" s="61"/>
      <c r="BC477" s="61"/>
      <c r="BD477" s="61"/>
    </row>
    <row r="478" spans="1:56" x14ac:dyDescent="0.15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  <c r="AL478" s="61"/>
      <c r="AM478" s="61"/>
      <c r="AN478" s="61"/>
      <c r="AO478" s="61"/>
      <c r="AP478" s="61"/>
      <c r="AQ478" s="61"/>
      <c r="AR478" s="61"/>
      <c r="AS478" s="61"/>
      <c r="AT478" s="61"/>
      <c r="AU478" s="61"/>
      <c r="AV478" s="61"/>
      <c r="AW478" s="61"/>
      <c r="AX478" s="61"/>
      <c r="AY478" s="61"/>
      <c r="AZ478" s="61"/>
      <c r="BA478" s="61"/>
      <c r="BB478" s="61"/>
      <c r="BC478" s="61"/>
      <c r="BD478" s="61"/>
    </row>
    <row r="479" spans="1:56" x14ac:dyDescent="0.15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  <c r="AL479" s="61"/>
      <c r="AM479" s="61"/>
      <c r="AN479" s="61"/>
      <c r="AO479" s="61"/>
      <c r="AP479" s="61"/>
      <c r="AQ479" s="61"/>
      <c r="AR479" s="61"/>
      <c r="AS479" s="61"/>
      <c r="AT479" s="61"/>
      <c r="AU479" s="61"/>
      <c r="AV479" s="61"/>
      <c r="AW479" s="61"/>
      <c r="AX479" s="61"/>
      <c r="AY479" s="61"/>
      <c r="AZ479" s="61"/>
      <c r="BA479" s="61"/>
      <c r="BB479" s="61"/>
      <c r="BC479" s="61"/>
      <c r="BD479" s="61"/>
    </row>
    <row r="480" spans="1:56" x14ac:dyDescent="0.15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  <c r="AL480" s="61"/>
      <c r="AM480" s="61"/>
      <c r="AN480" s="61"/>
      <c r="AO480" s="61"/>
      <c r="AP480" s="61"/>
      <c r="AQ480" s="61"/>
      <c r="AR480" s="61"/>
      <c r="AS480" s="61"/>
      <c r="AT480" s="61"/>
      <c r="AU480" s="61"/>
      <c r="AV480" s="61"/>
      <c r="AW480" s="61"/>
      <c r="AX480" s="61"/>
      <c r="AY480" s="61"/>
      <c r="AZ480" s="61"/>
      <c r="BA480" s="61"/>
      <c r="BB480" s="61"/>
      <c r="BC480" s="61"/>
      <c r="BD480" s="61"/>
    </row>
    <row r="481" spans="1:56" x14ac:dyDescent="0.15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  <c r="AL481" s="61"/>
      <c r="AM481" s="61"/>
      <c r="AN481" s="61"/>
      <c r="AO481" s="61"/>
      <c r="AP481" s="61"/>
      <c r="AQ481" s="61"/>
      <c r="AR481" s="61"/>
      <c r="AS481" s="61"/>
      <c r="AT481" s="61"/>
      <c r="AU481" s="61"/>
      <c r="AV481" s="61"/>
      <c r="AW481" s="61"/>
      <c r="AX481" s="61"/>
      <c r="AY481" s="61"/>
      <c r="AZ481" s="61"/>
      <c r="BA481" s="61"/>
      <c r="BB481" s="61"/>
      <c r="BC481" s="61"/>
      <c r="BD481" s="61"/>
    </row>
    <row r="482" spans="1:56" x14ac:dyDescent="0.15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  <c r="AL482" s="61"/>
      <c r="AM482" s="61"/>
      <c r="AN482" s="61"/>
      <c r="AO482" s="61"/>
      <c r="AP482" s="61"/>
      <c r="AQ482" s="61"/>
      <c r="AR482" s="61"/>
      <c r="AS482" s="61"/>
      <c r="AT482" s="61"/>
      <c r="AU482" s="61"/>
      <c r="AV482" s="61"/>
      <c r="AW482" s="61"/>
      <c r="AX482" s="61"/>
      <c r="AY482" s="61"/>
      <c r="AZ482" s="61"/>
      <c r="BA482" s="61"/>
      <c r="BB482" s="61"/>
      <c r="BC482" s="61"/>
      <c r="BD482" s="61"/>
    </row>
    <row r="483" spans="1:56" x14ac:dyDescent="0.15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  <c r="AL483" s="61"/>
      <c r="AM483" s="61"/>
      <c r="AN483" s="61"/>
      <c r="AO483" s="61"/>
      <c r="AP483" s="61"/>
      <c r="AQ483" s="61"/>
      <c r="AR483" s="61"/>
      <c r="AS483" s="61"/>
      <c r="AT483" s="61"/>
      <c r="AU483" s="61"/>
      <c r="AV483" s="61"/>
      <c r="AW483" s="61"/>
      <c r="AX483" s="61"/>
      <c r="AY483" s="61"/>
      <c r="AZ483" s="61"/>
      <c r="BA483" s="61"/>
      <c r="BB483" s="61"/>
      <c r="BC483" s="61"/>
      <c r="BD483" s="61"/>
    </row>
    <row r="484" spans="1:56" x14ac:dyDescent="0.15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  <c r="AL484" s="61"/>
      <c r="AM484" s="61"/>
      <c r="AN484" s="61"/>
      <c r="AO484" s="61"/>
      <c r="AP484" s="61"/>
      <c r="AQ484" s="61"/>
      <c r="AR484" s="61"/>
      <c r="AS484" s="61"/>
      <c r="AT484" s="61"/>
      <c r="AU484" s="61"/>
      <c r="AV484" s="61"/>
      <c r="AW484" s="61"/>
      <c r="AX484" s="61"/>
      <c r="AY484" s="61"/>
      <c r="AZ484" s="61"/>
      <c r="BA484" s="61"/>
      <c r="BB484" s="61"/>
      <c r="BC484" s="61"/>
      <c r="BD484" s="61"/>
    </row>
    <row r="485" spans="1:56" x14ac:dyDescent="0.1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  <c r="AL485" s="61"/>
      <c r="AM485" s="61"/>
      <c r="AN485" s="61"/>
      <c r="AO485" s="61"/>
      <c r="AP485" s="61"/>
      <c r="AQ485" s="61"/>
      <c r="AR485" s="61"/>
      <c r="AS485" s="61"/>
      <c r="AT485" s="61"/>
      <c r="AU485" s="61"/>
      <c r="AV485" s="61"/>
      <c r="AW485" s="61"/>
      <c r="AX485" s="61"/>
      <c r="AY485" s="61"/>
      <c r="AZ485" s="61"/>
      <c r="BA485" s="61"/>
      <c r="BB485" s="61"/>
      <c r="BC485" s="61"/>
      <c r="BD485" s="61"/>
    </row>
    <row r="486" spans="1:56" x14ac:dyDescent="0.15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  <c r="AL486" s="61"/>
      <c r="AM486" s="61"/>
      <c r="AN486" s="61"/>
      <c r="AO486" s="61"/>
      <c r="AP486" s="61"/>
      <c r="AQ486" s="61"/>
      <c r="AR486" s="61"/>
      <c r="AS486" s="61"/>
      <c r="AT486" s="61"/>
      <c r="AU486" s="61"/>
      <c r="AV486" s="61"/>
      <c r="AW486" s="61"/>
      <c r="AX486" s="61"/>
      <c r="AY486" s="61"/>
      <c r="AZ486" s="61"/>
      <c r="BA486" s="61"/>
      <c r="BB486" s="61"/>
      <c r="BC486" s="61"/>
      <c r="BD486" s="61"/>
    </row>
    <row r="487" spans="1:56" x14ac:dyDescent="0.15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  <c r="AL487" s="61"/>
      <c r="AM487" s="61"/>
      <c r="AN487" s="61"/>
      <c r="AO487" s="61"/>
      <c r="AP487" s="61"/>
      <c r="AQ487" s="61"/>
      <c r="AR487" s="61"/>
      <c r="AS487" s="61"/>
      <c r="AT487" s="61"/>
      <c r="AU487" s="61"/>
      <c r="AV487" s="61"/>
      <c r="AW487" s="61"/>
      <c r="AX487" s="61"/>
      <c r="AY487" s="61"/>
      <c r="AZ487" s="61"/>
      <c r="BA487" s="61"/>
      <c r="BB487" s="61"/>
      <c r="BC487" s="61"/>
      <c r="BD487" s="61"/>
    </row>
    <row r="488" spans="1:56" x14ac:dyDescent="0.15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  <c r="AL488" s="61"/>
      <c r="AM488" s="61"/>
      <c r="AN488" s="61"/>
      <c r="AO488" s="61"/>
      <c r="AP488" s="61"/>
      <c r="AQ488" s="61"/>
      <c r="AR488" s="61"/>
      <c r="AS488" s="61"/>
      <c r="AT488" s="61"/>
      <c r="AU488" s="61"/>
      <c r="AV488" s="61"/>
      <c r="AW488" s="61"/>
      <c r="AX488" s="61"/>
      <c r="AY488" s="61"/>
      <c r="AZ488" s="61"/>
      <c r="BA488" s="61"/>
      <c r="BB488" s="61"/>
      <c r="BC488" s="61"/>
      <c r="BD488" s="61"/>
    </row>
    <row r="489" spans="1:56" x14ac:dyDescent="0.15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  <c r="AL489" s="61"/>
      <c r="AM489" s="61"/>
      <c r="AN489" s="61"/>
      <c r="AO489" s="61"/>
      <c r="AP489" s="61"/>
      <c r="AQ489" s="61"/>
      <c r="AR489" s="61"/>
      <c r="AS489" s="61"/>
      <c r="AT489" s="61"/>
      <c r="AU489" s="61"/>
      <c r="AV489" s="61"/>
      <c r="AW489" s="61"/>
      <c r="AX489" s="61"/>
      <c r="AY489" s="61"/>
      <c r="AZ489" s="61"/>
      <c r="BA489" s="61"/>
      <c r="BB489" s="61"/>
      <c r="BC489" s="61"/>
      <c r="BD489" s="61"/>
    </row>
    <row r="490" spans="1:56" x14ac:dyDescent="0.15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  <c r="AL490" s="61"/>
      <c r="AM490" s="61"/>
      <c r="AN490" s="61"/>
      <c r="AO490" s="61"/>
      <c r="AP490" s="61"/>
      <c r="AQ490" s="61"/>
      <c r="AR490" s="61"/>
      <c r="AS490" s="61"/>
      <c r="AT490" s="61"/>
      <c r="AU490" s="61"/>
      <c r="AV490" s="61"/>
      <c r="AW490" s="61"/>
      <c r="AX490" s="61"/>
      <c r="AY490" s="61"/>
      <c r="AZ490" s="61"/>
      <c r="BA490" s="61"/>
      <c r="BB490" s="61"/>
      <c r="BC490" s="61"/>
      <c r="BD490" s="61"/>
    </row>
    <row r="491" spans="1:56" x14ac:dyDescent="0.15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  <c r="AL491" s="61"/>
      <c r="AM491" s="61"/>
      <c r="AN491" s="61"/>
      <c r="AO491" s="61"/>
      <c r="AP491" s="61"/>
      <c r="AQ491" s="61"/>
      <c r="AR491" s="61"/>
      <c r="AS491" s="61"/>
      <c r="AT491" s="61"/>
      <c r="AU491" s="61"/>
      <c r="AV491" s="61"/>
      <c r="AW491" s="61"/>
      <c r="AX491" s="61"/>
      <c r="AY491" s="61"/>
      <c r="AZ491" s="61"/>
      <c r="BA491" s="61"/>
      <c r="BB491" s="61"/>
      <c r="BC491" s="61"/>
      <c r="BD491" s="61"/>
    </row>
    <row r="492" spans="1:56" x14ac:dyDescent="0.15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  <c r="AL492" s="61"/>
      <c r="AM492" s="61"/>
      <c r="AN492" s="61"/>
      <c r="AO492" s="61"/>
      <c r="AP492" s="61"/>
      <c r="AQ492" s="61"/>
      <c r="AR492" s="61"/>
      <c r="AS492" s="61"/>
      <c r="AT492" s="61"/>
      <c r="AU492" s="61"/>
      <c r="AV492" s="61"/>
      <c r="AW492" s="61"/>
      <c r="AX492" s="61"/>
      <c r="AY492" s="61"/>
      <c r="AZ492" s="61"/>
      <c r="BA492" s="61"/>
      <c r="BB492" s="61"/>
      <c r="BC492" s="61"/>
      <c r="BD492" s="61"/>
    </row>
    <row r="493" spans="1:56" x14ac:dyDescent="0.15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  <c r="AL493" s="61"/>
      <c r="AM493" s="61"/>
      <c r="AN493" s="61"/>
      <c r="AO493" s="61"/>
      <c r="AP493" s="61"/>
      <c r="AQ493" s="61"/>
      <c r="AR493" s="61"/>
      <c r="AS493" s="61"/>
      <c r="AT493" s="61"/>
      <c r="AU493" s="61"/>
      <c r="AV493" s="61"/>
      <c r="AW493" s="61"/>
      <c r="AX493" s="61"/>
      <c r="AY493" s="61"/>
      <c r="AZ493" s="61"/>
      <c r="BA493" s="61"/>
      <c r="BB493" s="61"/>
      <c r="BC493" s="61"/>
      <c r="BD493" s="61"/>
    </row>
    <row r="494" spans="1:56" x14ac:dyDescent="0.15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  <c r="AL494" s="61"/>
      <c r="AM494" s="61"/>
      <c r="AN494" s="61"/>
      <c r="AO494" s="61"/>
      <c r="AP494" s="61"/>
      <c r="AQ494" s="61"/>
      <c r="AR494" s="61"/>
      <c r="AS494" s="61"/>
      <c r="AT494" s="61"/>
      <c r="AU494" s="61"/>
      <c r="AV494" s="61"/>
      <c r="AW494" s="61"/>
      <c r="AX494" s="61"/>
      <c r="AY494" s="61"/>
      <c r="AZ494" s="61"/>
      <c r="BA494" s="61"/>
      <c r="BB494" s="61"/>
      <c r="BC494" s="61"/>
      <c r="BD494" s="61"/>
    </row>
    <row r="495" spans="1:56" x14ac:dyDescent="0.1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  <c r="AL495" s="61"/>
      <c r="AM495" s="61"/>
      <c r="AN495" s="61"/>
      <c r="AO495" s="61"/>
      <c r="AP495" s="61"/>
      <c r="AQ495" s="61"/>
      <c r="AR495" s="61"/>
      <c r="AS495" s="61"/>
      <c r="AT495" s="61"/>
      <c r="AU495" s="61"/>
      <c r="AV495" s="61"/>
      <c r="AW495" s="61"/>
      <c r="AX495" s="61"/>
      <c r="AY495" s="61"/>
      <c r="AZ495" s="61"/>
      <c r="BA495" s="61"/>
      <c r="BB495" s="61"/>
      <c r="BC495" s="61"/>
      <c r="BD495" s="61"/>
    </row>
    <row r="496" spans="1:56" x14ac:dyDescent="0.15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  <c r="AL496" s="61"/>
      <c r="AM496" s="61"/>
      <c r="AN496" s="61"/>
      <c r="AO496" s="61"/>
      <c r="AP496" s="61"/>
      <c r="AQ496" s="61"/>
      <c r="AR496" s="61"/>
      <c r="AS496" s="61"/>
      <c r="AT496" s="61"/>
      <c r="AU496" s="61"/>
      <c r="AV496" s="61"/>
      <c r="AW496" s="61"/>
      <c r="AX496" s="61"/>
      <c r="AY496" s="61"/>
      <c r="AZ496" s="61"/>
      <c r="BA496" s="61"/>
      <c r="BB496" s="61"/>
      <c r="BC496" s="61"/>
      <c r="BD496" s="61"/>
    </row>
    <row r="497" spans="1:56" x14ac:dyDescent="0.15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  <c r="AL497" s="61"/>
      <c r="AM497" s="61"/>
      <c r="AN497" s="61"/>
      <c r="AO497" s="61"/>
      <c r="AP497" s="61"/>
      <c r="AQ497" s="61"/>
      <c r="AR497" s="61"/>
      <c r="AS497" s="61"/>
      <c r="AT497" s="61"/>
      <c r="AU497" s="61"/>
      <c r="AV497" s="61"/>
      <c r="AW497" s="61"/>
      <c r="AX497" s="61"/>
      <c r="AY497" s="61"/>
      <c r="AZ497" s="61"/>
      <c r="BA497" s="61"/>
      <c r="BB497" s="61"/>
      <c r="BC497" s="61"/>
      <c r="BD497" s="61"/>
    </row>
    <row r="498" spans="1:56" x14ac:dyDescent="0.15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  <c r="AL498" s="61"/>
      <c r="AM498" s="61"/>
      <c r="AN498" s="61"/>
      <c r="AO498" s="61"/>
      <c r="AP498" s="61"/>
      <c r="AQ498" s="61"/>
      <c r="AR498" s="61"/>
      <c r="AS498" s="61"/>
      <c r="AT498" s="61"/>
      <c r="AU498" s="61"/>
      <c r="AV498" s="61"/>
      <c r="AW498" s="61"/>
      <c r="AX498" s="61"/>
      <c r="AY498" s="61"/>
      <c r="AZ498" s="61"/>
      <c r="BA498" s="61"/>
      <c r="BB498" s="61"/>
      <c r="BC498" s="61"/>
      <c r="BD498" s="61"/>
    </row>
    <row r="499" spans="1:56" x14ac:dyDescent="0.15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  <c r="AL499" s="61"/>
      <c r="AM499" s="61"/>
      <c r="AN499" s="61"/>
      <c r="AO499" s="61"/>
      <c r="AP499" s="61"/>
      <c r="AQ499" s="61"/>
      <c r="AR499" s="61"/>
      <c r="AS499" s="61"/>
      <c r="AT499" s="61"/>
      <c r="AU499" s="61"/>
      <c r="AV499" s="61"/>
      <c r="AW499" s="61"/>
      <c r="AX499" s="61"/>
      <c r="AY499" s="61"/>
      <c r="AZ499" s="61"/>
      <c r="BA499" s="61"/>
      <c r="BB499" s="61"/>
      <c r="BC499" s="61"/>
      <c r="BD499" s="61"/>
    </row>
    <row r="500" spans="1:56" x14ac:dyDescent="0.15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  <c r="AL500" s="61"/>
      <c r="AM500" s="61"/>
      <c r="AN500" s="61"/>
      <c r="AO500" s="61"/>
      <c r="AP500" s="61"/>
      <c r="AQ500" s="61"/>
      <c r="AR500" s="61"/>
      <c r="AS500" s="61"/>
      <c r="AT500" s="61"/>
      <c r="AU500" s="61"/>
      <c r="AV500" s="61"/>
      <c r="AW500" s="61"/>
      <c r="AX500" s="61"/>
      <c r="AY500" s="61"/>
      <c r="AZ500" s="61"/>
      <c r="BA500" s="61"/>
      <c r="BB500" s="61"/>
      <c r="BC500" s="61"/>
      <c r="BD500" s="61"/>
    </row>
    <row r="501" spans="1:56" x14ac:dyDescent="0.15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  <c r="AL501" s="61"/>
      <c r="AM501" s="61"/>
      <c r="AN501" s="61"/>
      <c r="AO501" s="61"/>
      <c r="AP501" s="61"/>
      <c r="AQ501" s="61"/>
      <c r="AR501" s="61"/>
      <c r="AS501" s="61"/>
      <c r="AT501" s="61"/>
      <c r="AU501" s="61"/>
      <c r="AV501" s="61"/>
      <c r="AW501" s="61"/>
      <c r="AX501" s="61"/>
      <c r="AY501" s="61"/>
      <c r="AZ501" s="61"/>
      <c r="BA501" s="61"/>
      <c r="BB501" s="61"/>
      <c r="BC501" s="61"/>
      <c r="BD501" s="61"/>
    </row>
    <row r="502" spans="1:56" x14ac:dyDescent="0.15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  <c r="AL502" s="61"/>
      <c r="AM502" s="61"/>
      <c r="AN502" s="61"/>
      <c r="AO502" s="61"/>
      <c r="AP502" s="61"/>
      <c r="AQ502" s="61"/>
      <c r="AR502" s="61"/>
      <c r="AS502" s="61"/>
      <c r="AT502" s="61"/>
      <c r="AU502" s="61"/>
      <c r="AV502" s="61"/>
      <c r="AW502" s="61"/>
      <c r="AX502" s="61"/>
      <c r="AY502" s="61"/>
      <c r="AZ502" s="61"/>
      <c r="BA502" s="61"/>
      <c r="BB502" s="61"/>
      <c r="BC502" s="61"/>
      <c r="BD502" s="61"/>
    </row>
    <row r="503" spans="1:56" x14ac:dyDescent="0.15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  <c r="AL503" s="61"/>
      <c r="AM503" s="61"/>
      <c r="AN503" s="61"/>
      <c r="AO503" s="61"/>
      <c r="AP503" s="61"/>
      <c r="AQ503" s="61"/>
      <c r="AR503" s="61"/>
      <c r="AS503" s="61"/>
      <c r="AT503" s="61"/>
      <c r="AU503" s="61"/>
      <c r="AV503" s="61"/>
      <c r="AW503" s="61"/>
      <c r="AX503" s="61"/>
      <c r="AY503" s="61"/>
      <c r="AZ503" s="61"/>
      <c r="BA503" s="61"/>
      <c r="BB503" s="61"/>
      <c r="BC503" s="61"/>
      <c r="BD503" s="61"/>
    </row>
    <row r="504" spans="1:56" x14ac:dyDescent="0.15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  <c r="AL504" s="61"/>
      <c r="AM504" s="61"/>
      <c r="AN504" s="61"/>
      <c r="AO504" s="61"/>
      <c r="AP504" s="61"/>
      <c r="AQ504" s="61"/>
      <c r="AR504" s="61"/>
      <c r="AS504" s="61"/>
      <c r="AT504" s="61"/>
      <c r="AU504" s="61"/>
      <c r="AV504" s="61"/>
      <c r="AW504" s="61"/>
      <c r="AX504" s="61"/>
      <c r="AY504" s="61"/>
      <c r="AZ504" s="61"/>
      <c r="BA504" s="61"/>
      <c r="BB504" s="61"/>
      <c r="BC504" s="61"/>
      <c r="BD504" s="61"/>
    </row>
    <row r="505" spans="1:56" x14ac:dyDescent="0.1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  <c r="AL505" s="61"/>
      <c r="AM505" s="61"/>
      <c r="AN505" s="61"/>
      <c r="AO505" s="61"/>
      <c r="AP505" s="61"/>
      <c r="AQ505" s="61"/>
      <c r="AR505" s="61"/>
      <c r="AS505" s="61"/>
      <c r="AT505" s="61"/>
      <c r="AU505" s="61"/>
      <c r="AV505" s="61"/>
      <c r="AW505" s="61"/>
      <c r="AX505" s="61"/>
      <c r="AY505" s="61"/>
      <c r="AZ505" s="61"/>
      <c r="BA505" s="61"/>
      <c r="BB505" s="61"/>
      <c r="BC505" s="61"/>
      <c r="BD505" s="61"/>
    </row>
    <row r="506" spans="1:56" x14ac:dyDescent="0.15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  <c r="AL506" s="61"/>
      <c r="AM506" s="61"/>
      <c r="AN506" s="61"/>
      <c r="AO506" s="61"/>
      <c r="AP506" s="61"/>
      <c r="AQ506" s="61"/>
      <c r="AR506" s="61"/>
      <c r="AS506" s="61"/>
      <c r="AT506" s="61"/>
      <c r="AU506" s="61"/>
      <c r="AV506" s="61"/>
      <c r="AW506" s="61"/>
      <c r="AX506" s="61"/>
      <c r="AY506" s="61"/>
      <c r="AZ506" s="61"/>
      <c r="BA506" s="61"/>
      <c r="BB506" s="61"/>
      <c r="BC506" s="61"/>
      <c r="BD506" s="61"/>
    </row>
    <row r="507" spans="1:56" x14ac:dyDescent="0.15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  <c r="AL507" s="61"/>
      <c r="AM507" s="61"/>
      <c r="AN507" s="61"/>
      <c r="AO507" s="61"/>
      <c r="AP507" s="61"/>
      <c r="AQ507" s="61"/>
      <c r="AR507" s="61"/>
      <c r="AS507" s="61"/>
      <c r="AT507" s="61"/>
      <c r="AU507" s="61"/>
      <c r="AV507" s="61"/>
      <c r="AW507" s="61"/>
      <c r="AX507" s="61"/>
      <c r="AY507" s="61"/>
      <c r="AZ507" s="61"/>
      <c r="BA507" s="61"/>
      <c r="BB507" s="61"/>
      <c r="BC507" s="61"/>
      <c r="BD507" s="61"/>
    </row>
    <row r="508" spans="1:56" x14ac:dyDescent="0.15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  <c r="AL508" s="61"/>
      <c r="AM508" s="61"/>
      <c r="AN508" s="61"/>
      <c r="AO508" s="61"/>
      <c r="AP508" s="61"/>
      <c r="AQ508" s="61"/>
      <c r="AR508" s="61"/>
      <c r="AS508" s="61"/>
      <c r="AT508" s="61"/>
      <c r="AU508" s="61"/>
      <c r="AV508" s="61"/>
      <c r="AW508" s="61"/>
      <c r="AX508" s="61"/>
      <c r="AY508" s="61"/>
      <c r="AZ508" s="61"/>
      <c r="BA508" s="61"/>
      <c r="BB508" s="61"/>
      <c r="BC508" s="61"/>
      <c r="BD508" s="61"/>
    </row>
    <row r="509" spans="1:56" x14ac:dyDescent="0.15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  <c r="AL509" s="61"/>
      <c r="AM509" s="61"/>
      <c r="AN509" s="61"/>
      <c r="AO509" s="61"/>
      <c r="AP509" s="61"/>
      <c r="AQ509" s="61"/>
      <c r="AR509" s="61"/>
      <c r="AS509" s="61"/>
      <c r="AT509" s="61"/>
      <c r="AU509" s="61"/>
      <c r="AV509" s="61"/>
      <c r="AW509" s="61"/>
      <c r="AX509" s="61"/>
      <c r="AY509" s="61"/>
      <c r="AZ509" s="61"/>
      <c r="BA509" s="61"/>
      <c r="BB509" s="61"/>
      <c r="BC509" s="61"/>
      <c r="BD509" s="61"/>
    </row>
    <row r="510" spans="1:56" x14ac:dyDescent="0.15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  <c r="AL510" s="61"/>
      <c r="AM510" s="61"/>
      <c r="AN510" s="61"/>
      <c r="AO510" s="61"/>
      <c r="AP510" s="61"/>
      <c r="AQ510" s="61"/>
      <c r="AR510" s="61"/>
      <c r="AS510" s="61"/>
      <c r="AT510" s="61"/>
      <c r="AU510" s="61"/>
      <c r="AV510" s="61"/>
      <c r="AW510" s="61"/>
      <c r="AX510" s="61"/>
      <c r="AY510" s="61"/>
      <c r="AZ510" s="61"/>
      <c r="BA510" s="61"/>
      <c r="BB510" s="61"/>
      <c r="BC510" s="61"/>
      <c r="BD510" s="61"/>
    </row>
    <row r="511" spans="1:56" x14ac:dyDescent="0.15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  <c r="AL511" s="61"/>
      <c r="AM511" s="61"/>
      <c r="AN511" s="61"/>
      <c r="AO511" s="61"/>
      <c r="AP511" s="61"/>
      <c r="AQ511" s="61"/>
      <c r="AR511" s="61"/>
      <c r="AS511" s="61"/>
      <c r="AT511" s="61"/>
      <c r="AU511" s="61"/>
      <c r="AV511" s="61"/>
      <c r="AW511" s="61"/>
      <c r="AX511" s="61"/>
      <c r="AY511" s="61"/>
      <c r="AZ511" s="61"/>
      <c r="BA511" s="61"/>
      <c r="BB511" s="61"/>
      <c r="BC511" s="61"/>
      <c r="BD511" s="61"/>
    </row>
    <row r="512" spans="1:56" x14ac:dyDescent="0.15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  <c r="AL512" s="61"/>
      <c r="AM512" s="61"/>
      <c r="AN512" s="61"/>
      <c r="AO512" s="61"/>
      <c r="AP512" s="61"/>
      <c r="AQ512" s="61"/>
      <c r="AR512" s="61"/>
      <c r="AS512" s="61"/>
      <c r="AT512" s="61"/>
      <c r="AU512" s="61"/>
      <c r="AV512" s="61"/>
      <c r="AW512" s="61"/>
      <c r="AX512" s="61"/>
      <c r="AY512" s="61"/>
      <c r="AZ512" s="61"/>
      <c r="BA512" s="61"/>
      <c r="BB512" s="61"/>
      <c r="BC512" s="61"/>
      <c r="BD512" s="61"/>
    </row>
    <row r="513" spans="1:56" x14ac:dyDescent="0.15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  <c r="AL513" s="61"/>
      <c r="AM513" s="61"/>
      <c r="AN513" s="61"/>
      <c r="AO513" s="61"/>
      <c r="AP513" s="61"/>
      <c r="AQ513" s="61"/>
      <c r="AR513" s="61"/>
      <c r="AS513" s="61"/>
      <c r="AT513" s="61"/>
      <c r="AU513" s="61"/>
      <c r="AV513" s="61"/>
      <c r="AW513" s="61"/>
      <c r="AX513" s="61"/>
      <c r="AY513" s="61"/>
      <c r="AZ513" s="61"/>
      <c r="BA513" s="61"/>
      <c r="BB513" s="61"/>
      <c r="BC513" s="61"/>
      <c r="BD513" s="61"/>
    </row>
    <row r="514" spans="1:56" x14ac:dyDescent="0.15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  <c r="AL514" s="61"/>
      <c r="AM514" s="61"/>
      <c r="AN514" s="61"/>
      <c r="AO514" s="61"/>
      <c r="AP514" s="61"/>
      <c r="AQ514" s="61"/>
      <c r="AR514" s="61"/>
      <c r="AS514" s="61"/>
      <c r="AT514" s="61"/>
      <c r="AU514" s="61"/>
      <c r="AV514" s="61"/>
      <c r="AW514" s="61"/>
      <c r="AX514" s="61"/>
      <c r="AY514" s="61"/>
      <c r="AZ514" s="61"/>
      <c r="BA514" s="61"/>
      <c r="BB514" s="61"/>
      <c r="BC514" s="61"/>
      <c r="BD514" s="61"/>
    </row>
    <row r="515" spans="1:56" x14ac:dyDescent="0.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  <c r="AL515" s="61"/>
      <c r="AM515" s="61"/>
      <c r="AN515" s="61"/>
      <c r="AO515" s="61"/>
      <c r="AP515" s="61"/>
      <c r="AQ515" s="61"/>
      <c r="AR515" s="61"/>
      <c r="AS515" s="61"/>
      <c r="AT515" s="61"/>
      <c r="AU515" s="61"/>
      <c r="AV515" s="61"/>
      <c r="AW515" s="61"/>
      <c r="AX515" s="61"/>
      <c r="AY515" s="61"/>
      <c r="AZ515" s="61"/>
      <c r="BA515" s="61"/>
      <c r="BB515" s="61"/>
      <c r="BC515" s="61"/>
      <c r="BD515" s="61"/>
    </row>
    <row r="516" spans="1:56" x14ac:dyDescent="0.15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  <c r="AL516" s="61"/>
      <c r="AM516" s="61"/>
      <c r="AN516" s="61"/>
      <c r="AO516" s="61"/>
      <c r="AP516" s="61"/>
      <c r="AQ516" s="61"/>
      <c r="AR516" s="61"/>
      <c r="AS516" s="61"/>
      <c r="AT516" s="61"/>
      <c r="AU516" s="61"/>
      <c r="AV516" s="61"/>
      <c r="AW516" s="61"/>
      <c r="AX516" s="61"/>
      <c r="AY516" s="61"/>
      <c r="AZ516" s="61"/>
      <c r="BA516" s="61"/>
      <c r="BB516" s="61"/>
      <c r="BC516" s="61"/>
      <c r="BD516" s="61"/>
    </row>
    <row r="517" spans="1:56" x14ac:dyDescent="0.15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  <c r="AL517" s="61"/>
      <c r="AM517" s="61"/>
      <c r="AN517" s="61"/>
      <c r="AO517" s="61"/>
      <c r="AP517" s="61"/>
      <c r="AQ517" s="61"/>
      <c r="AR517" s="61"/>
      <c r="AS517" s="61"/>
      <c r="AT517" s="61"/>
      <c r="AU517" s="61"/>
      <c r="AV517" s="61"/>
      <c r="AW517" s="61"/>
      <c r="AX517" s="61"/>
      <c r="AY517" s="61"/>
      <c r="AZ517" s="61"/>
      <c r="BA517" s="61"/>
      <c r="BB517" s="61"/>
      <c r="BC517" s="61"/>
      <c r="BD517" s="61"/>
    </row>
    <row r="518" spans="1:56" x14ac:dyDescent="0.15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  <c r="AL518" s="61"/>
      <c r="AM518" s="61"/>
      <c r="AN518" s="61"/>
      <c r="AO518" s="61"/>
      <c r="AP518" s="61"/>
      <c r="AQ518" s="61"/>
      <c r="AR518" s="61"/>
      <c r="AS518" s="61"/>
      <c r="AT518" s="61"/>
      <c r="AU518" s="61"/>
      <c r="AV518" s="61"/>
      <c r="AW518" s="61"/>
      <c r="AX518" s="61"/>
      <c r="AY518" s="61"/>
      <c r="AZ518" s="61"/>
      <c r="BA518" s="61"/>
      <c r="BB518" s="61"/>
      <c r="BC518" s="61"/>
      <c r="BD518" s="61"/>
    </row>
    <row r="519" spans="1:56" x14ac:dyDescent="0.15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  <c r="AL519" s="61"/>
      <c r="AM519" s="61"/>
      <c r="AN519" s="61"/>
      <c r="AO519" s="61"/>
      <c r="AP519" s="61"/>
      <c r="AQ519" s="61"/>
      <c r="AR519" s="61"/>
      <c r="AS519" s="61"/>
      <c r="AT519" s="61"/>
      <c r="AU519" s="61"/>
      <c r="AV519" s="61"/>
      <c r="AW519" s="61"/>
      <c r="AX519" s="61"/>
      <c r="AY519" s="61"/>
      <c r="AZ519" s="61"/>
      <c r="BA519" s="61"/>
      <c r="BB519" s="61"/>
      <c r="BC519" s="61"/>
      <c r="BD519" s="61"/>
    </row>
    <row r="520" spans="1:56" x14ac:dyDescent="0.15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  <c r="AL520" s="61"/>
      <c r="AM520" s="61"/>
      <c r="AN520" s="61"/>
      <c r="AO520" s="61"/>
      <c r="AP520" s="61"/>
      <c r="AQ520" s="61"/>
      <c r="AR520" s="61"/>
      <c r="AS520" s="61"/>
      <c r="AT520" s="61"/>
      <c r="AU520" s="61"/>
      <c r="AV520" s="61"/>
      <c r="AW520" s="61"/>
      <c r="AX520" s="61"/>
      <c r="AY520" s="61"/>
      <c r="AZ520" s="61"/>
      <c r="BA520" s="61"/>
      <c r="BB520" s="61"/>
      <c r="BC520" s="61"/>
      <c r="BD520" s="61"/>
    </row>
    <row r="521" spans="1:56" x14ac:dyDescent="0.15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  <c r="AL521" s="61"/>
      <c r="AM521" s="61"/>
      <c r="AN521" s="61"/>
      <c r="AO521" s="61"/>
      <c r="AP521" s="61"/>
      <c r="AQ521" s="61"/>
      <c r="AR521" s="61"/>
      <c r="AS521" s="61"/>
      <c r="AT521" s="61"/>
      <c r="AU521" s="61"/>
      <c r="AV521" s="61"/>
      <c r="AW521" s="61"/>
      <c r="AX521" s="61"/>
      <c r="AY521" s="61"/>
      <c r="AZ521" s="61"/>
      <c r="BA521" s="61"/>
      <c r="BB521" s="61"/>
      <c r="BC521" s="61"/>
      <c r="BD521" s="61"/>
    </row>
    <row r="522" spans="1:56" x14ac:dyDescent="0.15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  <c r="AL522" s="61"/>
      <c r="AM522" s="61"/>
      <c r="AN522" s="61"/>
      <c r="AO522" s="61"/>
      <c r="AP522" s="61"/>
      <c r="AQ522" s="61"/>
      <c r="AR522" s="61"/>
      <c r="AS522" s="61"/>
      <c r="AT522" s="61"/>
      <c r="AU522" s="61"/>
      <c r="AV522" s="61"/>
      <c r="AW522" s="61"/>
      <c r="AX522" s="61"/>
      <c r="AY522" s="61"/>
      <c r="AZ522" s="61"/>
      <c r="BA522" s="61"/>
      <c r="BB522" s="61"/>
      <c r="BC522" s="61"/>
      <c r="BD522" s="61"/>
    </row>
    <row r="523" spans="1:56" x14ac:dyDescent="0.15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  <c r="AL523" s="61"/>
      <c r="AM523" s="61"/>
      <c r="AN523" s="61"/>
      <c r="AO523" s="61"/>
      <c r="AP523" s="61"/>
      <c r="AQ523" s="61"/>
      <c r="AR523" s="61"/>
      <c r="AS523" s="61"/>
      <c r="AT523" s="61"/>
      <c r="AU523" s="61"/>
      <c r="AV523" s="61"/>
      <c r="AW523" s="61"/>
      <c r="AX523" s="61"/>
      <c r="AY523" s="61"/>
      <c r="AZ523" s="61"/>
      <c r="BA523" s="61"/>
      <c r="BB523" s="61"/>
      <c r="BC523" s="61"/>
      <c r="BD523" s="61"/>
    </row>
    <row r="524" spans="1:56" x14ac:dyDescent="0.15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  <c r="AL524" s="61"/>
      <c r="AM524" s="61"/>
      <c r="AN524" s="61"/>
      <c r="AO524" s="61"/>
      <c r="AP524" s="61"/>
      <c r="AQ524" s="61"/>
      <c r="AR524" s="61"/>
      <c r="AS524" s="61"/>
      <c r="AT524" s="61"/>
      <c r="AU524" s="61"/>
      <c r="AV524" s="61"/>
      <c r="AW524" s="61"/>
      <c r="AX524" s="61"/>
      <c r="AY524" s="61"/>
      <c r="AZ524" s="61"/>
      <c r="BA524" s="61"/>
      <c r="BB524" s="61"/>
      <c r="BC524" s="61"/>
      <c r="BD524" s="61"/>
    </row>
    <row r="525" spans="1:56" x14ac:dyDescent="0.1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  <c r="AL525" s="61"/>
      <c r="AM525" s="61"/>
      <c r="AN525" s="61"/>
      <c r="AO525" s="61"/>
      <c r="AP525" s="61"/>
      <c r="AQ525" s="61"/>
      <c r="AR525" s="61"/>
      <c r="AS525" s="61"/>
      <c r="AT525" s="61"/>
      <c r="AU525" s="61"/>
      <c r="AV525" s="61"/>
      <c r="AW525" s="61"/>
      <c r="AX525" s="61"/>
      <c r="AY525" s="61"/>
      <c r="AZ525" s="61"/>
      <c r="BA525" s="61"/>
      <c r="BB525" s="61"/>
      <c r="BC525" s="61"/>
      <c r="BD525" s="61"/>
    </row>
    <row r="526" spans="1:56" x14ac:dyDescent="0.15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  <c r="AL526" s="61"/>
      <c r="AM526" s="61"/>
      <c r="AN526" s="61"/>
      <c r="AO526" s="61"/>
      <c r="AP526" s="61"/>
      <c r="AQ526" s="61"/>
      <c r="AR526" s="61"/>
      <c r="AS526" s="61"/>
      <c r="AT526" s="61"/>
      <c r="AU526" s="61"/>
      <c r="AV526" s="61"/>
      <c r="AW526" s="61"/>
      <c r="AX526" s="61"/>
      <c r="AY526" s="61"/>
      <c r="AZ526" s="61"/>
      <c r="BA526" s="61"/>
      <c r="BB526" s="61"/>
      <c r="BC526" s="61"/>
      <c r="BD526" s="61"/>
    </row>
    <row r="527" spans="1:56" x14ac:dyDescent="0.15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  <c r="AL527" s="61"/>
      <c r="AM527" s="61"/>
      <c r="AN527" s="61"/>
      <c r="AO527" s="61"/>
      <c r="AP527" s="61"/>
      <c r="AQ527" s="61"/>
      <c r="AR527" s="61"/>
      <c r="AS527" s="61"/>
      <c r="AT527" s="61"/>
      <c r="AU527" s="61"/>
      <c r="AV527" s="61"/>
      <c r="AW527" s="61"/>
      <c r="AX527" s="61"/>
      <c r="AY527" s="61"/>
      <c r="AZ527" s="61"/>
      <c r="BA527" s="61"/>
      <c r="BB527" s="61"/>
      <c r="BC527" s="61"/>
      <c r="BD527" s="61"/>
    </row>
    <row r="528" spans="1:56" x14ac:dyDescent="0.15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  <c r="AL528" s="61"/>
      <c r="AM528" s="61"/>
      <c r="AN528" s="61"/>
      <c r="AO528" s="61"/>
      <c r="AP528" s="61"/>
      <c r="AQ528" s="61"/>
      <c r="AR528" s="61"/>
      <c r="AS528" s="61"/>
      <c r="AT528" s="61"/>
      <c r="AU528" s="61"/>
      <c r="AV528" s="61"/>
      <c r="AW528" s="61"/>
      <c r="AX528" s="61"/>
      <c r="AY528" s="61"/>
      <c r="AZ528" s="61"/>
      <c r="BA528" s="61"/>
      <c r="BB528" s="61"/>
      <c r="BC528" s="61"/>
      <c r="BD528" s="61"/>
    </row>
    <row r="529" spans="1:56" x14ac:dyDescent="0.15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  <c r="AL529" s="61"/>
      <c r="AM529" s="61"/>
      <c r="AN529" s="61"/>
      <c r="AO529" s="61"/>
      <c r="AP529" s="61"/>
      <c r="AQ529" s="61"/>
      <c r="AR529" s="61"/>
      <c r="AS529" s="61"/>
      <c r="AT529" s="61"/>
      <c r="AU529" s="61"/>
      <c r="AV529" s="61"/>
      <c r="AW529" s="61"/>
      <c r="AX529" s="61"/>
      <c r="AY529" s="61"/>
      <c r="AZ529" s="61"/>
      <c r="BA529" s="61"/>
      <c r="BB529" s="61"/>
      <c r="BC529" s="61"/>
      <c r="BD529" s="61"/>
    </row>
    <row r="530" spans="1:56" x14ac:dyDescent="0.15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  <c r="AL530" s="61"/>
      <c r="AM530" s="61"/>
      <c r="AN530" s="61"/>
      <c r="AO530" s="61"/>
      <c r="AP530" s="61"/>
      <c r="AQ530" s="61"/>
      <c r="AR530" s="61"/>
      <c r="AS530" s="61"/>
      <c r="AT530" s="61"/>
      <c r="AU530" s="61"/>
      <c r="AV530" s="61"/>
      <c r="AW530" s="61"/>
      <c r="AX530" s="61"/>
      <c r="AY530" s="61"/>
      <c r="AZ530" s="61"/>
      <c r="BA530" s="61"/>
      <c r="BB530" s="61"/>
      <c r="BC530" s="61"/>
      <c r="BD530" s="61"/>
    </row>
    <row r="531" spans="1:56" x14ac:dyDescent="0.15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  <c r="AL531" s="61"/>
      <c r="AM531" s="61"/>
      <c r="AN531" s="61"/>
      <c r="AO531" s="61"/>
      <c r="AP531" s="61"/>
      <c r="AQ531" s="61"/>
      <c r="AR531" s="61"/>
      <c r="AS531" s="61"/>
      <c r="AT531" s="61"/>
      <c r="AU531" s="61"/>
      <c r="AV531" s="61"/>
      <c r="AW531" s="61"/>
      <c r="AX531" s="61"/>
      <c r="AY531" s="61"/>
      <c r="AZ531" s="61"/>
      <c r="BA531" s="61"/>
      <c r="BB531" s="61"/>
      <c r="BC531" s="61"/>
      <c r="BD531" s="61"/>
    </row>
    <row r="532" spans="1:56" x14ac:dyDescent="0.15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  <c r="AL532" s="61"/>
      <c r="AM532" s="61"/>
      <c r="AN532" s="61"/>
      <c r="AO532" s="61"/>
      <c r="AP532" s="61"/>
      <c r="AQ532" s="61"/>
      <c r="AR532" s="61"/>
      <c r="AS532" s="61"/>
      <c r="AT532" s="61"/>
      <c r="AU532" s="61"/>
      <c r="AV532" s="61"/>
      <c r="AW532" s="61"/>
      <c r="AX532" s="61"/>
      <c r="AY532" s="61"/>
      <c r="AZ532" s="61"/>
      <c r="BA532" s="61"/>
      <c r="BB532" s="61"/>
      <c r="BC532" s="61"/>
      <c r="BD532" s="61"/>
    </row>
    <row r="533" spans="1:56" x14ac:dyDescent="0.15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  <c r="AL533" s="61"/>
      <c r="AM533" s="61"/>
      <c r="AN533" s="61"/>
      <c r="AO533" s="61"/>
      <c r="AP533" s="61"/>
      <c r="AQ533" s="61"/>
      <c r="AR533" s="61"/>
      <c r="AS533" s="61"/>
      <c r="AT533" s="61"/>
      <c r="AU533" s="61"/>
      <c r="AV533" s="61"/>
      <c r="AW533" s="61"/>
      <c r="AX533" s="61"/>
      <c r="AY533" s="61"/>
      <c r="AZ533" s="61"/>
      <c r="BA533" s="61"/>
      <c r="BB533" s="61"/>
      <c r="BC533" s="61"/>
      <c r="BD533" s="61"/>
    </row>
    <row r="534" spans="1:56" x14ac:dyDescent="0.15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  <c r="AL534" s="61"/>
      <c r="AM534" s="61"/>
      <c r="AN534" s="61"/>
      <c r="AO534" s="61"/>
      <c r="AP534" s="61"/>
      <c r="AQ534" s="61"/>
      <c r="AR534" s="61"/>
      <c r="AS534" s="61"/>
      <c r="AT534" s="61"/>
      <c r="AU534" s="61"/>
      <c r="AV534" s="61"/>
      <c r="AW534" s="61"/>
      <c r="AX534" s="61"/>
      <c r="AY534" s="61"/>
      <c r="AZ534" s="61"/>
      <c r="BA534" s="61"/>
      <c r="BB534" s="61"/>
      <c r="BC534" s="61"/>
      <c r="BD534" s="61"/>
    </row>
    <row r="535" spans="1:56" x14ac:dyDescent="0.1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  <c r="AL535" s="61"/>
      <c r="AM535" s="61"/>
      <c r="AN535" s="61"/>
      <c r="AO535" s="61"/>
      <c r="AP535" s="61"/>
      <c r="AQ535" s="61"/>
      <c r="AR535" s="61"/>
      <c r="AS535" s="61"/>
      <c r="AT535" s="61"/>
      <c r="AU535" s="61"/>
      <c r="AV535" s="61"/>
      <c r="AW535" s="61"/>
      <c r="AX535" s="61"/>
      <c r="AY535" s="61"/>
      <c r="AZ535" s="61"/>
      <c r="BA535" s="61"/>
      <c r="BB535" s="61"/>
      <c r="BC535" s="61"/>
      <c r="BD535" s="61"/>
    </row>
    <row r="536" spans="1:56" x14ac:dyDescent="0.15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  <c r="AL536" s="61"/>
      <c r="AM536" s="61"/>
      <c r="AN536" s="61"/>
      <c r="AO536" s="61"/>
      <c r="AP536" s="61"/>
      <c r="AQ536" s="61"/>
      <c r="AR536" s="61"/>
      <c r="AS536" s="61"/>
      <c r="AT536" s="61"/>
      <c r="AU536" s="61"/>
      <c r="AV536" s="61"/>
      <c r="AW536" s="61"/>
      <c r="AX536" s="61"/>
      <c r="AY536" s="61"/>
      <c r="AZ536" s="61"/>
      <c r="BA536" s="61"/>
      <c r="BB536" s="61"/>
      <c r="BC536" s="61"/>
      <c r="BD536" s="61"/>
    </row>
    <row r="537" spans="1:56" x14ac:dyDescent="0.15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  <c r="AL537" s="61"/>
      <c r="AM537" s="61"/>
      <c r="AN537" s="61"/>
      <c r="AO537" s="61"/>
      <c r="AP537" s="61"/>
      <c r="AQ537" s="61"/>
      <c r="AR537" s="61"/>
      <c r="AS537" s="61"/>
      <c r="AT537" s="61"/>
      <c r="AU537" s="61"/>
      <c r="AV537" s="61"/>
      <c r="AW537" s="61"/>
      <c r="AX537" s="61"/>
      <c r="AY537" s="61"/>
      <c r="AZ537" s="61"/>
      <c r="BA537" s="61"/>
      <c r="BB537" s="61"/>
      <c r="BC537" s="61"/>
      <c r="BD537" s="61"/>
    </row>
    <row r="538" spans="1:56" x14ac:dyDescent="0.15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  <c r="AL538" s="61"/>
      <c r="AM538" s="61"/>
      <c r="AN538" s="61"/>
      <c r="AO538" s="61"/>
      <c r="AP538" s="61"/>
      <c r="AQ538" s="61"/>
      <c r="AR538" s="61"/>
      <c r="AS538" s="61"/>
      <c r="AT538" s="61"/>
      <c r="AU538" s="61"/>
      <c r="AV538" s="61"/>
      <c r="AW538" s="61"/>
      <c r="AX538" s="61"/>
      <c r="AY538" s="61"/>
      <c r="AZ538" s="61"/>
      <c r="BA538" s="61"/>
      <c r="BB538" s="61"/>
      <c r="BC538" s="61"/>
      <c r="BD538" s="61"/>
    </row>
    <row r="539" spans="1:56" x14ac:dyDescent="0.15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  <c r="AL539" s="61"/>
      <c r="AM539" s="61"/>
      <c r="AN539" s="61"/>
      <c r="AO539" s="61"/>
      <c r="AP539" s="61"/>
      <c r="AQ539" s="61"/>
      <c r="AR539" s="61"/>
      <c r="AS539" s="61"/>
      <c r="AT539" s="61"/>
      <c r="AU539" s="61"/>
      <c r="AV539" s="61"/>
      <c r="AW539" s="61"/>
      <c r="AX539" s="61"/>
      <c r="AY539" s="61"/>
      <c r="AZ539" s="61"/>
      <c r="BA539" s="61"/>
      <c r="BB539" s="61"/>
      <c r="BC539" s="61"/>
      <c r="BD539" s="61"/>
    </row>
    <row r="540" spans="1:56" x14ac:dyDescent="0.15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  <c r="AL540" s="61"/>
      <c r="AM540" s="61"/>
      <c r="AN540" s="61"/>
      <c r="AO540" s="61"/>
      <c r="AP540" s="61"/>
      <c r="AQ540" s="61"/>
      <c r="AR540" s="61"/>
      <c r="AS540" s="61"/>
      <c r="AT540" s="61"/>
      <c r="AU540" s="61"/>
      <c r="AV540" s="61"/>
      <c r="AW540" s="61"/>
      <c r="AX540" s="61"/>
      <c r="AY540" s="61"/>
      <c r="AZ540" s="61"/>
      <c r="BA540" s="61"/>
      <c r="BB540" s="61"/>
      <c r="BC540" s="61"/>
      <c r="BD540" s="61"/>
    </row>
    <row r="541" spans="1:56" x14ac:dyDescent="0.15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  <c r="AL541" s="61"/>
      <c r="AM541" s="61"/>
      <c r="AN541" s="61"/>
      <c r="AO541" s="61"/>
      <c r="AP541" s="61"/>
      <c r="AQ541" s="61"/>
      <c r="AR541" s="61"/>
      <c r="AS541" s="61"/>
      <c r="AT541" s="61"/>
      <c r="AU541" s="61"/>
      <c r="AV541" s="61"/>
      <c r="AW541" s="61"/>
      <c r="AX541" s="61"/>
      <c r="AY541" s="61"/>
      <c r="AZ541" s="61"/>
      <c r="BA541" s="61"/>
      <c r="BB541" s="61"/>
      <c r="BC541" s="61"/>
      <c r="BD541" s="61"/>
    </row>
    <row r="542" spans="1:56" x14ac:dyDescent="0.15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  <c r="AL542" s="61"/>
      <c r="AM542" s="61"/>
      <c r="AN542" s="61"/>
      <c r="AO542" s="61"/>
      <c r="AP542" s="61"/>
      <c r="AQ542" s="61"/>
      <c r="AR542" s="61"/>
      <c r="AS542" s="61"/>
      <c r="AT542" s="61"/>
      <c r="AU542" s="61"/>
      <c r="AV542" s="61"/>
      <c r="AW542" s="61"/>
      <c r="AX542" s="61"/>
      <c r="AY542" s="61"/>
      <c r="AZ542" s="61"/>
      <c r="BA542" s="61"/>
      <c r="BB542" s="61"/>
      <c r="BC542" s="61"/>
      <c r="BD542" s="61"/>
    </row>
    <row r="543" spans="1:56" x14ac:dyDescent="0.15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  <c r="AL543" s="61"/>
      <c r="AM543" s="61"/>
      <c r="AN543" s="61"/>
      <c r="AO543" s="61"/>
      <c r="AP543" s="61"/>
      <c r="AQ543" s="61"/>
      <c r="AR543" s="61"/>
      <c r="AS543" s="61"/>
      <c r="AT543" s="61"/>
      <c r="AU543" s="61"/>
      <c r="AV543" s="61"/>
      <c r="AW543" s="61"/>
      <c r="AX543" s="61"/>
      <c r="AY543" s="61"/>
      <c r="AZ543" s="61"/>
      <c r="BA543" s="61"/>
      <c r="BB543" s="61"/>
      <c r="BC543" s="61"/>
      <c r="BD543" s="61"/>
    </row>
    <row r="544" spans="1:56" x14ac:dyDescent="0.15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  <c r="AL544" s="61"/>
      <c r="AM544" s="61"/>
      <c r="AN544" s="61"/>
      <c r="AO544" s="61"/>
      <c r="AP544" s="61"/>
      <c r="AQ544" s="61"/>
      <c r="AR544" s="61"/>
      <c r="AS544" s="61"/>
      <c r="AT544" s="61"/>
      <c r="AU544" s="61"/>
      <c r="AV544" s="61"/>
      <c r="AW544" s="61"/>
      <c r="AX544" s="61"/>
      <c r="AY544" s="61"/>
      <c r="AZ544" s="61"/>
      <c r="BA544" s="61"/>
      <c r="BB544" s="61"/>
      <c r="BC544" s="61"/>
      <c r="BD544" s="61"/>
    </row>
    <row r="545" spans="1:56" x14ac:dyDescent="0.1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  <c r="AL545" s="61"/>
      <c r="AM545" s="61"/>
      <c r="AN545" s="61"/>
      <c r="AO545" s="61"/>
      <c r="AP545" s="61"/>
      <c r="AQ545" s="61"/>
      <c r="AR545" s="61"/>
      <c r="AS545" s="61"/>
      <c r="AT545" s="61"/>
      <c r="AU545" s="61"/>
      <c r="AV545" s="61"/>
      <c r="AW545" s="61"/>
      <c r="AX545" s="61"/>
      <c r="AY545" s="61"/>
      <c r="AZ545" s="61"/>
      <c r="BA545" s="61"/>
      <c r="BB545" s="61"/>
      <c r="BC545" s="61"/>
      <c r="BD545" s="61"/>
    </row>
    <row r="546" spans="1:56" x14ac:dyDescent="0.15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  <c r="AL546" s="61"/>
      <c r="AM546" s="61"/>
      <c r="AN546" s="61"/>
      <c r="AO546" s="61"/>
      <c r="AP546" s="61"/>
      <c r="AQ546" s="61"/>
      <c r="AR546" s="61"/>
      <c r="AS546" s="61"/>
      <c r="AT546" s="61"/>
      <c r="AU546" s="61"/>
      <c r="AV546" s="61"/>
      <c r="AW546" s="61"/>
      <c r="AX546" s="61"/>
      <c r="AY546" s="61"/>
      <c r="AZ546" s="61"/>
      <c r="BA546" s="61"/>
      <c r="BB546" s="61"/>
      <c r="BC546" s="61"/>
      <c r="BD546" s="61"/>
    </row>
    <row r="547" spans="1:56" x14ac:dyDescent="0.15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  <c r="AL547" s="61"/>
      <c r="AM547" s="61"/>
      <c r="AN547" s="61"/>
      <c r="AO547" s="61"/>
      <c r="AP547" s="61"/>
      <c r="AQ547" s="61"/>
      <c r="AR547" s="61"/>
      <c r="AS547" s="61"/>
      <c r="AT547" s="61"/>
      <c r="AU547" s="61"/>
      <c r="AV547" s="61"/>
      <c r="AW547" s="61"/>
      <c r="AX547" s="61"/>
      <c r="AY547" s="61"/>
      <c r="AZ547" s="61"/>
      <c r="BA547" s="61"/>
      <c r="BB547" s="61"/>
      <c r="BC547" s="61"/>
      <c r="BD547" s="61"/>
    </row>
    <row r="548" spans="1:56" x14ac:dyDescent="0.15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  <c r="AL548" s="61"/>
      <c r="AM548" s="61"/>
      <c r="AN548" s="61"/>
      <c r="AO548" s="61"/>
      <c r="AP548" s="61"/>
      <c r="AQ548" s="61"/>
      <c r="AR548" s="61"/>
      <c r="AS548" s="61"/>
      <c r="AT548" s="61"/>
      <c r="AU548" s="61"/>
      <c r="AV548" s="61"/>
      <c r="AW548" s="61"/>
      <c r="AX548" s="61"/>
      <c r="AY548" s="61"/>
      <c r="AZ548" s="61"/>
      <c r="BA548" s="61"/>
      <c r="BB548" s="61"/>
      <c r="BC548" s="61"/>
      <c r="BD548" s="61"/>
    </row>
    <row r="549" spans="1:56" x14ac:dyDescent="0.15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  <c r="AL549" s="61"/>
      <c r="AM549" s="61"/>
      <c r="AN549" s="61"/>
      <c r="AO549" s="61"/>
      <c r="AP549" s="61"/>
      <c r="AQ549" s="61"/>
      <c r="AR549" s="61"/>
      <c r="AS549" s="61"/>
      <c r="AT549" s="61"/>
      <c r="AU549" s="61"/>
      <c r="AV549" s="61"/>
      <c r="AW549" s="61"/>
      <c r="AX549" s="61"/>
      <c r="AY549" s="61"/>
      <c r="AZ549" s="61"/>
      <c r="BA549" s="61"/>
      <c r="BB549" s="61"/>
      <c r="BC549" s="61"/>
      <c r="BD549" s="61"/>
    </row>
    <row r="550" spans="1:56" ht="15" x14ac:dyDescent="0.2">
      <c r="A550"/>
      <c r="B550"/>
      <c r="C550"/>
      <c r="D550"/>
      <c r="E550"/>
      <c r="F550"/>
      <c r="G550"/>
      <c r="H550"/>
      <c r="I550" s="58"/>
      <c r="J550" s="58"/>
      <c r="K550" s="58"/>
      <c r="L550" s="58"/>
      <c r="M550" s="58"/>
      <c r="N550" s="58"/>
      <c r="O550" s="58"/>
      <c r="P550" s="58"/>
      <c r="Q550" s="58"/>
      <c r="R550" s="61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</row>
    <row r="551" spans="1:56" ht="15" x14ac:dyDescent="0.2">
      <c r="A551"/>
      <c r="B551"/>
      <c r="C551"/>
      <c r="D551"/>
      <c r="E551"/>
      <c r="F551"/>
      <c r="G551"/>
      <c r="H551"/>
      <c r="I551" s="58"/>
      <c r="J551" s="58"/>
      <c r="K551" s="58"/>
      <c r="L551" s="58"/>
      <c r="M551" s="58"/>
      <c r="N551" s="58"/>
      <c r="O551" s="58"/>
      <c r="P551" s="58"/>
      <c r="Q551" s="58"/>
      <c r="R551" s="6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</row>
    <row r="552" spans="1:56" ht="15" x14ac:dyDescent="0.2">
      <c r="A552"/>
      <c r="B552"/>
      <c r="C552"/>
      <c r="D552"/>
      <c r="E552"/>
      <c r="F552"/>
      <c r="G552"/>
      <c r="H552"/>
      <c r="I552" s="58"/>
      <c r="J552" s="58"/>
      <c r="K552" s="58"/>
      <c r="L552" s="58"/>
      <c r="M552" s="58"/>
      <c r="N552" s="58"/>
      <c r="O552" s="58"/>
      <c r="P552" s="58"/>
      <c r="Q552" s="58"/>
      <c r="R552" s="61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</row>
    <row r="553" spans="1:56" ht="15" x14ac:dyDescent="0.2">
      <c r="A553"/>
      <c r="B553"/>
      <c r="C553"/>
      <c r="D553"/>
      <c r="E553"/>
      <c r="F553"/>
      <c r="G553"/>
      <c r="H553"/>
      <c r="I553" s="58"/>
      <c r="J553" s="58"/>
      <c r="K553" s="58"/>
      <c r="L553" s="58"/>
      <c r="M553" s="58"/>
      <c r="N553" s="58"/>
      <c r="O553" s="58"/>
      <c r="P553" s="58"/>
      <c r="Q553" s="58"/>
      <c r="R553" s="61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</row>
    <row r="554" spans="1:56" ht="15" x14ac:dyDescent="0.2">
      <c r="A554"/>
      <c r="B554"/>
      <c r="C554"/>
      <c r="D554"/>
      <c r="E554"/>
      <c r="F554"/>
      <c r="G554"/>
      <c r="H554"/>
      <c r="I554" s="58"/>
      <c r="J554" s="58"/>
      <c r="K554" s="58"/>
      <c r="L554" s="58"/>
      <c r="M554" s="58"/>
      <c r="N554" s="58"/>
      <c r="O554" s="58"/>
      <c r="P554" s="58"/>
      <c r="Q554" s="58"/>
      <c r="R554" s="61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</row>
    <row r="555" spans="1:56" ht="15" x14ac:dyDescent="0.2">
      <c r="A555"/>
      <c r="B555"/>
      <c r="C555"/>
      <c r="D555"/>
      <c r="E555"/>
      <c r="F555"/>
      <c r="G555"/>
      <c r="H555"/>
      <c r="I555" s="58"/>
      <c r="J555" s="58"/>
      <c r="K555" s="58"/>
      <c r="L555" s="58"/>
      <c r="M555" s="58"/>
      <c r="N555" s="58"/>
      <c r="O555" s="58"/>
      <c r="P555" s="58"/>
      <c r="Q555" s="58"/>
      <c r="R555" s="61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</row>
    <row r="556" spans="1:56" ht="15" x14ac:dyDescent="0.2">
      <c r="A556"/>
      <c r="B556"/>
      <c r="C556"/>
      <c r="D556"/>
      <c r="E556"/>
      <c r="F556"/>
      <c r="G556"/>
      <c r="H556"/>
      <c r="I556" s="58"/>
      <c r="J556" s="58"/>
      <c r="K556" s="58"/>
      <c r="L556" s="58"/>
      <c r="M556" s="58"/>
      <c r="N556" s="58"/>
      <c r="O556" s="58"/>
      <c r="P556" s="58"/>
      <c r="Q556" s="58"/>
      <c r="R556" s="61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</row>
    <row r="557" spans="1:56" ht="15" x14ac:dyDescent="0.2">
      <c r="A557"/>
      <c r="B557"/>
      <c r="C557"/>
      <c r="D557"/>
      <c r="E557"/>
      <c r="F557"/>
      <c r="G557"/>
      <c r="H557"/>
      <c r="I557" s="58"/>
      <c r="J557" s="58"/>
      <c r="K557" s="58"/>
      <c r="L557" s="58"/>
      <c r="M557" s="58"/>
      <c r="N557" s="58"/>
      <c r="O557" s="58"/>
      <c r="P557" s="58"/>
      <c r="Q557" s="58"/>
      <c r="R557" s="61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</row>
    <row r="558" spans="1:56" ht="15" x14ac:dyDescent="0.2">
      <c r="A558"/>
      <c r="B558"/>
      <c r="C558"/>
      <c r="D558"/>
      <c r="E558"/>
      <c r="F558"/>
      <c r="G558"/>
      <c r="H558"/>
      <c r="I558" s="58"/>
      <c r="J558" s="58"/>
      <c r="K558" s="58"/>
      <c r="L558" s="58"/>
      <c r="M558" s="58"/>
      <c r="N558" s="58"/>
      <c r="O558" s="58"/>
      <c r="P558" s="58"/>
      <c r="Q558" s="58"/>
      <c r="R558" s="61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</row>
    <row r="559" spans="1:56" ht="15" x14ac:dyDescent="0.2">
      <c r="A559"/>
      <c r="B559"/>
      <c r="C559"/>
      <c r="D559"/>
      <c r="E559"/>
      <c r="F559"/>
      <c r="G559"/>
      <c r="H559"/>
      <c r="I559" s="58"/>
      <c r="J559" s="58"/>
      <c r="K559" s="58"/>
      <c r="L559" s="58"/>
      <c r="M559" s="58"/>
      <c r="N559" s="58"/>
      <c r="O559" s="58"/>
      <c r="P559" s="58"/>
      <c r="Q559" s="58"/>
      <c r="R559" s="61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</row>
    <row r="560" spans="1:56" ht="15" x14ac:dyDescent="0.2">
      <c r="A560"/>
      <c r="B560"/>
      <c r="C560"/>
      <c r="D560"/>
      <c r="E560"/>
      <c r="F560"/>
      <c r="G560"/>
      <c r="H560"/>
      <c r="I560" s="58"/>
      <c r="J560" s="58"/>
      <c r="K560" s="58"/>
      <c r="L560" s="58"/>
      <c r="M560" s="58"/>
      <c r="N560" s="58"/>
      <c r="O560" s="58"/>
      <c r="P560" s="58"/>
      <c r="Q560" s="58"/>
      <c r="R560" s="61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</row>
    <row r="561" spans="9:18" x14ac:dyDescent="0.15">
      <c r="I561" s="58"/>
      <c r="J561" s="58"/>
      <c r="K561" s="58"/>
      <c r="L561" s="58"/>
      <c r="M561" s="58"/>
      <c r="N561" s="58"/>
      <c r="O561" s="58"/>
      <c r="P561" s="58"/>
      <c r="Q561" s="58"/>
      <c r="R561" s="61"/>
    </row>
    <row r="562" spans="9:18" x14ac:dyDescent="0.15">
      <c r="I562" s="58"/>
      <c r="J562" s="58"/>
      <c r="K562" s="58"/>
      <c r="L562" s="58"/>
      <c r="M562" s="58"/>
      <c r="N562" s="58"/>
      <c r="O562" s="58"/>
      <c r="P562" s="58"/>
      <c r="Q562" s="58"/>
      <c r="R562" s="61"/>
    </row>
    <row r="563" spans="9:18" x14ac:dyDescent="0.15">
      <c r="I563" s="58"/>
      <c r="J563" s="58"/>
      <c r="K563" s="58"/>
      <c r="L563" s="58"/>
      <c r="M563" s="58"/>
      <c r="N563" s="58"/>
      <c r="O563" s="58"/>
      <c r="P563" s="58"/>
      <c r="Q563" s="58"/>
      <c r="R563" s="61"/>
    </row>
    <row r="564" spans="9:18" x14ac:dyDescent="0.15">
      <c r="I564" s="58"/>
      <c r="J564" s="58"/>
      <c r="K564" s="58"/>
      <c r="L564" s="58"/>
      <c r="M564" s="58"/>
      <c r="N564" s="58"/>
      <c r="O564" s="58"/>
      <c r="P564" s="58"/>
      <c r="Q564" s="58"/>
      <c r="R564" s="61"/>
    </row>
    <row r="565" spans="9:18" x14ac:dyDescent="0.15">
      <c r="I565" s="58"/>
      <c r="J565" s="58"/>
      <c r="K565" s="58"/>
      <c r="L565" s="58"/>
      <c r="M565" s="58"/>
      <c r="N565" s="58"/>
      <c r="O565" s="58"/>
      <c r="P565" s="58"/>
      <c r="Q565" s="58"/>
      <c r="R565" s="61"/>
    </row>
    <row r="566" spans="9:18" x14ac:dyDescent="0.15">
      <c r="I566" s="58"/>
      <c r="J566" s="58"/>
      <c r="K566" s="58"/>
      <c r="L566" s="58"/>
      <c r="M566" s="58"/>
      <c r="N566" s="58"/>
      <c r="O566" s="58"/>
      <c r="P566" s="58"/>
      <c r="Q566" s="58"/>
      <c r="R566" s="61"/>
    </row>
    <row r="567" spans="9:18" x14ac:dyDescent="0.15">
      <c r="I567" s="58"/>
      <c r="J567" s="58"/>
      <c r="K567" s="58"/>
      <c r="L567" s="58"/>
      <c r="M567" s="58"/>
      <c r="N567" s="58"/>
      <c r="O567" s="58"/>
      <c r="P567" s="58"/>
      <c r="Q567" s="58"/>
      <c r="R567" s="61"/>
    </row>
    <row r="568" spans="9:18" x14ac:dyDescent="0.15">
      <c r="I568" s="58"/>
      <c r="J568" s="58"/>
      <c r="K568" s="58"/>
      <c r="L568" s="58"/>
      <c r="M568" s="58"/>
      <c r="N568" s="58"/>
      <c r="O568" s="58"/>
      <c r="P568" s="58"/>
      <c r="Q568" s="58"/>
      <c r="R568" s="61"/>
    </row>
    <row r="569" spans="9:18" x14ac:dyDescent="0.15">
      <c r="I569" s="58"/>
      <c r="J569" s="58"/>
      <c r="K569" s="58"/>
      <c r="L569" s="58"/>
      <c r="M569" s="58"/>
      <c r="N569" s="58"/>
      <c r="O569" s="58"/>
      <c r="P569" s="58"/>
      <c r="Q569" s="58"/>
      <c r="R569" s="61"/>
    </row>
    <row r="570" spans="9:18" x14ac:dyDescent="0.15">
      <c r="I570" s="58"/>
      <c r="J570" s="58"/>
      <c r="K570" s="58"/>
      <c r="L570" s="58"/>
      <c r="M570" s="58"/>
      <c r="N570" s="58"/>
      <c r="O570" s="58"/>
      <c r="P570" s="58"/>
      <c r="Q570" s="58"/>
      <c r="R570" s="61"/>
    </row>
    <row r="571" spans="9:18" x14ac:dyDescent="0.15">
      <c r="I571" s="58"/>
      <c r="J571" s="58"/>
      <c r="K571" s="58"/>
      <c r="L571" s="58"/>
      <c r="M571" s="58"/>
      <c r="N571" s="58"/>
      <c r="O571" s="58"/>
      <c r="P571" s="58"/>
      <c r="Q571" s="58"/>
      <c r="R571" s="61"/>
    </row>
    <row r="572" spans="9:18" x14ac:dyDescent="0.15">
      <c r="I572" s="58"/>
      <c r="J572" s="58"/>
      <c r="K572" s="58"/>
      <c r="L572" s="58"/>
      <c r="M572" s="58"/>
      <c r="N572" s="58"/>
      <c r="O572" s="58"/>
      <c r="P572" s="58"/>
      <c r="Q572" s="58"/>
      <c r="R572" s="61"/>
    </row>
    <row r="573" spans="9:18" x14ac:dyDescent="0.15">
      <c r="I573" s="58"/>
      <c r="J573" s="58"/>
      <c r="K573" s="58"/>
      <c r="L573" s="58"/>
      <c r="M573" s="58"/>
      <c r="N573" s="58"/>
      <c r="O573" s="58"/>
      <c r="P573" s="58"/>
      <c r="Q573" s="58"/>
      <c r="R573" s="61"/>
    </row>
    <row r="574" spans="9:18" x14ac:dyDescent="0.15">
      <c r="I574" s="58"/>
      <c r="J574" s="58"/>
      <c r="K574" s="58"/>
      <c r="L574" s="58"/>
      <c r="M574" s="58"/>
      <c r="N574" s="58"/>
      <c r="O574" s="58"/>
      <c r="P574" s="58"/>
      <c r="Q574" s="58"/>
      <c r="R574" s="61"/>
    </row>
    <row r="575" spans="9:18" x14ac:dyDescent="0.15">
      <c r="I575" s="58"/>
      <c r="J575" s="58"/>
      <c r="K575" s="58"/>
      <c r="L575" s="58"/>
      <c r="M575" s="58"/>
      <c r="N575" s="58"/>
      <c r="O575" s="58"/>
      <c r="P575" s="58"/>
      <c r="Q575" s="58"/>
      <c r="R575" s="61"/>
    </row>
    <row r="576" spans="9:18" x14ac:dyDescent="0.15">
      <c r="I576" s="58"/>
      <c r="J576" s="58"/>
      <c r="K576" s="58"/>
      <c r="L576" s="58"/>
      <c r="M576" s="58"/>
      <c r="N576" s="58"/>
      <c r="O576" s="58"/>
      <c r="P576" s="58"/>
      <c r="Q576" s="58"/>
      <c r="R576" s="61"/>
    </row>
    <row r="577" spans="9:18" x14ac:dyDescent="0.15">
      <c r="I577" s="58"/>
      <c r="J577" s="58"/>
      <c r="K577" s="58"/>
      <c r="L577" s="58"/>
      <c r="M577" s="58"/>
      <c r="N577" s="58"/>
      <c r="O577" s="58"/>
      <c r="P577" s="58"/>
      <c r="Q577" s="58"/>
      <c r="R577" s="61"/>
    </row>
    <row r="578" spans="9:18" x14ac:dyDescent="0.15">
      <c r="I578" s="58"/>
      <c r="J578" s="58"/>
      <c r="K578" s="58"/>
      <c r="L578" s="58"/>
      <c r="M578" s="58"/>
      <c r="N578" s="58"/>
      <c r="O578" s="58"/>
      <c r="P578" s="58"/>
      <c r="Q578" s="58"/>
      <c r="R578" s="61"/>
    </row>
    <row r="579" spans="9:18" x14ac:dyDescent="0.15">
      <c r="I579" s="58"/>
      <c r="J579" s="58"/>
      <c r="K579" s="58"/>
      <c r="L579" s="58"/>
      <c r="M579" s="58"/>
      <c r="N579" s="58"/>
      <c r="O579" s="58"/>
      <c r="P579" s="58"/>
      <c r="Q579" s="58"/>
      <c r="R579" s="61"/>
    </row>
    <row r="580" spans="9:18" x14ac:dyDescent="0.15">
      <c r="I580" s="58"/>
      <c r="J580" s="58"/>
      <c r="K580" s="58"/>
      <c r="L580" s="58"/>
      <c r="M580" s="58"/>
      <c r="N580" s="58"/>
      <c r="O580" s="58"/>
      <c r="P580" s="58"/>
      <c r="Q580" s="58"/>
      <c r="R580" s="61"/>
    </row>
    <row r="581" spans="9:18" x14ac:dyDescent="0.15">
      <c r="I581" s="58"/>
      <c r="J581" s="58"/>
      <c r="K581" s="58"/>
      <c r="L581" s="58"/>
      <c r="M581" s="58"/>
      <c r="N581" s="58"/>
      <c r="O581" s="58"/>
      <c r="P581" s="58"/>
      <c r="Q581" s="58"/>
      <c r="R581" s="61"/>
    </row>
    <row r="582" spans="9:18" x14ac:dyDescent="0.15">
      <c r="I582" s="58"/>
      <c r="J582" s="58"/>
      <c r="K582" s="58"/>
      <c r="L582" s="58"/>
      <c r="M582" s="58"/>
      <c r="N582" s="58"/>
      <c r="O582" s="58"/>
      <c r="P582" s="58"/>
      <c r="Q582" s="58"/>
      <c r="R582" s="61"/>
    </row>
    <row r="583" spans="9:18" x14ac:dyDescent="0.15">
      <c r="I583" s="58"/>
      <c r="J583" s="58"/>
      <c r="K583" s="58"/>
      <c r="L583" s="58"/>
      <c r="M583" s="58"/>
      <c r="N583" s="58"/>
      <c r="O583" s="58"/>
      <c r="P583" s="58"/>
      <c r="Q583" s="58"/>
      <c r="R583" s="61"/>
    </row>
    <row r="584" spans="9:18" x14ac:dyDescent="0.15">
      <c r="I584" s="58"/>
      <c r="J584" s="58"/>
      <c r="K584" s="58"/>
      <c r="L584" s="58"/>
      <c r="M584" s="58"/>
      <c r="N584" s="58"/>
      <c r="O584" s="58"/>
      <c r="P584" s="58"/>
      <c r="Q584" s="58"/>
      <c r="R584" s="61"/>
    </row>
    <row r="585" spans="9:18" x14ac:dyDescent="0.15">
      <c r="I585" s="58"/>
      <c r="J585" s="58"/>
      <c r="K585" s="58"/>
      <c r="L585" s="58"/>
      <c r="M585" s="58"/>
      <c r="N585" s="58"/>
      <c r="O585" s="58"/>
      <c r="P585" s="58"/>
      <c r="Q585" s="58"/>
      <c r="R585" s="61"/>
    </row>
    <row r="586" spans="9:18" x14ac:dyDescent="0.15">
      <c r="I586" s="58"/>
      <c r="J586" s="58"/>
      <c r="K586" s="58"/>
      <c r="L586" s="58"/>
      <c r="M586" s="58"/>
      <c r="N586" s="58"/>
      <c r="O586" s="58"/>
      <c r="P586" s="58"/>
      <c r="Q586" s="58"/>
      <c r="R586" s="61"/>
    </row>
    <row r="587" spans="9:18" x14ac:dyDescent="0.15">
      <c r="I587" s="58"/>
      <c r="J587" s="58"/>
      <c r="K587" s="58"/>
      <c r="L587" s="58"/>
      <c r="M587" s="58"/>
      <c r="N587" s="58"/>
      <c r="O587" s="58"/>
      <c r="P587" s="58"/>
      <c r="Q587" s="58"/>
      <c r="R587" s="61"/>
    </row>
    <row r="588" spans="9:18" x14ac:dyDescent="0.15">
      <c r="I588" s="58"/>
      <c r="J588" s="58"/>
      <c r="K588" s="58"/>
      <c r="L588" s="58"/>
      <c r="M588" s="58"/>
      <c r="N588" s="58"/>
      <c r="O588" s="58"/>
      <c r="P588" s="58"/>
      <c r="Q588" s="58"/>
      <c r="R588" s="61"/>
    </row>
    <row r="589" spans="9:18" x14ac:dyDescent="0.15">
      <c r="I589" s="58"/>
      <c r="J589" s="58"/>
      <c r="K589" s="58"/>
      <c r="L589" s="58"/>
      <c r="M589" s="58"/>
      <c r="N589" s="58"/>
      <c r="O589" s="58"/>
      <c r="P589" s="58"/>
      <c r="Q589" s="58"/>
      <c r="R589" s="61"/>
    </row>
    <row r="590" spans="9:18" x14ac:dyDescent="0.15">
      <c r="I590" s="58"/>
      <c r="J590" s="58"/>
      <c r="K590" s="58"/>
      <c r="L590" s="58"/>
      <c r="M590" s="58"/>
      <c r="N590" s="58"/>
      <c r="O590" s="58"/>
      <c r="P590" s="58"/>
      <c r="Q590" s="58"/>
      <c r="R590" s="61"/>
    </row>
    <row r="591" spans="9:18" x14ac:dyDescent="0.15">
      <c r="I591" s="58"/>
      <c r="J591" s="58"/>
      <c r="K591" s="58"/>
      <c r="L591" s="58"/>
      <c r="M591" s="58"/>
      <c r="N591" s="58"/>
      <c r="O591" s="58"/>
      <c r="P591" s="58"/>
      <c r="Q591" s="58"/>
      <c r="R591" s="61"/>
    </row>
    <row r="592" spans="9:18" x14ac:dyDescent="0.15">
      <c r="I592" s="58"/>
      <c r="J592" s="58"/>
      <c r="K592" s="58"/>
      <c r="L592" s="58"/>
      <c r="M592" s="58"/>
      <c r="N592" s="58"/>
      <c r="O592" s="58"/>
      <c r="P592" s="58"/>
      <c r="Q592" s="58"/>
      <c r="R592" s="61"/>
    </row>
    <row r="593" spans="9:18" x14ac:dyDescent="0.15">
      <c r="I593" s="58"/>
      <c r="J593" s="58"/>
      <c r="K593" s="58"/>
      <c r="L593" s="58"/>
      <c r="M593" s="58"/>
      <c r="N593" s="58"/>
      <c r="O593" s="58"/>
      <c r="P593" s="58"/>
      <c r="Q593" s="58"/>
      <c r="R593" s="61"/>
    </row>
    <row r="594" spans="9:18" x14ac:dyDescent="0.15">
      <c r="I594" s="58"/>
      <c r="J594" s="58"/>
      <c r="K594" s="58"/>
      <c r="L594" s="58"/>
      <c r="M594" s="58"/>
      <c r="N594" s="58"/>
      <c r="O594" s="58"/>
      <c r="P594" s="58"/>
      <c r="Q594" s="58"/>
      <c r="R594" s="61"/>
    </row>
    <row r="595" spans="9:18" x14ac:dyDescent="0.15">
      <c r="I595" s="58"/>
      <c r="J595" s="58"/>
      <c r="K595" s="58"/>
      <c r="L595" s="58"/>
      <c r="M595" s="58"/>
      <c r="N595" s="58"/>
      <c r="O595" s="58"/>
      <c r="P595" s="58"/>
      <c r="Q595" s="58"/>
      <c r="R595" s="61"/>
    </row>
    <row r="596" spans="9:18" x14ac:dyDescent="0.15">
      <c r="I596" s="58"/>
      <c r="J596" s="58"/>
      <c r="K596" s="58"/>
      <c r="L596" s="58"/>
      <c r="M596" s="58"/>
      <c r="N596" s="58"/>
      <c r="O596" s="58"/>
      <c r="P596" s="58"/>
      <c r="Q596" s="58"/>
      <c r="R596" s="61"/>
    </row>
    <row r="597" spans="9:18" x14ac:dyDescent="0.15">
      <c r="I597" s="58"/>
      <c r="J597" s="58"/>
      <c r="K597" s="58"/>
      <c r="L597" s="58"/>
      <c r="M597" s="58"/>
      <c r="N597" s="58"/>
      <c r="O597" s="58"/>
      <c r="P597" s="58"/>
      <c r="Q597" s="58"/>
      <c r="R597" s="61"/>
    </row>
    <row r="598" spans="9:18" x14ac:dyDescent="0.15">
      <c r="I598" s="58"/>
      <c r="J598" s="58"/>
      <c r="K598" s="58"/>
      <c r="L598" s="58"/>
      <c r="M598" s="58"/>
      <c r="N598" s="58"/>
      <c r="O598" s="58"/>
      <c r="P598" s="58"/>
      <c r="Q598" s="58"/>
      <c r="R598" s="61"/>
    </row>
    <row r="599" spans="9:18" x14ac:dyDescent="0.15">
      <c r="I599" s="58"/>
      <c r="J599" s="58"/>
      <c r="K599" s="58"/>
      <c r="L599" s="58"/>
      <c r="M599" s="58"/>
      <c r="N599" s="58"/>
      <c r="O599" s="58"/>
      <c r="P599" s="58"/>
      <c r="Q599" s="58"/>
      <c r="R599" s="61"/>
    </row>
    <row r="600" spans="9:18" x14ac:dyDescent="0.15">
      <c r="I600" s="58"/>
      <c r="J600" s="58"/>
      <c r="K600" s="58"/>
      <c r="L600" s="58"/>
      <c r="M600" s="58"/>
      <c r="N600" s="58"/>
      <c r="O600" s="58"/>
      <c r="P600" s="58"/>
      <c r="Q600" s="58"/>
      <c r="R600" s="61"/>
    </row>
    <row r="601" spans="9:18" x14ac:dyDescent="0.15">
      <c r="I601" s="58"/>
      <c r="J601" s="58"/>
      <c r="K601" s="58"/>
      <c r="L601" s="58"/>
      <c r="M601" s="58"/>
      <c r="N601" s="58"/>
      <c r="O601" s="58"/>
      <c r="P601" s="58"/>
      <c r="Q601" s="58"/>
      <c r="R601" s="61"/>
    </row>
    <row r="602" spans="9:18" x14ac:dyDescent="0.15">
      <c r="I602" s="58"/>
      <c r="J602" s="58"/>
      <c r="K602" s="58"/>
      <c r="L602" s="58"/>
      <c r="M602" s="58"/>
      <c r="N602" s="58"/>
      <c r="O602" s="58"/>
      <c r="P602" s="58"/>
      <c r="Q602" s="58"/>
      <c r="R602" s="61"/>
    </row>
    <row r="603" spans="9:18" x14ac:dyDescent="0.15">
      <c r="I603" s="58"/>
      <c r="J603" s="58"/>
      <c r="K603" s="58"/>
      <c r="L603" s="58"/>
      <c r="M603" s="58"/>
      <c r="N603" s="58"/>
      <c r="O603" s="58"/>
      <c r="P603" s="58"/>
      <c r="Q603" s="58"/>
      <c r="R603" s="61"/>
    </row>
    <row r="604" spans="9:18" x14ac:dyDescent="0.15">
      <c r="I604" s="58"/>
      <c r="J604" s="58"/>
      <c r="K604" s="58"/>
      <c r="L604" s="58"/>
      <c r="M604" s="58"/>
      <c r="N604" s="58"/>
      <c r="O604" s="58"/>
      <c r="P604" s="58"/>
      <c r="Q604" s="58"/>
      <c r="R604" s="61"/>
    </row>
    <row r="605" spans="9:18" x14ac:dyDescent="0.15">
      <c r="I605" s="58"/>
      <c r="J605" s="58"/>
      <c r="K605" s="58"/>
      <c r="L605" s="58"/>
      <c r="M605" s="58"/>
      <c r="N605" s="58"/>
      <c r="O605" s="58"/>
      <c r="P605" s="58"/>
      <c r="Q605" s="58"/>
      <c r="R605" s="61"/>
    </row>
    <row r="606" spans="9:18" x14ac:dyDescent="0.15">
      <c r="I606" s="58"/>
      <c r="J606" s="58"/>
      <c r="K606" s="58"/>
      <c r="L606" s="58"/>
      <c r="M606" s="58"/>
      <c r="N606" s="58"/>
      <c r="O606" s="58"/>
      <c r="P606" s="58"/>
      <c r="Q606" s="58"/>
      <c r="R606" s="61"/>
    </row>
    <row r="607" spans="9:18" x14ac:dyDescent="0.15">
      <c r="I607" s="58"/>
      <c r="J607" s="58"/>
      <c r="K607" s="58"/>
      <c r="L607" s="58"/>
      <c r="M607" s="58"/>
      <c r="N607" s="58"/>
      <c r="O607" s="58"/>
      <c r="P607" s="58"/>
      <c r="Q607" s="58"/>
      <c r="R607" s="61"/>
    </row>
    <row r="608" spans="9:18" x14ac:dyDescent="0.15">
      <c r="I608" s="58"/>
      <c r="J608" s="58"/>
      <c r="K608" s="58"/>
      <c r="L608" s="58"/>
      <c r="M608" s="58"/>
      <c r="N608" s="58"/>
      <c r="O608" s="58"/>
      <c r="P608" s="58"/>
      <c r="Q608" s="58"/>
      <c r="R608" s="61"/>
    </row>
    <row r="609" spans="9:18" x14ac:dyDescent="0.15">
      <c r="I609" s="58"/>
      <c r="J609" s="58"/>
      <c r="K609" s="58"/>
      <c r="L609" s="58"/>
      <c r="M609" s="58"/>
      <c r="N609" s="58"/>
      <c r="O609" s="58"/>
      <c r="P609" s="58"/>
      <c r="Q609" s="58"/>
      <c r="R609" s="61"/>
    </row>
    <row r="610" spans="9:18" x14ac:dyDescent="0.15">
      <c r="I610" s="58"/>
      <c r="J610" s="58"/>
      <c r="K610" s="58"/>
      <c r="L610" s="58"/>
      <c r="M610" s="58"/>
      <c r="N610" s="58"/>
      <c r="O610" s="58"/>
      <c r="P610" s="58"/>
      <c r="Q610" s="58"/>
      <c r="R610" s="61"/>
    </row>
    <row r="611" spans="9:18" x14ac:dyDescent="0.15">
      <c r="I611" s="58"/>
      <c r="J611" s="58"/>
      <c r="K611" s="58"/>
      <c r="L611" s="58"/>
      <c r="M611" s="58"/>
      <c r="N611" s="58"/>
      <c r="O611" s="58"/>
      <c r="P611" s="58"/>
      <c r="Q611" s="58"/>
      <c r="R611" s="61"/>
    </row>
    <row r="612" spans="9:18" x14ac:dyDescent="0.15">
      <c r="I612" s="58"/>
      <c r="J612" s="58"/>
      <c r="K612" s="58"/>
      <c r="L612" s="58"/>
      <c r="M612" s="58"/>
      <c r="N612" s="58"/>
      <c r="O612" s="58"/>
      <c r="P612" s="58"/>
      <c r="Q612" s="58"/>
      <c r="R612" s="61"/>
    </row>
    <row r="613" spans="9:18" x14ac:dyDescent="0.15">
      <c r="I613" s="58"/>
      <c r="J613" s="58"/>
      <c r="K613" s="58"/>
      <c r="L613" s="58"/>
      <c r="M613" s="58"/>
      <c r="N613" s="58"/>
      <c r="O613" s="58"/>
      <c r="P613" s="58"/>
      <c r="Q613" s="58"/>
      <c r="R613" s="61"/>
    </row>
    <row r="614" spans="9:18" x14ac:dyDescent="0.15">
      <c r="I614" s="58"/>
      <c r="J614" s="58"/>
      <c r="K614" s="58"/>
      <c r="L614" s="58"/>
      <c r="M614" s="58"/>
      <c r="N614" s="58"/>
      <c r="O614" s="58"/>
      <c r="P614" s="58"/>
      <c r="Q614" s="58"/>
      <c r="R614" s="61"/>
    </row>
    <row r="615" spans="9:18" x14ac:dyDescent="0.15">
      <c r="I615" s="58"/>
      <c r="J615" s="58"/>
      <c r="K615" s="58"/>
      <c r="L615" s="58"/>
      <c r="M615" s="58"/>
      <c r="N615" s="58"/>
      <c r="O615" s="58"/>
      <c r="P615" s="58"/>
      <c r="Q615" s="58"/>
      <c r="R615" s="61"/>
    </row>
    <row r="616" spans="9:18" x14ac:dyDescent="0.15">
      <c r="I616" s="58"/>
      <c r="J616" s="58"/>
      <c r="K616" s="58"/>
      <c r="L616" s="58"/>
      <c r="M616" s="58"/>
      <c r="N616" s="58"/>
      <c r="O616" s="58"/>
      <c r="P616" s="58"/>
      <c r="Q616" s="58"/>
      <c r="R616" s="61"/>
    </row>
    <row r="617" spans="9:18" x14ac:dyDescent="0.15">
      <c r="I617" s="58"/>
      <c r="J617" s="58"/>
      <c r="K617" s="58"/>
      <c r="L617" s="58"/>
      <c r="M617" s="58"/>
      <c r="N617" s="58"/>
      <c r="O617" s="58"/>
      <c r="P617" s="58"/>
      <c r="Q617" s="58"/>
      <c r="R617" s="61"/>
    </row>
    <row r="618" spans="9:18" x14ac:dyDescent="0.15">
      <c r="I618" s="58"/>
      <c r="J618" s="58"/>
      <c r="K618" s="58"/>
      <c r="L618" s="58"/>
      <c r="M618" s="58"/>
      <c r="N618" s="58"/>
      <c r="O618" s="58"/>
      <c r="P618" s="58"/>
      <c r="Q618" s="58"/>
      <c r="R618" s="61"/>
    </row>
    <row r="619" spans="9:18" x14ac:dyDescent="0.15">
      <c r="I619" s="58"/>
      <c r="J619" s="58"/>
      <c r="K619" s="58"/>
      <c r="L619" s="58"/>
      <c r="M619" s="58"/>
      <c r="N619" s="58"/>
      <c r="O619" s="58"/>
      <c r="P619" s="58"/>
      <c r="Q619" s="58"/>
      <c r="R619" s="61"/>
    </row>
    <row r="620" spans="9:18" x14ac:dyDescent="0.15">
      <c r="I620" s="58"/>
      <c r="J620" s="58"/>
      <c r="K620" s="58"/>
      <c r="L620" s="58"/>
      <c r="M620" s="58"/>
      <c r="N620" s="58"/>
      <c r="O620" s="58"/>
      <c r="P620" s="58"/>
      <c r="Q620" s="58"/>
      <c r="R620" s="61"/>
    </row>
    <row r="621" spans="9:18" x14ac:dyDescent="0.15">
      <c r="I621" s="58"/>
      <c r="J621" s="58"/>
      <c r="K621" s="58"/>
      <c r="L621" s="58"/>
      <c r="M621" s="58"/>
      <c r="N621" s="58"/>
      <c r="O621" s="58"/>
      <c r="P621" s="58"/>
      <c r="Q621" s="58"/>
      <c r="R621" s="61"/>
    </row>
    <row r="622" spans="9:18" x14ac:dyDescent="0.15">
      <c r="I622" s="58"/>
      <c r="J622" s="58"/>
      <c r="K622" s="58"/>
      <c r="L622" s="58"/>
      <c r="M622" s="58"/>
      <c r="N622" s="58"/>
      <c r="O622" s="58"/>
      <c r="P622" s="58"/>
      <c r="Q622" s="58"/>
      <c r="R622" s="61"/>
    </row>
    <row r="623" spans="9:18" x14ac:dyDescent="0.15">
      <c r="I623" s="58"/>
      <c r="J623" s="58"/>
      <c r="K623" s="58"/>
      <c r="L623" s="58"/>
      <c r="M623" s="58"/>
      <c r="N623" s="58"/>
      <c r="O623" s="58"/>
      <c r="P623" s="58"/>
      <c r="Q623" s="58"/>
      <c r="R623" s="61"/>
    </row>
    <row r="624" spans="9:18" x14ac:dyDescent="0.15">
      <c r="I624" s="58"/>
      <c r="J624" s="58"/>
      <c r="K624" s="58"/>
      <c r="L624" s="58"/>
      <c r="M624" s="58"/>
      <c r="N624" s="58"/>
      <c r="O624" s="58"/>
      <c r="P624" s="58"/>
      <c r="Q624" s="58"/>
      <c r="R624" s="61"/>
    </row>
    <row r="625" spans="9:18" x14ac:dyDescent="0.15">
      <c r="I625" s="58"/>
      <c r="J625" s="58"/>
      <c r="K625" s="58"/>
      <c r="L625" s="58"/>
      <c r="M625" s="58"/>
      <c r="N625" s="58"/>
      <c r="O625" s="58"/>
      <c r="P625" s="58"/>
      <c r="Q625" s="58"/>
      <c r="R625" s="61"/>
    </row>
    <row r="626" spans="9:18" x14ac:dyDescent="0.15">
      <c r="I626" s="58"/>
      <c r="J626" s="58"/>
      <c r="K626" s="58"/>
      <c r="L626" s="58"/>
      <c r="M626" s="58"/>
      <c r="N626" s="58"/>
      <c r="O626" s="58"/>
      <c r="P626" s="58"/>
      <c r="Q626" s="58"/>
      <c r="R626" s="61"/>
    </row>
    <row r="627" spans="9:18" x14ac:dyDescent="0.15">
      <c r="I627" s="58"/>
      <c r="J627" s="58"/>
      <c r="K627" s="58"/>
      <c r="L627" s="58"/>
      <c r="M627" s="58"/>
      <c r="N627" s="58"/>
      <c r="O627" s="58"/>
      <c r="P627" s="58"/>
      <c r="Q627" s="58"/>
      <c r="R627" s="61"/>
    </row>
    <row r="628" spans="9:18" x14ac:dyDescent="0.15">
      <c r="I628" s="58"/>
      <c r="J628" s="58"/>
      <c r="K628" s="58"/>
      <c r="L628" s="58"/>
      <c r="M628" s="58"/>
      <c r="N628" s="58"/>
      <c r="O628" s="58"/>
      <c r="P628" s="58"/>
      <c r="Q628" s="58"/>
      <c r="R628" s="61"/>
    </row>
    <row r="629" spans="9:18" x14ac:dyDescent="0.15">
      <c r="I629" s="58"/>
      <c r="J629" s="58"/>
      <c r="K629" s="58"/>
      <c r="L629" s="58"/>
      <c r="M629" s="58"/>
      <c r="N629" s="58"/>
      <c r="O629" s="58"/>
      <c r="P629" s="58"/>
      <c r="Q629" s="58"/>
      <c r="R629" s="61"/>
    </row>
    <row r="630" spans="9:18" x14ac:dyDescent="0.15">
      <c r="I630" s="58"/>
      <c r="J630" s="58"/>
      <c r="K630" s="58"/>
      <c r="L630" s="58"/>
      <c r="M630" s="58"/>
      <c r="N630" s="58"/>
      <c r="O630" s="58"/>
      <c r="P630" s="58"/>
      <c r="Q630" s="58"/>
      <c r="R630" s="61"/>
    </row>
    <row r="631" spans="9:18" x14ac:dyDescent="0.15">
      <c r="I631" s="58"/>
      <c r="J631" s="58"/>
      <c r="K631" s="58"/>
      <c r="L631" s="58"/>
      <c r="M631" s="58"/>
      <c r="N631" s="58"/>
      <c r="O631" s="58"/>
      <c r="P631" s="58"/>
      <c r="Q631" s="58"/>
      <c r="R631" s="61"/>
    </row>
    <row r="632" spans="9:18" x14ac:dyDescent="0.15">
      <c r="I632" s="58"/>
      <c r="J632" s="58"/>
      <c r="K632" s="58"/>
      <c r="L632" s="58"/>
      <c r="M632" s="58"/>
      <c r="N632" s="58"/>
      <c r="O632" s="58"/>
      <c r="P632" s="58"/>
      <c r="Q632" s="58"/>
      <c r="R632" s="61"/>
    </row>
    <row r="633" spans="9:18" x14ac:dyDescent="0.15">
      <c r="I633" s="58"/>
      <c r="J633" s="58"/>
      <c r="K633" s="58"/>
      <c r="L633" s="58"/>
      <c r="M633" s="58"/>
      <c r="N633" s="58"/>
      <c r="O633" s="58"/>
      <c r="P633" s="58"/>
      <c r="Q633" s="58"/>
      <c r="R633" s="61"/>
    </row>
    <row r="634" spans="9:18" x14ac:dyDescent="0.15">
      <c r="I634" s="58"/>
      <c r="J634" s="58"/>
      <c r="K634" s="58"/>
      <c r="L634" s="58"/>
      <c r="M634" s="58"/>
      <c r="N634" s="58"/>
      <c r="O634" s="58"/>
      <c r="P634" s="58"/>
      <c r="Q634" s="58"/>
      <c r="R634" s="61"/>
    </row>
    <row r="635" spans="9:18" x14ac:dyDescent="0.15">
      <c r="I635" s="58"/>
      <c r="J635" s="58"/>
      <c r="K635" s="58"/>
      <c r="L635" s="58"/>
      <c r="M635" s="58"/>
      <c r="N635" s="58"/>
      <c r="O635" s="58"/>
      <c r="P635" s="58"/>
      <c r="Q635" s="58"/>
      <c r="R635" s="61"/>
    </row>
    <row r="636" spans="9:18" x14ac:dyDescent="0.15">
      <c r="I636" s="58"/>
      <c r="J636" s="58"/>
      <c r="K636" s="58"/>
      <c r="L636" s="58"/>
      <c r="M636" s="58"/>
      <c r="N636" s="58"/>
      <c r="O636" s="58"/>
      <c r="P636" s="58"/>
      <c r="Q636" s="58"/>
      <c r="R636" s="61"/>
    </row>
    <row r="637" spans="9:18" x14ac:dyDescent="0.15">
      <c r="I637" s="58"/>
      <c r="J637" s="58"/>
      <c r="K637" s="58"/>
      <c r="L637" s="58"/>
      <c r="M637" s="58"/>
      <c r="N637" s="58"/>
      <c r="O637" s="58"/>
      <c r="P637" s="58"/>
      <c r="Q637" s="58"/>
      <c r="R637" s="61"/>
    </row>
    <row r="638" spans="9:18" x14ac:dyDescent="0.15">
      <c r="I638" s="58"/>
      <c r="J638" s="58"/>
      <c r="K638" s="58"/>
      <c r="L638" s="58"/>
      <c r="M638" s="58"/>
      <c r="N638" s="58"/>
      <c r="O638" s="58"/>
      <c r="P638" s="58"/>
      <c r="Q638" s="58"/>
      <c r="R638" s="61"/>
    </row>
    <row r="639" spans="9:18" x14ac:dyDescent="0.15">
      <c r="I639" s="58"/>
      <c r="J639" s="58"/>
      <c r="K639" s="58"/>
      <c r="L639" s="58"/>
      <c r="M639" s="58"/>
      <c r="N639" s="58"/>
      <c r="O639" s="58"/>
      <c r="P639" s="58"/>
      <c r="Q639" s="58"/>
      <c r="R639" s="61"/>
    </row>
    <row r="640" spans="9:18" x14ac:dyDescent="0.15">
      <c r="I640" s="58"/>
      <c r="J640" s="58"/>
      <c r="K640" s="58"/>
      <c r="L640" s="58"/>
      <c r="M640" s="58"/>
      <c r="N640" s="58"/>
      <c r="O640" s="58"/>
      <c r="P640" s="58"/>
      <c r="Q640" s="58"/>
      <c r="R640" s="61"/>
    </row>
    <row r="641" spans="9:18" x14ac:dyDescent="0.15">
      <c r="I641" s="58"/>
      <c r="J641" s="58"/>
      <c r="K641" s="58"/>
      <c r="L641" s="58"/>
      <c r="M641" s="58"/>
      <c r="N641" s="58"/>
      <c r="O641" s="58"/>
      <c r="P641" s="58"/>
      <c r="Q641" s="58"/>
      <c r="R641" s="61"/>
    </row>
    <row r="642" spans="9:18" x14ac:dyDescent="0.15">
      <c r="I642" s="58"/>
      <c r="J642" s="58"/>
      <c r="K642" s="58"/>
      <c r="L642" s="58"/>
      <c r="M642" s="58"/>
      <c r="N642" s="58"/>
      <c r="O642" s="58"/>
      <c r="P642" s="58"/>
      <c r="Q642" s="58"/>
      <c r="R642" s="61"/>
    </row>
    <row r="643" spans="9:18" x14ac:dyDescent="0.15">
      <c r="I643" s="58"/>
      <c r="J643" s="58"/>
      <c r="K643" s="58"/>
      <c r="L643" s="58"/>
      <c r="M643" s="58"/>
      <c r="N643" s="58"/>
      <c r="O643" s="58"/>
      <c r="P643" s="58"/>
      <c r="Q643" s="58"/>
      <c r="R643" s="61"/>
    </row>
    <row r="644" spans="9:18" x14ac:dyDescent="0.15">
      <c r="I644" s="58"/>
      <c r="J644" s="58"/>
      <c r="K644" s="58"/>
      <c r="L644" s="58"/>
      <c r="M644" s="58"/>
      <c r="N644" s="58"/>
      <c r="O644" s="58"/>
      <c r="P644" s="58"/>
      <c r="Q644" s="58"/>
      <c r="R644" s="61"/>
    </row>
    <row r="645" spans="9:18" x14ac:dyDescent="0.15">
      <c r="I645" s="58"/>
      <c r="J645" s="58"/>
      <c r="K645" s="58"/>
      <c r="L645" s="58"/>
      <c r="M645" s="58"/>
      <c r="N645" s="58"/>
      <c r="O645" s="58"/>
      <c r="P645" s="58"/>
      <c r="Q645" s="58"/>
      <c r="R645" s="61"/>
    </row>
    <row r="646" spans="9:18" x14ac:dyDescent="0.15">
      <c r="I646" s="58"/>
      <c r="J646" s="58"/>
      <c r="K646" s="58"/>
      <c r="L646" s="58"/>
      <c r="M646" s="58"/>
      <c r="N646" s="58"/>
      <c r="O646" s="58"/>
      <c r="P646" s="58"/>
      <c r="Q646" s="58"/>
      <c r="R646" s="61"/>
    </row>
    <row r="647" spans="9:18" x14ac:dyDescent="0.15">
      <c r="I647" s="58"/>
      <c r="J647" s="58"/>
      <c r="K647" s="58"/>
      <c r="L647" s="58"/>
      <c r="M647" s="58"/>
      <c r="N647" s="58"/>
      <c r="O647" s="58"/>
      <c r="P647" s="58"/>
      <c r="Q647" s="58"/>
      <c r="R647" s="61"/>
    </row>
    <row r="648" spans="9:18" x14ac:dyDescent="0.15">
      <c r="I648" s="58"/>
      <c r="J648" s="58"/>
      <c r="K648" s="58"/>
      <c r="L648" s="58"/>
      <c r="M648" s="58"/>
      <c r="N648" s="58"/>
      <c r="O648" s="58"/>
      <c r="P648" s="58"/>
      <c r="Q648" s="58"/>
      <c r="R648" s="61"/>
    </row>
    <row r="649" spans="9:18" x14ac:dyDescent="0.15">
      <c r="I649" s="58"/>
      <c r="J649" s="58"/>
      <c r="K649" s="58"/>
      <c r="L649" s="58"/>
      <c r="M649" s="58"/>
      <c r="N649" s="58"/>
      <c r="O649" s="58"/>
      <c r="P649" s="58"/>
      <c r="Q649" s="58"/>
      <c r="R649" s="61"/>
    </row>
    <row r="650" spans="9:18" x14ac:dyDescent="0.15">
      <c r="I650" s="58"/>
      <c r="J650" s="58"/>
      <c r="K650" s="58"/>
      <c r="L650" s="58"/>
      <c r="M650" s="58"/>
      <c r="N650" s="58"/>
      <c r="O650" s="58"/>
      <c r="P650" s="58"/>
      <c r="Q650" s="58"/>
      <c r="R650" s="61"/>
    </row>
    <row r="651" spans="9:18" x14ac:dyDescent="0.15">
      <c r="I651" s="58"/>
      <c r="J651" s="58"/>
      <c r="K651" s="58"/>
      <c r="L651" s="58"/>
      <c r="M651" s="58"/>
      <c r="N651" s="58"/>
      <c r="O651" s="58"/>
      <c r="P651" s="58"/>
      <c r="Q651" s="58"/>
      <c r="R651" s="61"/>
    </row>
    <row r="652" spans="9:18" x14ac:dyDescent="0.15">
      <c r="I652" s="58"/>
      <c r="J652" s="58"/>
      <c r="K652" s="58"/>
      <c r="L652" s="58"/>
      <c r="M652" s="58"/>
      <c r="N652" s="58"/>
      <c r="O652" s="58"/>
      <c r="P652" s="58"/>
      <c r="Q652" s="58"/>
      <c r="R652" s="61"/>
    </row>
    <row r="653" spans="9:18" x14ac:dyDescent="0.15">
      <c r="I653" s="58"/>
      <c r="J653" s="58"/>
      <c r="K653" s="58"/>
      <c r="L653" s="58"/>
      <c r="M653" s="58"/>
      <c r="N653" s="58"/>
      <c r="O653" s="58"/>
      <c r="P653" s="58"/>
      <c r="Q653" s="58"/>
      <c r="R653" s="61"/>
    </row>
    <row r="654" spans="9:18" x14ac:dyDescent="0.15">
      <c r="I654" s="58"/>
      <c r="J654" s="58"/>
      <c r="K654" s="58"/>
      <c r="L654" s="58"/>
      <c r="M654" s="58"/>
      <c r="N654" s="58"/>
      <c r="O654" s="58"/>
      <c r="P654" s="58"/>
      <c r="Q654" s="58"/>
      <c r="R654" s="61"/>
    </row>
    <row r="655" spans="9:18" x14ac:dyDescent="0.15">
      <c r="I655" s="58"/>
      <c r="J655" s="58"/>
      <c r="K655" s="58"/>
      <c r="L655" s="58"/>
      <c r="M655" s="58"/>
      <c r="N655" s="58"/>
      <c r="O655" s="58"/>
      <c r="P655" s="58"/>
      <c r="Q655" s="58"/>
      <c r="R655" s="61"/>
    </row>
    <row r="656" spans="9:18" x14ac:dyDescent="0.15">
      <c r="I656" s="58"/>
      <c r="J656" s="58"/>
      <c r="K656" s="58"/>
      <c r="L656" s="58"/>
      <c r="M656" s="58"/>
      <c r="N656" s="58"/>
      <c r="O656" s="58"/>
      <c r="P656" s="58"/>
      <c r="Q656" s="58"/>
      <c r="R656" s="61"/>
    </row>
    <row r="657" spans="9:18" x14ac:dyDescent="0.15">
      <c r="I657" s="58"/>
      <c r="J657" s="58"/>
      <c r="K657" s="58"/>
      <c r="L657" s="58"/>
      <c r="M657" s="58"/>
      <c r="N657" s="58"/>
      <c r="O657" s="58"/>
      <c r="P657" s="58"/>
      <c r="Q657" s="58"/>
      <c r="R657" s="61"/>
    </row>
    <row r="658" spans="9:18" x14ac:dyDescent="0.15">
      <c r="I658" s="58"/>
      <c r="J658" s="58"/>
      <c r="K658" s="58"/>
      <c r="L658" s="58"/>
      <c r="M658" s="58"/>
      <c r="N658" s="58"/>
      <c r="O658" s="58"/>
      <c r="P658" s="58"/>
      <c r="Q658" s="58"/>
      <c r="R658" s="61"/>
    </row>
    <row r="659" spans="9:18" x14ac:dyDescent="0.15">
      <c r="I659" s="58"/>
      <c r="J659" s="58"/>
      <c r="K659" s="58"/>
      <c r="L659" s="58"/>
      <c r="M659" s="58"/>
      <c r="N659" s="58"/>
      <c r="O659" s="58"/>
      <c r="P659" s="58"/>
      <c r="Q659" s="58"/>
      <c r="R659" s="61"/>
    </row>
    <row r="660" spans="9:18" x14ac:dyDescent="0.15">
      <c r="I660" s="58"/>
      <c r="J660" s="58"/>
      <c r="K660" s="58"/>
      <c r="L660" s="58"/>
      <c r="M660" s="58"/>
      <c r="N660" s="58"/>
      <c r="O660" s="58"/>
      <c r="P660" s="58"/>
      <c r="Q660" s="58"/>
      <c r="R660" s="61"/>
    </row>
    <row r="661" spans="9:18" x14ac:dyDescent="0.15">
      <c r="I661" s="58"/>
      <c r="J661" s="58"/>
      <c r="K661" s="58"/>
      <c r="L661" s="58"/>
      <c r="M661" s="58"/>
      <c r="N661" s="58"/>
      <c r="O661" s="58"/>
      <c r="P661" s="58"/>
      <c r="Q661" s="58"/>
      <c r="R661" s="61"/>
    </row>
    <row r="662" spans="9:18" x14ac:dyDescent="0.15">
      <c r="I662" s="58"/>
      <c r="J662" s="58"/>
      <c r="K662" s="58"/>
      <c r="L662" s="58"/>
      <c r="M662" s="58"/>
      <c r="N662" s="58"/>
      <c r="O662" s="58"/>
      <c r="P662" s="58"/>
      <c r="Q662" s="58"/>
      <c r="R662" s="61"/>
    </row>
    <row r="663" spans="9:18" x14ac:dyDescent="0.15">
      <c r="I663" s="58"/>
      <c r="J663" s="58"/>
      <c r="K663" s="58"/>
      <c r="L663" s="58"/>
      <c r="M663" s="58"/>
      <c r="N663" s="58"/>
      <c r="O663" s="58"/>
      <c r="P663" s="58"/>
      <c r="Q663" s="58"/>
      <c r="R663" s="61"/>
    </row>
    <row r="664" spans="9:18" x14ac:dyDescent="0.15">
      <c r="I664" s="58"/>
      <c r="J664" s="58"/>
      <c r="K664" s="58"/>
      <c r="L664" s="58"/>
      <c r="M664" s="58"/>
      <c r="N664" s="58"/>
      <c r="O664" s="58"/>
      <c r="P664" s="58"/>
      <c r="Q664" s="58"/>
      <c r="R664" s="61"/>
    </row>
    <row r="665" spans="9:18" x14ac:dyDescent="0.15">
      <c r="I665" s="58"/>
      <c r="J665" s="58"/>
      <c r="K665" s="58"/>
      <c r="L665" s="58"/>
      <c r="M665" s="58"/>
      <c r="N665" s="58"/>
      <c r="O665" s="58"/>
      <c r="P665" s="58"/>
      <c r="Q665" s="58"/>
      <c r="R665" s="61"/>
    </row>
    <row r="666" spans="9:18" x14ac:dyDescent="0.15">
      <c r="I666" s="58"/>
      <c r="J666" s="58"/>
      <c r="K666" s="58"/>
      <c r="L666" s="58"/>
      <c r="M666" s="58"/>
      <c r="N666" s="58"/>
      <c r="O666" s="58"/>
      <c r="P666" s="58"/>
      <c r="Q666" s="58"/>
      <c r="R666" s="61"/>
    </row>
    <row r="667" spans="9:18" x14ac:dyDescent="0.15">
      <c r="I667" s="58"/>
      <c r="J667" s="58"/>
      <c r="K667" s="58"/>
      <c r="L667" s="58"/>
      <c r="M667" s="58"/>
      <c r="N667" s="58"/>
      <c r="O667" s="58"/>
      <c r="P667" s="58"/>
      <c r="Q667" s="58"/>
      <c r="R667" s="61"/>
    </row>
    <row r="668" spans="9:18" x14ac:dyDescent="0.15">
      <c r="I668" s="58"/>
      <c r="J668" s="58"/>
      <c r="K668" s="58"/>
      <c r="L668" s="58"/>
      <c r="M668" s="58"/>
      <c r="N668" s="58"/>
      <c r="O668" s="58"/>
      <c r="P668" s="58"/>
      <c r="Q668" s="58"/>
      <c r="R668" s="61"/>
    </row>
    <row r="669" spans="9:18" x14ac:dyDescent="0.15">
      <c r="I669" s="58"/>
      <c r="J669" s="58"/>
      <c r="K669" s="58"/>
      <c r="L669" s="58"/>
      <c r="M669" s="58"/>
      <c r="N669" s="58"/>
      <c r="O669" s="58"/>
      <c r="P669" s="58"/>
      <c r="Q669" s="58"/>
      <c r="R669" s="61"/>
    </row>
    <row r="670" spans="9:18" x14ac:dyDescent="0.15">
      <c r="I670" s="58"/>
      <c r="J670" s="58"/>
      <c r="K670" s="58"/>
      <c r="L670" s="58"/>
      <c r="M670" s="58"/>
      <c r="N670" s="58"/>
      <c r="O670" s="58"/>
      <c r="P670" s="58"/>
      <c r="Q670" s="58"/>
      <c r="R670" s="61"/>
    </row>
    <row r="671" spans="9:18" x14ac:dyDescent="0.15">
      <c r="I671" s="58"/>
      <c r="J671" s="58"/>
      <c r="K671" s="58"/>
      <c r="L671" s="58"/>
      <c r="M671" s="58"/>
      <c r="N671" s="58"/>
      <c r="O671" s="58"/>
      <c r="P671" s="58"/>
      <c r="Q671" s="58"/>
      <c r="R671" s="61"/>
    </row>
    <row r="672" spans="9:18" x14ac:dyDescent="0.15">
      <c r="I672" s="58"/>
      <c r="J672" s="58"/>
      <c r="K672" s="58"/>
      <c r="L672" s="58"/>
      <c r="M672" s="58"/>
      <c r="N672" s="58"/>
      <c r="O672" s="58"/>
      <c r="P672" s="58"/>
      <c r="Q672" s="58"/>
      <c r="R672" s="61"/>
    </row>
    <row r="673" spans="9:18" x14ac:dyDescent="0.15">
      <c r="I673" s="58"/>
      <c r="J673" s="58"/>
      <c r="K673" s="58"/>
      <c r="L673" s="58"/>
      <c r="M673" s="58"/>
      <c r="N673" s="58"/>
      <c r="O673" s="58"/>
      <c r="P673" s="58"/>
      <c r="Q673" s="58"/>
      <c r="R673" s="61"/>
    </row>
    <row r="674" spans="9:18" x14ac:dyDescent="0.15">
      <c r="I674" s="58"/>
      <c r="J674" s="58"/>
      <c r="K674" s="58"/>
      <c r="L674" s="58"/>
      <c r="M674" s="58"/>
      <c r="N674" s="58"/>
      <c r="O674" s="58"/>
      <c r="P674" s="58"/>
      <c r="Q674" s="58"/>
      <c r="R674" s="61"/>
    </row>
    <row r="675" spans="9:18" x14ac:dyDescent="0.15">
      <c r="I675" s="58"/>
      <c r="J675" s="58"/>
      <c r="K675" s="58"/>
      <c r="L675" s="58"/>
      <c r="M675" s="58"/>
      <c r="N675" s="58"/>
      <c r="O675" s="58"/>
      <c r="P675" s="58"/>
      <c r="Q675" s="58"/>
      <c r="R675" s="61"/>
    </row>
    <row r="676" spans="9:18" x14ac:dyDescent="0.15">
      <c r="I676" s="58"/>
      <c r="J676" s="58"/>
      <c r="K676" s="58"/>
      <c r="L676" s="58"/>
      <c r="M676" s="58"/>
      <c r="N676" s="58"/>
      <c r="O676" s="58"/>
      <c r="P676" s="58"/>
      <c r="Q676" s="58"/>
      <c r="R676" s="61"/>
    </row>
    <row r="677" spans="9:18" x14ac:dyDescent="0.15">
      <c r="I677" s="58"/>
      <c r="J677" s="58"/>
      <c r="K677" s="58"/>
      <c r="L677" s="58"/>
      <c r="M677" s="58"/>
      <c r="N677" s="58"/>
      <c r="O677" s="58"/>
      <c r="P677" s="58"/>
      <c r="Q677" s="58"/>
      <c r="R677" s="61"/>
    </row>
    <row r="678" spans="9:18" x14ac:dyDescent="0.15">
      <c r="I678" s="58"/>
      <c r="J678" s="58"/>
      <c r="K678" s="58"/>
      <c r="L678" s="58"/>
      <c r="M678" s="58"/>
      <c r="N678" s="58"/>
      <c r="O678" s="58"/>
      <c r="P678" s="58"/>
      <c r="Q678" s="58"/>
      <c r="R678" s="61"/>
    </row>
    <row r="679" spans="9:18" x14ac:dyDescent="0.15">
      <c r="I679" s="58"/>
      <c r="J679" s="58"/>
      <c r="K679" s="58"/>
      <c r="L679" s="58"/>
      <c r="M679" s="58"/>
      <c r="N679" s="58"/>
      <c r="O679" s="58"/>
      <c r="P679" s="58"/>
      <c r="Q679" s="58"/>
      <c r="R679" s="61"/>
    </row>
    <row r="680" spans="9:18" x14ac:dyDescent="0.15">
      <c r="I680" s="58"/>
      <c r="J680" s="58"/>
      <c r="K680" s="58"/>
      <c r="L680" s="58"/>
      <c r="M680" s="58"/>
      <c r="N680" s="58"/>
      <c r="O680" s="58"/>
      <c r="P680" s="58"/>
      <c r="Q680" s="58"/>
      <c r="R680" s="61"/>
    </row>
    <row r="681" spans="9:18" x14ac:dyDescent="0.15">
      <c r="I681" s="58"/>
      <c r="J681" s="58"/>
      <c r="K681" s="58"/>
      <c r="L681" s="58"/>
      <c r="M681" s="58"/>
      <c r="N681" s="58"/>
      <c r="O681" s="58"/>
      <c r="P681" s="58"/>
      <c r="Q681" s="58"/>
      <c r="R681" s="61"/>
    </row>
    <row r="682" spans="9:18" x14ac:dyDescent="0.15">
      <c r="I682" s="58"/>
      <c r="J682" s="58"/>
      <c r="K682" s="58"/>
      <c r="L682" s="58"/>
      <c r="M682" s="58"/>
      <c r="N682" s="58"/>
      <c r="O682" s="58"/>
      <c r="P682" s="58"/>
      <c r="Q682" s="58"/>
      <c r="R682" s="61"/>
    </row>
    <row r="683" spans="9:18" x14ac:dyDescent="0.15">
      <c r="I683" s="58"/>
      <c r="J683" s="58"/>
      <c r="K683" s="58"/>
      <c r="L683" s="58"/>
      <c r="M683" s="58"/>
      <c r="N683" s="58"/>
      <c r="O683" s="58"/>
      <c r="P683" s="58"/>
      <c r="Q683" s="58"/>
      <c r="R683" s="61"/>
    </row>
    <row r="684" spans="9:18" x14ac:dyDescent="0.15">
      <c r="I684" s="58"/>
      <c r="J684" s="58"/>
      <c r="K684" s="58"/>
      <c r="L684" s="58"/>
      <c r="M684" s="58"/>
      <c r="N684" s="58"/>
      <c r="O684" s="58"/>
      <c r="P684" s="58"/>
      <c r="Q684" s="58"/>
      <c r="R684" s="61"/>
    </row>
    <row r="685" spans="9:18" x14ac:dyDescent="0.15">
      <c r="I685" s="58"/>
      <c r="J685" s="58"/>
      <c r="K685" s="58"/>
      <c r="L685" s="58"/>
      <c r="M685" s="58"/>
      <c r="N685" s="58"/>
      <c r="O685" s="58"/>
      <c r="P685" s="58"/>
      <c r="Q685" s="58"/>
      <c r="R685" s="61"/>
    </row>
    <row r="686" spans="9:18" x14ac:dyDescent="0.15">
      <c r="I686" s="58"/>
      <c r="J686" s="58"/>
      <c r="K686" s="58"/>
      <c r="L686" s="58"/>
      <c r="M686" s="58"/>
      <c r="N686" s="58"/>
      <c r="O686" s="58"/>
      <c r="P686" s="58"/>
      <c r="Q686" s="58"/>
      <c r="R686" s="61"/>
    </row>
    <row r="687" spans="9:18" x14ac:dyDescent="0.15">
      <c r="I687" s="58"/>
      <c r="J687" s="58"/>
      <c r="K687" s="58"/>
      <c r="L687" s="58"/>
      <c r="M687" s="58"/>
      <c r="N687" s="58"/>
      <c r="O687" s="58"/>
      <c r="P687" s="58"/>
      <c r="Q687" s="58"/>
      <c r="R687" s="61"/>
    </row>
    <row r="688" spans="9:18" x14ac:dyDescent="0.15">
      <c r="I688" s="58"/>
      <c r="J688" s="58"/>
      <c r="K688" s="58"/>
      <c r="L688" s="58"/>
      <c r="M688" s="58"/>
      <c r="N688" s="58"/>
      <c r="O688" s="58"/>
      <c r="P688" s="58"/>
      <c r="Q688" s="58"/>
      <c r="R688" s="61"/>
    </row>
    <row r="689" spans="9:18" x14ac:dyDescent="0.15">
      <c r="I689" s="58"/>
      <c r="J689" s="58"/>
      <c r="K689" s="58"/>
      <c r="L689" s="58"/>
      <c r="M689" s="58"/>
      <c r="N689" s="58"/>
      <c r="O689" s="58"/>
      <c r="P689" s="58"/>
      <c r="Q689" s="58"/>
      <c r="R689" s="61"/>
    </row>
    <row r="690" spans="9:18" x14ac:dyDescent="0.15">
      <c r="I690" s="58"/>
      <c r="J690" s="58"/>
      <c r="K690" s="58"/>
      <c r="L690" s="58"/>
      <c r="M690" s="58"/>
      <c r="N690" s="58"/>
      <c r="O690" s="58"/>
      <c r="P690" s="58"/>
      <c r="Q690" s="58"/>
      <c r="R690" s="61"/>
    </row>
    <row r="691" spans="9:18" x14ac:dyDescent="0.15">
      <c r="I691" s="58"/>
      <c r="J691" s="58"/>
      <c r="K691" s="58"/>
      <c r="L691" s="58"/>
      <c r="M691" s="58"/>
      <c r="N691" s="58"/>
      <c r="O691" s="58"/>
      <c r="P691" s="58"/>
      <c r="Q691" s="58"/>
      <c r="R691" s="61"/>
    </row>
    <row r="692" spans="9:18" x14ac:dyDescent="0.15">
      <c r="I692" s="58"/>
      <c r="J692" s="58"/>
      <c r="K692" s="58"/>
      <c r="L692" s="58"/>
      <c r="M692" s="58"/>
      <c r="N692" s="58"/>
      <c r="O692" s="58"/>
      <c r="P692" s="58"/>
      <c r="Q692" s="58"/>
      <c r="R692" s="61"/>
    </row>
    <row r="693" spans="9:18" x14ac:dyDescent="0.15">
      <c r="I693" s="58"/>
      <c r="J693" s="58"/>
      <c r="K693" s="58"/>
      <c r="L693" s="58"/>
      <c r="M693" s="58"/>
      <c r="N693" s="58"/>
      <c r="O693" s="58"/>
      <c r="P693" s="58"/>
      <c r="Q693" s="58"/>
      <c r="R693" s="61"/>
    </row>
    <row r="694" spans="9:18" x14ac:dyDescent="0.15">
      <c r="I694" s="58"/>
      <c r="J694" s="58"/>
      <c r="K694" s="58"/>
      <c r="L694" s="58"/>
      <c r="M694" s="58"/>
      <c r="N694" s="58"/>
      <c r="O694" s="58"/>
      <c r="P694" s="58"/>
      <c r="Q694" s="58"/>
      <c r="R694" s="61"/>
    </row>
    <row r="695" spans="9:18" x14ac:dyDescent="0.15">
      <c r="I695" s="58"/>
      <c r="J695" s="58"/>
      <c r="K695" s="58"/>
      <c r="L695" s="58"/>
      <c r="M695" s="58"/>
      <c r="N695" s="58"/>
      <c r="O695" s="58"/>
      <c r="P695" s="58"/>
      <c r="Q695" s="58"/>
      <c r="R695" s="61"/>
    </row>
    <row r="696" spans="9:18" x14ac:dyDescent="0.15">
      <c r="I696" s="58"/>
      <c r="J696" s="58"/>
      <c r="K696" s="58"/>
      <c r="L696" s="58"/>
      <c r="M696" s="58"/>
      <c r="N696" s="58"/>
      <c r="O696" s="58"/>
      <c r="P696" s="58"/>
      <c r="Q696" s="58"/>
      <c r="R696" s="61"/>
    </row>
    <row r="697" spans="9:18" x14ac:dyDescent="0.15">
      <c r="I697" s="58"/>
      <c r="J697" s="58"/>
      <c r="K697" s="58"/>
      <c r="L697" s="58"/>
      <c r="M697" s="58"/>
      <c r="N697" s="58"/>
      <c r="O697" s="58"/>
      <c r="P697" s="58"/>
      <c r="Q697" s="58"/>
      <c r="R697" s="61"/>
    </row>
    <row r="698" spans="9:18" x14ac:dyDescent="0.15">
      <c r="I698" s="58"/>
      <c r="J698" s="58"/>
      <c r="K698" s="58"/>
      <c r="L698" s="58"/>
      <c r="M698" s="58"/>
      <c r="N698" s="58"/>
      <c r="O698" s="58"/>
      <c r="P698" s="58"/>
      <c r="Q698" s="58"/>
      <c r="R698" s="61"/>
    </row>
    <row r="699" spans="9:18" x14ac:dyDescent="0.15">
      <c r="I699" s="58"/>
      <c r="J699" s="58"/>
      <c r="K699" s="58"/>
      <c r="L699" s="58"/>
      <c r="M699" s="58"/>
      <c r="N699" s="58"/>
      <c r="O699" s="58"/>
      <c r="P699" s="58"/>
      <c r="Q699" s="58"/>
      <c r="R699" s="61"/>
    </row>
    <row r="700" spans="9:18" x14ac:dyDescent="0.15">
      <c r="I700" s="58"/>
      <c r="J700" s="58"/>
      <c r="K700" s="58"/>
      <c r="L700" s="58"/>
      <c r="M700" s="58"/>
      <c r="N700" s="58"/>
      <c r="O700" s="58"/>
      <c r="P700" s="58"/>
      <c r="Q700" s="58"/>
      <c r="R700" s="61"/>
    </row>
    <row r="701" spans="9:18" x14ac:dyDescent="0.15">
      <c r="I701" s="58"/>
      <c r="J701" s="58"/>
      <c r="K701" s="58"/>
      <c r="L701" s="58"/>
      <c r="M701" s="58"/>
      <c r="N701" s="58"/>
      <c r="O701" s="58"/>
      <c r="P701" s="58"/>
      <c r="Q701" s="58"/>
      <c r="R701" s="61"/>
    </row>
    <row r="702" spans="9:18" x14ac:dyDescent="0.15">
      <c r="I702" s="58"/>
      <c r="J702" s="58"/>
      <c r="K702" s="58"/>
      <c r="L702" s="58"/>
      <c r="M702" s="58"/>
      <c r="N702" s="58"/>
      <c r="O702" s="58"/>
      <c r="P702" s="58"/>
      <c r="Q702" s="58"/>
      <c r="R702" s="61"/>
    </row>
    <row r="703" spans="9:18" x14ac:dyDescent="0.15">
      <c r="I703" s="58"/>
      <c r="J703" s="58"/>
      <c r="K703" s="58"/>
      <c r="L703" s="58"/>
      <c r="M703" s="58"/>
      <c r="N703" s="58"/>
      <c r="O703" s="58"/>
      <c r="P703" s="58"/>
      <c r="Q703" s="58"/>
      <c r="R703" s="61"/>
    </row>
    <row r="704" spans="9:18" x14ac:dyDescent="0.15">
      <c r="I704" s="58"/>
      <c r="J704" s="58"/>
      <c r="K704" s="58"/>
      <c r="L704" s="58"/>
      <c r="M704" s="58"/>
      <c r="N704" s="58"/>
      <c r="O704" s="58"/>
      <c r="P704" s="58"/>
      <c r="Q704" s="58"/>
      <c r="R704" s="61"/>
    </row>
    <row r="705" spans="9:18" x14ac:dyDescent="0.15">
      <c r="I705" s="58"/>
      <c r="J705" s="58"/>
      <c r="K705" s="58"/>
      <c r="L705" s="58"/>
      <c r="M705" s="58"/>
      <c r="N705" s="58"/>
      <c r="O705" s="58"/>
      <c r="P705" s="58"/>
      <c r="Q705" s="58"/>
      <c r="R705" s="61"/>
    </row>
    <row r="706" spans="9:18" x14ac:dyDescent="0.15">
      <c r="I706" s="58"/>
      <c r="J706" s="58"/>
      <c r="K706" s="58"/>
      <c r="L706" s="58"/>
      <c r="M706" s="58"/>
      <c r="N706" s="58"/>
      <c r="O706" s="58"/>
      <c r="P706" s="58"/>
      <c r="Q706" s="58"/>
      <c r="R706" s="61"/>
    </row>
    <row r="707" spans="9:18" x14ac:dyDescent="0.15">
      <c r="I707" s="58"/>
      <c r="J707" s="58"/>
      <c r="K707" s="58"/>
      <c r="L707" s="58"/>
      <c r="M707" s="58"/>
      <c r="N707" s="58"/>
      <c r="O707" s="58"/>
      <c r="P707" s="58"/>
      <c r="Q707" s="58"/>
      <c r="R707" s="61"/>
    </row>
    <row r="708" spans="9:18" x14ac:dyDescent="0.15">
      <c r="I708" s="58"/>
      <c r="J708" s="58"/>
      <c r="K708" s="58"/>
      <c r="L708" s="58"/>
      <c r="M708" s="58"/>
      <c r="N708" s="58"/>
      <c r="O708" s="58"/>
      <c r="P708" s="58"/>
      <c r="Q708" s="58"/>
      <c r="R708" s="61"/>
    </row>
    <row r="709" spans="9:18" x14ac:dyDescent="0.15">
      <c r="I709" s="58"/>
      <c r="J709" s="58"/>
      <c r="K709" s="58"/>
      <c r="L709" s="58"/>
      <c r="M709" s="58"/>
      <c r="N709" s="58"/>
      <c r="O709" s="58"/>
      <c r="P709" s="58"/>
      <c r="Q709" s="58"/>
      <c r="R709" s="61"/>
    </row>
    <row r="710" spans="9:18" x14ac:dyDescent="0.15">
      <c r="I710" s="58"/>
      <c r="J710" s="58"/>
      <c r="K710" s="58"/>
      <c r="L710" s="58"/>
      <c r="M710" s="58"/>
      <c r="N710" s="58"/>
      <c r="O710" s="58"/>
      <c r="P710" s="58"/>
      <c r="Q710" s="58"/>
      <c r="R710" s="61"/>
    </row>
    <row r="711" spans="9:18" x14ac:dyDescent="0.15">
      <c r="I711" s="58"/>
      <c r="J711" s="58"/>
      <c r="K711" s="58"/>
      <c r="L711" s="58"/>
      <c r="M711" s="58"/>
      <c r="N711" s="58"/>
      <c r="O711" s="58"/>
      <c r="P711" s="58"/>
      <c r="Q711" s="58"/>
      <c r="R711" s="61"/>
    </row>
    <row r="712" spans="9:18" x14ac:dyDescent="0.15">
      <c r="I712" s="58"/>
      <c r="J712" s="58"/>
      <c r="K712" s="58"/>
      <c r="L712" s="58"/>
      <c r="M712" s="58"/>
      <c r="N712" s="58"/>
      <c r="O712" s="58"/>
      <c r="P712" s="58"/>
      <c r="Q712" s="58"/>
      <c r="R712" s="61"/>
    </row>
    <row r="713" spans="9:18" x14ac:dyDescent="0.15">
      <c r="I713" s="58"/>
      <c r="J713" s="58"/>
      <c r="K713" s="58"/>
      <c r="L713" s="58"/>
      <c r="M713" s="58"/>
      <c r="N713" s="58"/>
      <c r="O713" s="58"/>
      <c r="P713" s="58"/>
      <c r="Q713" s="58"/>
      <c r="R713" s="61"/>
    </row>
    <row r="714" spans="9:18" x14ac:dyDescent="0.15">
      <c r="I714" s="58"/>
      <c r="J714" s="58"/>
      <c r="K714" s="58"/>
      <c r="L714" s="58"/>
      <c r="M714" s="58"/>
      <c r="N714" s="58"/>
      <c r="O714" s="58"/>
      <c r="P714" s="58"/>
      <c r="Q714" s="58"/>
      <c r="R714" s="61"/>
    </row>
    <row r="715" spans="9:18" x14ac:dyDescent="0.15">
      <c r="I715" s="58"/>
      <c r="J715" s="58"/>
      <c r="K715" s="58"/>
      <c r="L715" s="58"/>
      <c r="M715" s="58"/>
      <c r="N715" s="58"/>
      <c r="O715" s="58"/>
      <c r="P715" s="58"/>
      <c r="Q715" s="58"/>
      <c r="R715" s="61"/>
    </row>
    <row r="716" spans="9:18" x14ac:dyDescent="0.15">
      <c r="I716" s="58"/>
      <c r="J716" s="58"/>
      <c r="K716" s="58"/>
      <c r="L716" s="58"/>
      <c r="M716" s="58"/>
      <c r="N716" s="58"/>
      <c r="O716" s="58"/>
      <c r="P716" s="58"/>
      <c r="Q716" s="58"/>
      <c r="R716" s="61"/>
    </row>
    <row r="717" spans="9:18" x14ac:dyDescent="0.15">
      <c r="I717" s="58"/>
      <c r="J717" s="58"/>
      <c r="K717" s="58"/>
      <c r="L717" s="58"/>
      <c r="M717" s="58"/>
      <c r="N717" s="58"/>
      <c r="O717" s="58"/>
      <c r="P717" s="58"/>
      <c r="Q717" s="58"/>
      <c r="R717" s="61"/>
    </row>
    <row r="718" spans="9:18" x14ac:dyDescent="0.15">
      <c r="I718" s="58"/>
      <c r="J718" s="58"/>
      <c r="K718" s="58"/>
      <c r="L718" s="58"/>
      <c r="M718" s="58"/>
      <c r="N718" s="58"/>
      <c r="O718" s="58"/>
      <c r="P718" s="58"/>
      <c r="Q718" s="58"/>
      <c r="R718" s="61"/>
    </row>
    <row r="719" spans="9:18" x14ac:dyDescent="0.15">
      <c r="I719" s="58"/>
      <c r="J719" s="58"/>
      <c r="K719" s="58"/>
      <c r="L719" s="58"/>
      <c r="M719" s="58"/>
      <c r="N719" s="58"/>
      <c r="O719" s="58"/>
      <c r="P719" s="58"/>
      <c r="Q719" s="58"/>
      <c r="R719" s="61"/>
    </row>
    <row r="720" spans="9:18" x14ac:dyDescent="0.15">
      <c r="I720" s="58"/>
      <c r="J720" s="58"/>
      <c r="K720" s="58"/>
      <c r="L720" s="58"/>
      <c r="M720" s="58"/>
      <c r="N720" s="58"/>
      <c r="O720" s="58"/>
      <c r="P720" s="58"/>
      <c r="Q720" s="58"/>
      <c r="R720" s="61"/>
    </row>
    <row r="721" spans="9:18" x14ac:dyDescent="0.15">
      <c r="I721" s="58"/>
      <c r="J721" s="58"/>
      <c r="K721" s="58"/>
      <c r="L721" s="58"/>
      <c r="M721" s="58"/>
      <c r="N721" s="58"/>
      <c r="O721" s="58"/>
      <c r="P721" s="58"/>
      <c r="Q721" s="58"/>
      <c r="R721" s="61"/>
    </row>
    <row r="722" spans="9:18" x14ac:dyDescent="0.15">
      <c r="I722" s="58"/>
      <c r="J722" s="58"/>
      <c r="K722" s="58"/>
      <c r="L722" s="58"/>
      <c r="M722" s="58"/>
      <c r="N722" s="58"/>
      <c r="O722" s="58"/>
      <c r="P722" s="58"/>
      <c r="Q722" s="58"/>
      <c r="R722" s="61"/>
    </row>
    <row r="723" spans="9:18" x14ac:dyDescent="0.15">
      <c r="I723" s="58"/>
      <c r="J723" s="58"/>
      <c r="K723" s="58"/>
      <c r="L723" s="58"/>
      <c r="M723" s="58"/>
      <c r="N723" s="58"/>
      <c r="O723" s="58"/>
      <c r="P723" s="58"/>
      <c r="Q723" s="58"/>
      <c r="R723" s="61"/>
    </row>
    <row r="724" spans="9:18" x14ac:dyDescent="0.15">
      <c r="I724" s="58"/>
      <c r="J724" s="58"/>
      <c r="K724" s="58"/>
      <c r="L724" s="58"/>
      <c r="M724" s="58"/>
      <c r="N724" s="58"/>
      <c r="O724" s="58"/>
      <c r="P724" s="58"/>
      <c r="Q724" s="58"/>
      <c r="R724" s="61"/>
    </row>
    <row r="725" spans="9:18" x14ac:dyDescent="0.15">
      <c r="I725" s="58"/>
      <c r="J725" s="58"/>
      <c r="K725" s="58"/>
      <c r="L725" s="58"/>
      <c r="M725" s="58"/>
      <c r="N725" s="58"/>
      <c r="O725" s="58"/>
      <c r="P725" s="58"/>
      <c r="Q725" s="58"/>
      <c r="R725" s="61"/>
    </row>
    <row r="726" spans="9:18" x14ac:dyDescent="0.15">
      <c r="I726" s="58"/>
      <c r="J726" s="58"/>
      <c r="K726" s="58"/>
      <c r="L726" s="58"/>
      <c r="M726" s="58"/>
      <c r="N726" s="58"/>
      <c r="O726" s="58"/>
      <c r="P726" s="58"/>
      <c r="Q726" s="58"/>
      <c r="R726" s="61"/>
    </row>
    <row r="727" spans="9:18" x14ac:dyDescent="0.15">
      <c r="I727" s="58"/>
      <c r="J727" s="58"/>
      <c r="K727" s="58"/>
      <c r="L727" s="58"/>
      <c r="M727" s="58"/>
      <c r="N727" s="58"/>
      <c r="O727" s="58"/>
      <c r="P727" s="58"/>
      <c r="Q727" s="58"/>
      <c r="R727" s="61"/>
    </row>
    <row r="728" spans="9:18" x14ac:dyDescent="0.15">
      <c r="I728" s="58"/>
      <c r="J728" s="58"/>
      <c r="K728" s="58"/>
      <c r="L728" s="58"/>
      <c r="M728" s="58"/>
      <c r="N728" s="58"/>
      <c r="O728" s="58"/>
      <c r="P728" s="58"/>
      <c r="Q728" s="58"/>
      <c r="R728" s="61"/>
    </row>
    <row r="729" spans="9:18" x14ac:dyDescent="0.15">
      <c r="I729" s="58"/>
      <c r="J729" s="58"/>
      <c r="K729" s="58"/>
      <c r="L729" s="58"/>
      <c r="M729" s="58"/>
      <c r="N729" s="58"/>
      <c r="O729" s="58"/>
      <c r="P729" s="58"/>
      <c r="Q729" s="58"/>
      <c r="R729" s="61"/>
    </row>
    <row r="730" spans="9:18" x14ac:dyDescent="0.15">
      <c r="I730" s="58"/>
      <c r="J730" s="58"/>
      <c r="K730" s="58"/>
      <c r="L730" s="58"/>
      <c r="M730" s="58"/>
      <c r="N730" s="58"/>
      <c r="O730" s="58"/>
      <c r="P730" s="58"/>
      <c r="Q730" s="58"/>
      <c r="R730" s="61"/>
    </row>
    <row r="731" spans="9:18" x14ac:dyDescent="0.15">
      <c r="I731" s="58"/>
      <c r="J731" s="58"/>
      <c r="K731" s="58"/>
      <c r="L731" s="58"/>
      <c r="M731" s="58"/>
      <c r="N731" s="58"/>
      <c r="O731" s="58"/>
      <c r="P731" s="58"/>
      <c r="Q731" s="58"/>
      <c r="R731" s="61"/>
    </row>
    <row r="732" spans="9:18" x14ac:dyDescent="0.15">
      <c r="I732" s="58"/>
      <c r="J732" s="58"/>
      <c r="K732" s="58"/>
      <c r="L732" s="58"/>
      <c r="M732" s="58"/>
      <c r="N732" s="58"/>
      <c r="O732" s="58"/>
      <c r="P732" s="58"/>
      <c r="Q732" s="58"/>
      <c r="R732" s="61"/>
    </row>
    <row r="733" spans="9:18" x14ac:dyDescent="0.15">
      <c r="I733" s="58"/>
      <c r="J733" s="58"/>
      <c r="K733" s="58"/>
      <c r="L733" s="58"/>
      <c r="M733" s="58"/>
      <c r="N733" s="58"/>
      <c r="O733" s="58"/>
      <c r="P733" s="58"/>
      <c r="Q733" s="58"/>
      <c r="R733" s="61"/>
    </row>
    <row r="734" spans="9:18" x14ac:dyDescent="0.15">
      <c r="I734" s="58"/>
      <c r="J734" s="58"/>
      <c r="K734" s="58"/>
      <c r="L734" s="58"/>
      <c r="M734" s="58"/>
      <c r="N734" s="58"/>
      <c r="O734" s="58"/>
      <c r="P734" s="58"/>
      <c r="Q734" s="58"/>
      <c r="R734" s="61"/>
    </row>
    <row r="735" spans="9:18" x14ac:dyDescent="0.15">
      <c r="I735" s="58"/>
      <c r="J735" s="58"/>
      <c r="K735" s="58"/>
      <c r="L735" s="58"/>
      <c r="M735" s="58"/>
      <c r="N735" s="58"/>
      <c r="O735" s="58"/>
      <c r="P735" s="58"/>
      <c r="Q735" s="58"/>
      <c r="R735" s="61"/>
    </row>
    <row r="736" spans="9:18" x14ac:dyDescent="0.15">
      <c r="I736" s="58"/>
      <c r="J736" s="58"/>
      <c r="K736" s="58"/>
      <c r="L736" s="58"/>
      <c r="M736" s="58"/>
      <c r="N736" s="58"/>
      <c r="O736" s="58"/>
      <c r="P736" s="58"/>
      <c r="Q736" s="58"/>
      <c r="R736" s="61"/>
    </row>
    <row r="737" spans="9:18" x14ac:dyDescent="0.15">
      <c r="I737" s="58"/>
      <c r="J737" s="58"/>
      <c r="K737" s="58"/>
      <c r="L737" s="58"/>
      <c r="M737" s="58"/>
      <c r="N737" s="58"/>
      <c r="O737" s="58"/>
      <c r="P737" s="58"/>
      <c r="Q737" s="58"/>
      <c r="R737" s="61"/>
    </row>
    <row r="738" spans="9:18" x14ac:dyDescent="0.15">
      <c r="I738" s="58"/>
      <c r="J738" s="58"/>
      <c r="K738" s="58"/>
      <c r="L738" s="58"/>
      <c r="M738" s="58"/>
      <c r="N738" s="58"/>
      <c r="O738" s="58"/>
      <c r="P738" s="58"/>
      <c r="Q738" s="58"/>
      <c r="R738" s="61"/>
    </row>
    <row r="739" spans="9:18" x14ac:dyDescent="0.15">
      <c r="I739" s="58"/>
      <c r="J739" s="58"/>
      <c r="K739" s="58"/>
      <c r="L739" s="58"/>
      <c r="M739" s="58"/>
      <c r="N739" s="58"/>
      <c r="O739" s="58"/>
      <c r="P739" s="58"/>
      <c r="Q739" s="58"/>
      <c r="R739" s="61"/>
    </row>
    <row r="740" spans="9:18" x14ac:dyDescent="0.15">
      <c r="I740" s="58"/>
      <c r="J740" s="58"/>
      <c r="K740" s="58"/>
      <c r="L740" s="58"/>
      <c r="M740" s="58"/>
      <c r="N740" s="58"/>
      <c r="O740" s="58"/>
      <c r="P740" s="58"/>
      <c r="Q740" s="58"/>
      <c r="R740" s="61"/>
    </row>
    <row r="741" spans="9:18" x14ac:dyDescent="0.15">
      <c r="I741" s="58"/>
      <c r="J741" s="58"/>
      <c r="K741" s="58"/>
      <c r="L741" s="58"/>
      <c r="M741" s="58"/>
      <c r="N741" s="58"/>
      <c r="O741" s="58"/>
      <c r="P741" s="58"/>
      <c r="Q741" s="58"/>
      <c r="R741" s="61"/>
    </row>
    <row r="742" spans="9:18" x14ac:dyDescent="0.15">
      <c r="I742" s="58"/>
      <c r="J742" s="58"/>
      <c r="K742" s="58"/>
      <c r="L742" s="58"/>
      <c r="M742" s="58"/>
      <c r="N742" s="58"/>
      <c r="O742" s="58"/>
      <c r="P742" s="58"/>
      <c r="Q742" s="58"/>
      <c r="R742" s="61"/>
    </row>
    <row r="743" spans="9:18" x14ac:dyDescent="0.15">
      <c r="I743" s="58"/>
      <c r="J743" s="58"/>
      <c r="K743" s="58"/>
      <c r="L743" s="58"/>
      <c r="M743" s="58"/>
      <c r="N743" s="58"/>
      <c r="O743" s="58"/>
      <c r="P743" s="58"/>
      <c r="Q743" s="58"/>
      <c r="R743" s="61"/>
    </row>
    <row r="744" spans="9:18" x14ac:dyDescent="0.15">
      <c r="I744" s="58"/>
      <c r="J744" s="58"/>
      <c r="K744" s="58"/>
      <c r="L744" s="58"/>
      <c r="M744" s="58"/>
      <c r="N744" s="58"/>
      <c r="O744" s="58"/>
      <c r="P744" s="58"/>
      <c r="Q744" s="58"/>
      <c r="R744" s="61"/>
    </row>
    <row r="745" spans="9:18" x14ac:dyDescent="0.15">
      <c r="I745" s="58"/>
      <c r="J745" s="58"/>
      <c r="K745" s="58"/>
      <c r="L745" s="58"/>
      <c r="M745" s="58"/>
      <c r="N745" s="58"/>
      <c r="O745" s="58"/>
      <c r="P745" s="58"/>
      <c r="Q745" s="58"/>
      <c r="R745" s="61"/>
    </row>
    <row r="746" spans="9:18" x14ac:dyDescent="0.15">
      <c r="I746" s="58"/>
      <c r="J746" s="58"/>
      <c r="K746" s="58"/>
      <c r="L746" s="58"/>
      <c r="M746" s="58"/>
      <c r="N746" s="58"/>
      <c r="O746" s="58"/>
      <c r="P746" s="58"/>
      <c r="Q746" s="58"/>
      <c r="R746" s="61"/>
    </row>
    <row r="747" spans="9:18" x14ac:dyDescent="0.15">
      <c r="I747" s="58"/>
      <c r="J747" s="58"/>
      <c r="K747" s="58"/>
      <c r="L747" s="58"/>
      <c r="M747" s="58"/>
      <c r="N747" s="58"/>
      <c r="O747" s="58"/>
      <c r="P747" s="58"/>
      <c r="Q747" s="58"/>
      <c r="R747" s="61"/>
    </row>
    <row r="748" spans="9:18" x14ac:dyDescent="0.15">
      <c r="I748" s="58"/>
      <c r="J748" s="58"/>
      <c r="K748" s="58"/>
      <c r="L748" s="58"/>
      <c r="M748" s="58"/>
      <c r="N748" s="58"/>
      <c r="O748" s="58"/>
      <c r="P748" s="58"/>
      <c r="Q748" s="58"/>
      <c r="R748" s="61"/>
    </row>
    <row r="749" spans="9:18" x14ac:dyDescent="0.15">
      <c r="I749" s="58"/>
      <c r="J749" s="58"/>
      <c r="K749" s="58"/>
      <c r="L749" s="58"/>
      <c r="M749" s="58"/>
      <c r="N749" s="58"/>
      <c r="O749" s="58"/>
      <c r="P749" s="58"/>
      <c r="Q749" s="58"/>
      <c r="R749" s="61"/>
    </row>
    <row r="750" spans="9:18" x14ac:dyDescent="0.15">
      <c r="I750" s="58"/>
      <c r="J750" s="58"/>
      <c r="K750" s="58"/>
      <c r="L750" s="58"/>
      <c r="M750" s="58"/>
      <c r="N750" s="58"/>
      <c r="O750" s="58"/>
      <c r="P750" s="58"/>
      <c r="Q750" s="58"/>
      <c r="R750" s="61"/>
    </row>
    <row r="751" spans="9:18" x14ac:dyDescent="0.15">
      <c r="I751" s="58"/>
      <c r="J751" s="58"/>
      <c r="K751" s="58"/>
      <c r="L751" s="58"/>
      <c r="M751" s="58"/>
      <c r="N751" s="58"/>
      <c r="O751" s="58"/>
      <c r="P751" s="58"/>
      <c r="Q751" s="58"/>
      <c r="R751" s="61"/>
    </row>
    <row r="752" spans="9:18" x14ac:dyDescent="0.15">
      <c r="I752" s="58"/>
      <c r="J752" s="58"/>
      <c r="K752" s="58"/>
      <c r="L752" s="58"/>
      <c r="M752" s="58"/>
      <c r="N752" s="58"/>
      <c r="O752" s="58"/>
      <c r="P752" s="58"/>
      <c r="Q752" s="58"/>
      <c r="R752" s="61"/>
    </row>
    <row r="753" spans="9:18" x14ac:dyDescent="0.15">
      <c r="I753" s="58"/>
      <c r="J753" s="58"/>
      <c r="K753" s="58"/>
      <c r="L753" s="58"/>
      <c r="M753" s="58"/>
      <c r="N753" s="58"/>
      <c r="O753" s="58"/>
      <c r="P753" s="58"/>
      <c r="Q753" s="58"/>
      <c r="R753" s="61"/>
    </row>
    <row r="754" spans="9:18" x14ac:dyDescent="0.15">
      <c r="I754" s="58"/>
      <c r="J754" s="58"/>
      <c r="K754" s="58"/>
      <c r="L754" s="58"/>
      <c r="M754" s="58"/>
      <c r="N754" s="58"/>
      <c r="O754" s="58"/>
      <c r="P754" s="58"/>
      <c r="Q754" s="58"/>
      <c r="R754" s="61"/>
    </row>
    <row r="755" spans="9:18" x14ac:dyDescent="0.15">
      <c r="I755" s="58"/>
      <c r="J755" s="58"/>
      <c r="K755" s="58"/>
      <c r="L755" s="58"/>
      <c r="M755" s="58"/>
      <c r="N755" s="58"/>
      <c r="O755" s="58"/>
      <c r="P755" s="58"/>
      <c r="Q755" s="58"/>
      <c r="R755" s="61"/>
    </row>
    <row r="756" spans="9:18" x14ac:dyDescent="0.15">
      <c r="I756" s="58"/>
      <c r="J756" s="58"/>
      <c r="K756" s="58"/>
      <c r="L756" s="58"/>
      <c r="M756" s="58"/>
      <c r="N756" s="58"/>
      <c r="O756" s="58"/>
      <c r="P756" s="58"/>
      <c r="Q756" s="58"/>
      <c r="R756" s="61"/>
    </row>
    <row r="757" spans="9:18" x14ac:dyDescent="0.15">
      <c r="I757" s="58"/>
      <c r="J757" s="58"/>
      <c r="K757" s="58"/>
      <c r="L757" s="58"/>
      <c r="M757" s="58"/>
      <c r="N757" s="58"/>
      <c r="O757" s="58"/>
      <c r="P757" s="58"/>
      <c r="Q757" s="58"/>
      <c r="R757" s="61"/>
    </row>
    <row r="758" spans="9:18" x14ac:dyDescent="0.15">
      <c r="I758" s="58"/>
      <c r="J758" s="58"/>
      <c r="K758" s="58"/>
      <c r="L758" s="58"/>
      <c r="M758" s="58"/>
      <c r="N758" s="58"/>
      <c r="O758" s="58"/>
      <c r="P758" s="58"/>
      <c r="Q758" s="58"/>
      <c r="R758" s="61"/>
    </row>
    <row r="759" spans="9:18" x14ac:dyDescent="0.15">
      <c r="I759" s="58"/>
      <c r="J759" s="58"/>
      <c r="K759" s="58"/>
      <c r="L759" s="58"/>
      <c r="M759" s="58"/>
      <c r="N759" s="58"/>
      <c r="O759" s="58"/>
      <c r="P759" s="58"/>
      <c r="Q759" s="58"/>
      <c r="R759" s="61"/>
    </row>
    <row r="760" spans="9:18" x14ac:dyDescent="0.15">
      <c r="I760" s="58"/>
      <c r="J760" s="58"/>
      <c r="K760" s="58"/>
      <c r="L760" s="58"/>
      <c r="M760" s="58"/>
      <c r="N760" s="58"/>
      <c r="O760" s="58"/>
      <c r="P760" s="58"/>
      <c r="Q760" s="58"/>
      <c r="R760" s="61"/>
    </row>
    <row r="761" spans="9:18" x14ac:dyDescent="0.15">
      <c r="I761" s="58"/>
      <c r="J761" s="58"/>
      <c r="K761" s="58"/>
      <c r="L761" s="58"/>
      <c r="M761" s="58"/>
      <c r="N761" s="58"/>
      <c r="O761" s="58"/>
      <c r="P761" s="58"/>
      <c r="Q761" s="58"/>
      <c r="R761" s="61"/>
    </row>
    <row r="762" spans="9:18" x14ac:dyDescent="0.15">
      <c r="I762" s="58"/>
      <c r="J762" s="58"/>
      <c r="K762" s="58"/>
      <c r="L762" s="58"/>
      <c r="M762" s="58"/>
      <c r="N762" s="58"/>
      <c r="O762" s="58"/>
      <c r="P762" s="58"/>
      <c r="Q762" s="58"/>
      <c r="R762" s="61"/>
    </row>
    <row r="763" spans="9:18" x14ac:dyDescent="0.15">
      <c r="I763" s="58"/>
      <c r="J763" s="58"/>
      <c r="K763" s="58"/>
      <c r="L763" s="58"/>
      <c r="M763" s="58"/>
      <c r="N763" s="58"/>
      <c r="O763" s="58"/>
      <c r="P763" s="58"/>
      <c r="Q763" s="58"/>
      <c r="R763" s="61"/>
    </row>
    <row r="764" spans="9:18" x14ac:dyDescent="0.15">
      <c r="I764" s="58"/>
      <c r="J764" s="58"/>
      <c r="K764" s="58"/>
      <c r="L764" s="58"/>
      <c r="M764" s="58"/>
      <c r="N764" s="58"/>
      <c r="O764" s="58"/>
      <c r="P764" s="58"/>
      <c r="Q764" s="58"/>
      <c r="R764" s="61"/>
    </row>
    <row r="765" spans="9:18" x14ac:dyDescent="0.15">
      <c r="I765" s="58"/>
      <c r="J765" s="58"/>
      <c r="K765" s="58"/>
      <c r="L765" s="58"/>
      <c r="M765" s="58"/>
      <c r="N765" s="58"/>
      <c r="O765" s="58"/>
      <c r="P765" s="58"/>
      <c r="Q765" s="58"/>
      <c r="R765" s="61"/>
    </row>
    <row r="766" spans="9:18" x14ac:dyDescent="0.15">
      <c r="I766" s="58"/>
      <c r="J766" s="58"/>
      <c r="K766" s="58"/>
      <c r="L766" s="58"/>
      <c r="M766" s="58"/>
      <c r="N766" s="58"/>
      <c r="O766" s="58"/>
      <c r="P766" s="58"/>
      <c r="Q766" s="58"/>
      <c r="R766" s="61"/>
    </row>
    <row r="767" spans="9:18" x14ac:dyDescent="0.15">
      <c r="I767" s="58"/>
      <c r="J767" s="58"/>
      <c r="K767" s="58"/>
      <c r="L767" s="58"/>
      <c r="M767" s="58"/>
      <c r="N767" s="58"/>
      <c r="O767" s="58"/>
      <c r="P767" s="58"/>
      <c r="Q767" s="58"/>
      <c r="R767" s="61"/>
    </row>
    <row r="768" spans="9:18" x14ac:dyDescent="0.15">
      <c r="I768" s="58"/>
      <c r="J768" s="58"/>
      <c r="K768" s="58"/>
      <c r="L768" s="58"/>
      <c r="M768" s="58"/>
      <c r="N768" s="58"/>
      <c r="O768" s="58"/>
      <c r="P768" s="58"/>
      <c r="Q768" s="58"/>
      <c r="R768" s="61"/>
    </row>
    <row r="769" spans="9:18" x14ac:dyDescent="0.15">
      <c r="I769" s="58"/>
      <c r="J769" s="58"/>
      <c r="K769" s="58"/>
      <c r="L769" s="58"/>
      <c r="M769" s="58"/>
      <c r="N769" s="58"/>
      <c r="O769" s="58"/>
      <c r="P769" s="58"/>
      <c r="Q769" s="58"/>
      <c r="R769" s="61"/>
    </row>
    <row r="770" spans="9:18" x14ac:dyDescent="0.15">
      <c r="I770" s="58"/>
      <c r="J770" s="58"/>
      <c r="K770" s="58"/>
      <c r="L770" s="58"/>
      <c r="M770" s="58"/>
      <c r="N770" s="58"/>
      <c r="O770" s="58"/>
      <c r="P770" s="58"/>
      <c r="Q770" s="58"/>
      <c r="R770" s="61"/>
    </row>
    <row r="771" spans="9:18" x14ac:dyDescent="0.15">
      <c r="I771" s="58"/>
      <c r="J771" s="58"/>
      <c r="K771" s="58"/>
      <c r="L771" s="58"/>
      <c r="M771" s="58"/>
      <c r="N771" s="58"/>
      <c r="O771" s="58"/>
      <c r="P771" s="58"/>
      <c r="Q771" s="58"/>
      <c r="R771" s="61"/>
    </row>
    <row r="772" spans="9:18" x14ac:dyDescent="0.15">
      <c r="I772" s="58"/>
      <c r="J772" s="58"/>
      <c r="K772" s="58"/>
      <c r="L772" s="58"/>
      <c r="M772" s="58"/>
      <c r="N772" s="58"/>
      <c r="O772" s="58"/>
      <c r="P772" s="58"/>
      <c r="Q772" s="58"/>
      <c r="R772" s="61"/>
    </row>
    <row r="773" spans="9:18" x14ac:dyDescent="0.15">
      <c r="I773" s="58"/>
      <c r="J773" s="58"/>
      <c r="K773" s="58"/>
      <c r="L773" s="58"/>
      <c r="M773" s="58"/>
      <c r="N773" s="58"/>
      <c r="O773" s="58"/>
      <c r="P773" s="58"/>
      <c r="Q773" s="58"/>
      <c r="R773" s="61"/>
    </row>
    <row r="774" spans="9:18" x14ac:dyDescent="0.15">
      <c r="I774" s="58"/>
      <c r="J774" s="58"/>
      <c r="K774" s="58"/>
      <c r="L774" s="58"/>
      <c r="M774" s="58"/>
      <c r="N774" s="58"/>
      <c r="O774" s="58"/>
      <c r="P774" s="58"/>
      <c r="Q774" s="58"/>
      <c r="R774" s="61"/>
    </row>
    <row r="775" spans="9:18" x14ac:dyDescent="0.15">
      <c r="I775" s="58"/>
      <c r="J775" s="58"/>
      <c r="K775" s="58"/>
      <c r="L775" s="58"/>
      <c r="M775" s="58"/>
      <c r="N775" s="58"/>
      <c r="O775" s="58"/>
      <c r="P775" s="58"/>
      <c r="Q775" s="58"/>
      <c r="R775" s="61"/>
    </row>
    <row r="776" spans="9:18" x14ac:dyDescent="0.15">
      <c r="I776" s="58"/>
      <c r="J776" s="58"/>
      <c r="K776" s="58"/>
      <c r="L776" s="58"/>
      <c r="M776" s="58"/>
      <c r="N776" s="58"/>
      <c r="O776" s="58"/>
      <c r="P776" s="58"/>
      <c r="Q776" s="58"/>
      <c r="R776" s="61"/>
    </row>
    <row r="777" spans="9:18" x14ac:dyDescent="0.15">
      <c r="I777" s="58"/>
      <c r="J777" s="58"/>
      <c r="K777" s="58"/>
      <c r="L777" s="58"/>
      <c r="M777" s="58"/>
      <c r="N777" s="58"/>
      <c r="O777" s="58"/>
      <c r="P777" s="58"/>
      <c r="Q777" s="58"/>
      <c r="R777" s="61"/>
    </row>
    <row r="778" spans="9:18" x14ac:dyDescent="0.15">
      <c r="I778" s="58"/>
      <c r="J778" s="58"/>
      <c r="K778" s="58"/>
      <c r="L778" s="58"/>
      <c r="M778" s="58"/>
      <c r="N778" s="58"/>
      <c r="O778" s="58"/>
      <c r="P778" s="58"/>
      <c r="Q778" s="58"/>
      <c r="R778" s="61"/>
    </row>
    <row r="779" spans="9:18" x14ac:dyDescent="0.15">
      <c r="I779" s="58"/>
      <c r="J779" s="58"/>
      <c r="K779" s="58"/>
      <c r="L779" s="58"/>
      <c r="M779" s="58"/>
      <c r="N779" s="58"/>
      <c r="O779" s="58"/>
      <c r="P779" s="58"/>
      <c r="Q779" s="58"/>
      <c r="R779" s="61"/>
    </row>
    <row r="780" spans="9:18" x14ac:dyDescent="0.15">
      <c r="I780" s="58"/>
      <c r="J780" s="58"/>
      <c r="K780" s="58"/>
      <c r="L780" s="58"/>
      <c r="M780" s="58"/>
      <c r="N780" s="58"/>
      <c r="O780" s="58"/>
      <c r="P780" s="58"/>
      <c r="Q780" s="58"/>
      <c r="R780" s="61"/>
    </row>
    <row r="781" spans="9:18" x14ac:dyDescent="0.15">
      <c r="I781" s="58"/>
      <c r="J781" s="58"/>
      <c r="K781" s="58"/>
      <c r="L781" s="58"/>
      <c r="M781" s="58"/>
      <c r="N781" s="58"/>
      <c r="O781" s="58"/>
      <c r="P781" s="58"/>
      <c r="Q781" s="58"/>
      <c r="R781" s="61"/>
    </row>
    <row r="782" spans="9:18" x14ac:dyDescent="0.15">
      <c r="I782" s="58"/>
      <c r="J782" s="58"/>
      <c r="K782" s="58"/>
      <c r="L782" s="58"/>
      <c r="M782" s="58"/>
      <c r="N782" s="58"/>
      <c r="O782" s="58"/>
      <c r="P782" s="58"/>
      <c r="Q782" s="58"/>
      <c r="R782" s="61"/>
    </row>
  </sheetData>
  <mergeCells count="29">
    <mergeCell ref="I2:I4"/>
    <mergeCell ref="I5:I7"/>
    <mergeCell ref="I15:I17"/>
    <mergeCell ref="H3:H4"/>
    <mergeCell ref="B24:B25"/>
    <mergeCell ref="C24:C25"/>
    <mergeCell ref="H24:H25"/>
    <mergeCell ref="Q24:Q25"/>
    <mergeCell ref="K24:K25"/>
    <mergeCell ref="P24:P25"/>
    <mergeCell ref="M14:M16"/>
    <mergeCell ref="O14:O16"/>
    <mergeCell ref="P21:P23"/>
    <mergeCell ref="P16:P17"/>
    <mergeCell ref="N2:N4"/>
    <mergeCell ref="N19:N22"/>
    <mergeCell ref="N14:N16"/>
    <mergeCell ref="L14:L16"/>
    <mergeCell ref="M3:M4"/>
    <mergeCell ref="M5:M6"/>
    <mergeCell ref="O27:O28"/>
    <mergeCell ref="M24:M25"/>
    <mergeCell ref="O24:O25"/>
    <mergeCell ref="H14:H15"/>
    <mergeCell ref="K27:K28"/>
    <mergeCell ref="I24:I25"/>
    <mergeCell ref="O21:O23"/>
    <mergeCell ref="J20:J21"/>
    <mergeCell ref="J23:J24"/>
  </mergeCells>
  <printOptions horizontalCentered="1" verticalCentered="1"/>
  <pageMargins left="0" right="0" top="0" bottom="0" header="0" footer="0"/>
  <pageSetup paperSize="9" orientation="landscape" horizontalDpi="180" verticalDpi="180" r:id="rId1"/>
  <rowBreaks count="1" manualBreakCount="1">
    <brk id="32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  <pageSetUpPr fitToPage="1"/>
  </sheetPr>
  <dimension ref="A1:N251"/>
  <sheetViews>
    <sheetView zoomScaleNormal="100" zoomScaleSheetLayoutView="85" workbookViewId="0">
      <pane ySplit="5" topLeftCell="A76" activePane="bottomLeft" state="frozen"/>
      <selection pane="bottomLeft" activeCell="C79" sqref="C79"/>
    </sheetView>
  </sheetViews>
  <sheetFormatPr baseColWidth="10" defaultColWidth="9.1640625" defaultRowHeight="13" x14ac:dyDescent="0.2"/>
  <cols>
    <col min="1" max="2" width="6" style="7" customWidth="1"/>
    <col min="3" max="3" width="13.1640625" style="7" customWidth="1"/>
    <col min="4" max="4" width="15.5" style="8" customWidth="1"/>
    <col min="5" max="5" width="12.33203125" style="7" customWidth="1"/>
    <col min="6" max="6" width="20.1640625" style="7" customWidth="1"/>
    <col min="7" max="7" width="17.6640625" style="7" customWidth="1"/>
    <col min="8" max="8" width="7.5" style="7" customWidth="1"/>
    <col min="9" max="9" width="15" style="9" bestFit="1" customWidth="1"/>
    <col min="10" max="10" width="9.1640625" style="10" customWidth="1"/>
    <col min="11" max="11" width="12.1640625" style="8" customWidth="1"/>
    <col min="12" max="12" width="10.33203125" style="11" customWidth="1"/>
    <col min="13" max="16384" width="9.1640625" style="7"/>
  </cols>
  <sheetData>
    <row r="1" spans="1:13" ht="12.75" customHeight="1" x14ac:dyDescent="0.2">
      <c r="A1" s="331" t="s">
        <v>599</v>
      </c>
      <c r="B1" s="331"/>
      <c r="C1" s="331"/>
      <c r="D1" s="331"/>
      <c r="E1" s="331"/>
      <c r="F1" s="331"/>
      <c r="G1" s="331"/>
      <c r="H1" s="331"/>
      <c r="I1" s="331"/>
      <c r="J1" s="331"/>
      <c r="K1" s="331"/>
      <c r="L1" s="331"/>
    </row>
    <row r="2" spans="1:13" ht="12.75" customHeight="1" x14ac:dyDescent="0.2">
      <c r="A2" s="331"/>
      <c r="B2" s="331"/>
      <c r="C2" s="331"/>
      <c r="D2" s="331"/>
      <c r="E2" s="331"/>
      <c r="F2" s="331"/>
      <c r="G2" s="331"/>
      <c r="H2" s="331"/>
      <c r="I2" s="331"/>
      <c r="J2" s="331"/>
      <c r="K2" s="331"/>
      <c r="L2" s="331"/>
    </row>
    <row r="3" spans="1:13" ht="13.5" customHeight="1" x14ac:dyDescent="0.2">
      <c r="A3" s="21"/>
      <c r="B3" s="12"/>
      <c r="C3" s="12"/>
      <c r="D3" s="12"/>
      <c r="E3" s="12"/>
      <c r="F3" s="12"/>
      <c r="G3" s="12"/>
      <c r="H3" s="42"/>
      <c r="I3" s="12"/>
      <c r="J3" s="12"/>
      <c r="K3" s="30"/>
      <c r="L3" s="12"/>
    </row>
    <row r="4" spans="1:13" ht="12.75" customHeight="1" x14ac:dyDescent="0.2">
      <c r="A4" s="337" t="s">
        <v>17</v>
      </c>
      <c r="B4" s="337" t="s">
        <v>551</v>
      </c>
      <c r="C4" s="337" t="s">
        <v>18</v>
      </c>
      <c r="D4" s="345" t="s">
        <v>19</v>
      </c>
      <c r="E4" s="347" t="s">
        <v>21</v>
      </c>
      <c r="F4" s="348"/>
      <c r="G4" s="337" t="s">
        <v>26</v>
      </c>
      <c r="H4" s="337" t="s">
        <v>34</v>
      </c>
      <c r="I4" s="349" t="s">
        <v>23</v>
      </c>
      <c r="J4" s="350"/>
      <c r="K4" s="351" t="s">
        <v>27</v>
      </c>
      <c r="L4" s="343" t="s">
        <v>28</v>
      </c>
      <c r="M4" s="341" t="s">
        <v>32</v>
      </c>
    </row>
    <row r="5" spans="1:13" ht="12.75" customHeight="1" x14ac:dyDescent="0.2">
      <c r="A5" s="338"/>
      <c r="B5" s="338"/>
      <c r="C5" s="338"/>
      <c r="D5" s="346"/>
      <c r="E5" s="46" t="s">
        <v>20</v>
      </c>
      <c r="F5" s="46" t="s">
        <v>22</v>
      </c>
      <c r="G5" s="338"/>
      <c r="H5" s="338"/>
      <c r="I5" s="14" t="s">
        <v>24</v>
      </c>
      <c r="J5" s="15" t="s">
        <v>25</v>
      </c>
      <c r="K5" s="352"/>
      <c r="L5" s="344"/>
      <c r="M5" s="342"/>
    </row>
    <row r="6" spans="1:13" ht="68.25" customHeight="1" x14ac:dyDescent="0.2">
      <c r="A6" s="21">
        <v>1</v>
      </c>
      <c r="B6" s="21">
        <v>158</v>
      </c>
      <c r="C6" s="21" t="s">
        <v>536</v>
      </c>
      <c r="D6" s="17" t="s">
        <v>586</v>
      </c>
      <c r="E6" s="21" t="s">
        <v>60</v>
      </c>
      <c r="F6" s="21" t="s">
        <v>537</v>
      </c>
      <c r="G6" s="21" t="s">
        <v>538</v>
      </c>
      <c r="H6" s="21" t="s">
        <v>527</v>
      </c>
      <c r="I6" s="22">
        <v>42734</v>
      </c>
      <c r="J6" s="18">
        <v>0.46875</v>
      </c>
      <c r="K6" s="17"/>
      <c r="L6" s="37">
        <v>1900</v>
      </c>
      <c r="M6" s="21">
        <v>3</v>
      </c>
    </row>
    <row r="7" spans="1:13" ht="53.25" customHeight="1" x14ac:dyDescent="0.2">
      <c r="A7" s="21">
        <v>2</v>
      </c>
      <c r="B7" s="21">
        <v>4</v>
      </c>
      <c r="C7" s="21" t="s">
        <v>37</v>
      </c>
      <c r="D7" s="17" t="s">
        <v>38</v>
      </c>
      <c r="E7" s="21" t="s">
        <v>39</v>
      </c>
      <c r="F7" s="21" t="s">
        <v>444</v>
      </c>
      <c r="G7" s="21" t="s">
        <v>1043</v>
      </c>
      <c r="H7" s="21" t="s">
        <v>527</v>
      </c>
      <c r="I7" s="22">
        <v>42729</v>
      </c>
      <c r="J7" s="18">
        <v>0.5625</v>
      </c>
      <c r="K7" s="17"/>
      <c r="L7" s="37">
        <v>1500</v>
      </c>
      <c r="M7" s="21">
        <v>3</v>
      </c>
    </row>
    <row r="8" spans="1:13" ht="53.25" customHeight="1" x14ac:dyDescent="0.2">
      <c r="A8" s="21">
        <v>3</v>
      </c>
      <c r="B8" s="21">
        <v>6</v>
      </c>
      <c r="C8" s="21" t="s">
        <v>47</v>
      </c>
      <c r="D8" s="17" t="s">
        <v>44</v>
      </c>
      <c r="E8" s="21" t="s">
        <v>45</v>
      </c>
      <c r="F8" s="21" t="s">
        <v>495</v>
      </c>
      <c r="G8" s="21" t="s">
        <v>539</v>
      </c>
      <c r="H8" s="21" t="s">
        <v>527</v>
      </c>
      <c r="I8" s="22">
        <v>42735</v>
      </c>
      <c r="J8" s="18">
        <v>0.83333333333333337</v>
      </c>
      <c r="K8" s="17"/>
      <c r="L8" s="37">
        <v>4000</v>
      </c>
      <c r="M8" s="21">
        <v>3</v>
      </c>
    </row>
    <row r="9" spans="1:13" ht="53.25" customHeight="1" x14ac:dyDescent="0.2">
      <c r="A9" s="21">
        <v>4</v>
      </c>
      <c r="B9" s="21">
        <v>159</v>
      </c>
      <c r="C9" s="21" t="s">
        <v>1138</v>
      </c>
      <c r="D9" s="17" t="s">
        <v>1139</v>
      </c>
      <c r="E9" s="21" t="s">
        <v>30</v>
      </c>
      <c r="F9" s="21" t="s">
        <v>541</v>
      </c>
      <c r="G9" s="33" t="s">
        <v>1137</v>
      </c>
      <c r="H9" s="21" t="s">
        <v>528</v>
      </c>
      <c r="I9" s="22">
        <v>42733</v>
      </c>
      <c r="J9" s="18">
        <v>0.75</v>
      </c>
      <c r="K9" s="17" t="s">
        <v>1305</v>
      </c>
      <c r="L9" s="37">
        <v>1300</v>
      </c>
      <c r="M9" s="21">
        <v>2</v>
      </c>
    </row>
    <row r="10" spans="1:13" ht="53.25" customHeight="1" x14ac:dyDescent="0.2">
      <c r="A10" s="21">
        <v>5</v>
      </c>
      <c r="B10" s="21">
        <v>47</v>
      </c>
      <c r="C10" s="21" t="s">
        <v>143</v>
      </c>
      <c r="D10" s="17" t="s">
        <v>146</v>
      </c>
      <c r="E10" s="21" t="s">
        <v>471</v>
      </c>
      <c r="F10" s="21" t="s">
        <v>542</v>
      </c>
      <c r="G10" s="21" t="s">
        <v>1449</v>
      </c>
      <c r="H10" s="21" t="s">
        <v>527</v>
      </c>
      <c r="I10" s="22">
        <v>42735</v>
      </c>
      <c r="J10" s="18">
        <v>0.75</v>
      </c>
      <c r="K10" s="17"/>
      <c r="L10" s="37">
        <v>3200</v>
      </c>
      <c r="M10" s="21">
        <v>4</v>
      </c>
    </row>
    <row r="11" spans="1:13" ht="53.25" customHeight="1" x14ac:dyDescent="0.2">
      <c r="A11" s="21">
        <v>6</v>
      </c>
      <c r="B11" s="21">
        <v>160</v>
      </c>
      <c r="C11" s="21" t="s">
        <v>543</v>
      </c>
      <c r="D11" s="17" t="s">
        <v>544</v>
      </c>
      <c r="E11" s="21" t="s">
        <v>169</v>
      </c>
      <c r="F11" s="21" t="s">
        <v>545</v>
      </c>
      <c r="G11" s="21" t="s">
        <v>546</v>
      </c>
      <c r="H11" s="21" t="s">
        <v>528</v>
      </c>
      <c r="I11" s="22">
        <v>42734</v>
      </c>
      <c r="J11" s="18">
        <v>0.75</v>
      </c>
      <c r="K11" s="17"/>
      <c r="L11" s="37">
        <v>1900</v>
      </c>
      <c r="M11" s="21">
        <v>3</v>
      </c>
    </row>
    <row r="12" spans="1:13" ht="77.25" customHeight="1" x14ac:dyDescent="0.2">
      <c r="A12" s="21">
        <v>7</v>
      </c>
      <c r="B12" s="21">
        <v>45</v>
      </c>
      <c r="C12" s="21" t="s">
        <v>454</v>
      </c>
      <c r="D12" s="17" t="s">
        <v>137</v>
      </c>
      <c r="E12" s="21" t="s">
        <v>138</v>
      </c>
      <c r="F12" s="21" t="s">
        <v>1281</v>
      </c>
      <c r="G12" s="21" t="s">
        <v>547</v>
      </c>
      <c r="H12" s="21" t="s">
        <v>527</v>
      </c>
      <c r="I12" s="22">
        <v>42735</v>
      </c>
      <c r="J12" s="18">
        <v>0.91666666666666663</v>
      </c>
      <c r="K12" s="17" t="s">
        <v>1282</v>
      </c>
      <c r="L12" s="37">
        <v>4500</v>
      </c>
      <c r="M12" s="21">
        <v>1</v>
      </c>
    </row>
    <row r="13" spans="1:13" ht="53.25" customHeight="1" x14ac:dyDescent="0.2">
      <c r="A13" s="21">
        <v>8</v>
      </c>
      <c r="B13" s="21">
        <v>116</v>
      </c>
      <c r="C13" s="21" t="s">
        <v>305</v>
      </c>
      <c r="D13" s="17" t="s">
        <v>306</v>
      </c>
      <c r="E13" s="21" t="s">
        <v>307</v>
      </c>
      <c r="F13" s="21" t="s">
        <v>548</v>
      </c>
      <c r="G13" s="21" t="s">
        <v>308</v>
      </c>
      <c r="H13" s="21" t="s">
        <v>527</v>
      </c>
      <c r="I13" s="22">
        <v>42729</v>
      </c>
      <c r="J13" s="18">
        <v>0.77083333333333337</v>
      </c>
      <c r="K13" s="28" t="s">
        <v>549</v>
      </c>
      <c r="L13" s="123">
        <v>4000</v>
      </c>
      <c r="M13" s="21">
        <v>2</v>
      </c>
    </row>
    <row r="14" spans="1:13" ht="53.25" customHeight="1" x14ac:dyDescent="0.2">
      <c r="A14" s="21">
        <v>9</v>
      </c>
      <c r="B14" s="21">
        <v>2</v>
      </c>
      <c r="C14" s="21" t="s">
        <v>31</v>
      </c>
      <c r="D14" s="17" t="s">
        <v>489</v>
      </c>
      <c r="E14" s="21" t="s">
        <v>30</v>
      </c>
      <c r="F14" s="21" t="s">
        <v>1275</v>
      </c>
      <c r="G14" s="21" t="s">
        <v>1274</v>
      </c>
      <c r="H14" s="21" t="s">
        <v>527</v>
      </c>
      <c r="I14" s="22">
        <v>42735</v>
      </c>
      <c r="J14" s="18">
        <v>0.77083333333333337</v>
      </c>
      <c r="K14" s="17"/>
      <c r="L14" s="37">
        <v>2100</v>
      </c>
      <c r="M14" s="21">
        <v>1</v>
      </c>
    </row>
    <row r="15" spans="1:13" ht="53.25" customHeight="1" x14ac:dyDescent="0.2">
      <c r="A15" s="21">
        <v>10</v>
      </c>
      <c r="B15" s="21">
        <v>112</v>
      </c>
      <c r="C15" s="21" t="s">
        <v>293</v>
      </c>
      <c r="D15" s="17" t="s">
        <v>291</v>
      </c>
      <c r="E15" s="21" t="s">
        <v>30</v>
      </c>
      <c r="F15" s="21" t="s">
        <v>292</v>
      </c>
      <c r="G15" s="21" t="s">
        <v>550</v>
      </c>
      <c r="H15" s="21" t="s">
        <v>527</v>
      </c>
      <c r="I15" s="22">
        <v>42735</v>
      </c>
      <c r="J15" s="18">
        <v>0.47916666666666669</v>
      </c>
      <c r="K15" s="17"/>
      <c r="L15" s="37">
        <v>1800</v>
      </c>
      <c r="M15" s="21">
        <v>1</v>
      </c>
    </row>
    <row r="16" spans="1:13" ht="53.25" customHeight="1" x14ac:dyDescent="0.2">
      <c r="A16" s="21">
        <v>11</v>
      </c>
      <c r="B16" s="21">
        <v>5</v>
      </c>
      <c r="C16" s="21" t="s">
        <v>40</v>
      </c>
      <c r="D16" s="17" t="s">
        <v>41</v>
      </c>
      <c r="E16" s="21" t="s">
        <v>42</v>
      </c>
      <c r="F16" s="21" t="s">
        <v>496</v>
      </c>
      <c r="G16" s="21" t="s">
        <v>1290</v>
      </c>
      <c r="H16" s="21" t="s">
        <v>527</v>
      </c>
      <c r="I16" s="22">
        <v>42735</v>
      </c>
      <c r="J16" s="18">
        <v>0.8125</v>
      </c>
      <c r="K16" s="17"/>
      <c r="L16" s="37">
        <v>4000</v>
      </c>
      <c r="M16" s="21">
        <v>4</v>
      </c>
    </row>
    <row r="17" spans="1:14" s="16" customFormat="1" ht="53.25" customHeight="1" x14ac:dyDescent="0.2">
      <c r="A17" s="21">
        <v>12</v>
      </c>
      <c r="B17" s="21">
        <v>1</v>
      </c>
      <c r="C17" s="21" t="s">
        <v>563</v>
      </c>
      <c r="D17" s="17" t="s">
        <v>29</v>
      </c>
      <c r="E17" s="21" t="s">
        <v>30</v>
      </c>
      <c r="F17" s="21" t="s">
        <v>992</v>
      </c>
      <c r="G17" s="21" t="s">
        <v>1059</v>
      </c>
      <c r="H17" s="21" t="s">
        <v>527</v>
      </c>
      <c r="I17" s="22">
        <v>42728</v>
      </c>
      <c r="J17" s="18">
        <v>0.5</v>
      </c>
      <c r="K17" s="28"/>
      <c r="L17" s="37">
        <v>2000</v>
      </c>
      <c r="M17" s="21">
        <v>2</v>
      </c>
      <c r="N17" s="7"/>
    </row>
    <row r="18" spans="1:14" ht="53.25" customHeight="1" x14ac:dyDescent="0.2">
      <c r="A18" s="21">
        <v>13</v>
      </c>
      <c r="B18" s="21">
        <v>161</v>
      </c>
      <c r="C18" s="23" t="s">
        <v>373</v>
      </c>
      <c r="D18" s="17" t="s">
        <v>569</v>
      </c>
      <c r="E18" s="21" t="s">
        <v>57</v>
      </c>
      <c r="F18" s="23" t="s">
        <v>570</v>
      </c>
      <c r="G18" s="21" t="s">
        <v>579</v>
      </c>
      <c r="H18" s="21" t="s">
        <v>528</v>
      </c>
      <c r="I18" s="22">
        <v>42732</v>
      </c>
      <c r="J18" s="18">
        <v>0.66666666666666663</v>
      </c>
      <c r="K18" s="28" t="s">
        <v>805</v>
      </c>
      <c r="L18" s="37">
        <v>4000</v>
      </c>
      <c r="M18" s="21">
        <v>3</v>
      </c>
    </row>
    <row r="19" spans="1:14" ht="53.25" customHeight="1" x14ac:dyDescent="0.2">
      <c r="A19" s="21">
        <v>14</v>
      </c>
      <c r="B19" s="21">
        <v>20</v>
      </c>
      <c r="C19" s="21" t="s">
        <v>84</v>
      </c>
      <c r="D19" s="17" t="s">
        <v>1287</v>
      </c>
      <c r="E19" s="21" t="s">
        <v>57</v>
      </c>
      <c r="F19" s="21" t="s">
        <v>1288</v>
      </c>
      <c r="G19" s="21" t="s">
        <v>580</v>
      </c>
      <c r="H19" s="21" t="s">
        <v>527</v>
      </c>
      <c r="I19" s="22">
        <v>42735</v>
      </c>
      <c r="J19" s="18">
        <v>0.71875</v>
      </c>
      <c r="K19" s="17" t="s">
        <v>583</v>
      </c>
      <c r="L19" s="37">
        <v>3200</v>
      </c>
      <c r="M19" s="21">
        <v>3</v>
      </c>
    </row>
    <row r="20" spans="1:14" ht="53.25" customHeight="1" x14ac:dyDescent="0.2">
      <c r="A20" s="21">
        <v>15</v>
      </c>
      <c r="B20" s="21">
        <v>162</v>
      </c>
      <c r="C20" s="21" t="s">
        <v>564</v>
      </c>
      <c r="D20" s="17" t="s">
        <v>571</v>
      </c>
      <c r="E20" s="21" t="s">
        <v>30</v>
      </c>
      <c r="F20" s="21" t="s">
        <v>572</v>
      </c>
      <c r="G20" s="21" t="s">
        <v>1136</v>
      </c>
      <c r="H20" s="21" t="s">
        <v>527</v>
      </c>
      <c r="I20" s="22">
        <v>42732</v>
      </c>
      <c r="J20" s="18">
        <v>0.79166666666666663</v>
      </c>
      <c r="K20" s="17"/>
      <c r="L20" s="37">
        <v>1200</v>
      </c>
      <c r="M20" s="21">
        <v>1</v>
      </c>
    </row>
    <row r="21" spans="1:14" ht="53.25" customHeight="1" x14ac:dyDescent="0.2">
      <c r="A21" s="21">
        <v>16</v>
      </c>
      <c r="B21" s="21">
        <v>18</v>
      </c>
      <c r="C21" s="21" t="s">
        <v>80</v>
      </c>
      <c r="D21" s="17" t="s">
        <v>573</v>
      </c>
      <c r="E21" s="21" t="s">
        <v>57</v>
      </c>
      <c r="F21" s="21" t="s">
        <v>443</v>
      </c>
      <c r="G21" s="21" t="s">
        <v>1075</v>
      </c>
      <c r="H21" s="21" t="s">
        <v>527</v>
      </c>
      <c r="I21" s="22">
        <v>42729</v>
      </c>
      <c r="J21" s="18">
        <v>0.6875</v>
      </c>
      <c r="K21" s="17"/>
      <c r="L21" s="37">
        <v>1500</v>
      </c>
      <c r="M21" s="21">
        <v>3</v>
      </c>
    </row>
    <row r="22" spans="1:14" ht="53.25" customHeight="1" x14ac:dyDescent="0.2">
      <c r="A22" s="21">
        <v>17</v>
      </c>
      <c r="B22" s="21">
        <v>127</v>
      </c>
      <c r="C22" s="21" t="s">
        <v>565</v>
      </c>
      <c r="D22" s="17" t="s">
        <v>333</v>
      </c>
      <c r="E22" s="21" t="s">
        <v>57</v>
      </c>
      <c r="F22" s="21" t="s">
        <v>334</v>
      </c>
      <c r="G22" s="21" t="s">
        <v>1256</v>
      </c>
      <c r="H22" s="21" t="s">
        <v>527</v>
      </c>
      <c r="I22" s="22">
        <v>42734</v>
      </c>
      <c r="J22" s="18">
        <v>0.8125</v>
      </c>
      <c r="K22" s="17" t="s">
        <v>584</v>
      </c>
      <c r="L22" s="37">
        <v>1900</v>
      </c>
      <c r="M22" s="21">
        <v>3</v>
      </c>
    </row>
    <row r="23" spans="1:14" ht="53.25" customHeight="1" x14ac:dyDescent="0.2">
      <c r="A23" s="21">
        <v>18</v>
      </c>
      <c r="B23" s="21">
        <v>163</v>
      </c>
      <c r="C23" s="21" t="s">
        <v>566</v>
      </c>
      <c r="D23" s="17" t="s">
        <v>574</v>
      </c>
      <c r="E23" s="21" t="s">
        <v>138</v>
      </c>
      <c r="F23" s="21" t="s">
        <v>575</v>
      </c>
      <c r="G23" s="21" t="s">
        <v>581</v>
      </c>
      <c r="H23" s="21" t="s">
        <v>528</v>
      </c>
      <c r="I23" s="22">
        <v>42735</v>
      </c>
      <c r="J23" s="18">
        <v>0.89583333333333337</v>
      </c>
      <c r="K23" s="17" t="s">
        <v>690</v>
      </c>
      <c r="L23" s="37">
        <v>4300</v>
      </c>
      <c r="M23" s="21">
        <v>1</v>
      </c>
    </row>
    <row r="24" spans="1:14" ht="53.25" customHeight="1" x14ac:dyDescent="0.2">
      <c r="A24" s="21">
        <v>19</v>
      </c>
      <c r="B24" s="21">
        <v>132</v>
      </c>
      <c r="C24" s="21" t="s">
        <v>567</v>
      </c>
      <c r="D24" s="17" t="s">
        <v>576</v>
      </c>
      <c r="E24" s="21" t="s">
        <v>30</v>
      </c>
      <c r="F24" s="21" t="s">
        <v>577</v>
      </c>
      <c r="G24" s="21" t="s">
        <v>1046</v>
      </c>
      <c r="H24" s="21" t="s">
        <v>527</v>
      </c>
      <c r="I24" s="22">
        <v>42728</v>
      </c>
      <c r="J24" s="18">
        <v>0.54166666666666663</v>
      </c>
      <c r="K24" s="28" t="s">
        <v>549</v>
      </c>
      <c r="L24" s="37" t="s">
        <v>585</v>
      </c>
      <c r="M24" s="21">
        <v>2</v>
      </c>
    </row>
    <row r="25" spans="1:14" ht="53.25" customHeight="1" x14ac:dyDescent="0.2">
      <c r="A25" s="21">
        <v>20</v>
      </c>
      <c r="B25" s="21">
        <v>164</v>
      </c>
      <c r="C25" s="21" t="s">
        <v>568</v>
      </c>
      <c r="D25" s="17" t="s">
        <v>578</v>
      </c>
      <c r="E25" s="21" t="s">
        <v>57</v>
      </c>
      <c r="F25" s="21" t="s">
        <v>1015</v>
      </c>
      <c r="G25" s="21" t="s">
        <v>766</v>
      </c>
      <c r="H25" s="21" t="s">
        <v>528</v>
      </c>
      <c r="I25" s="22">
        <v>42728</v>
      </c>
      <c r="J25" s="18">
        <v>0.75</v>
      </c>
      <c r="K25" s="17"/>
      <c r="L25" s="37">
        <v>1600</v>
      </c>
      <c r="M25" s="21">
        <v>2</v>
      </c>
    </row>
    <row r="26" spans="1:14" ht="53.25" customHeight="1" x14ac:dyDescent="0.2">
      <c r="A26" s="21">
        <v>21</v>
      </c>
      <c r="B26" s="21">
        <v>165</v>
      </c>
      <c r="C26" s="21" t="s">
        <v>590</v>
      </c>
      <c r="D26" s="17" t="s">
        <v>587</v>
      </c>
      <c r="E26" s="21" t="s">
        <v>57</v>
      </c>
      <c r="F26" s="21" t="s">
        <v>588</v>
      </c>
      <c r="G26" s="21" t="s">
        <v>589</v>
      </c>
      <c r="H26" s="21" t="s">
        <v>528</v>
      </c>
      <c r="I26" s="22">
        <v>42733</v>
      </c>
      <c r="J26" s="18">
        <v>0.78125</v>
      </c>
      <c r="K26" s="17"/>
      <c r="L26" s="37">
        <v>1500</v>
      </c>
      <c r="M26" s="21">
        <v>3</v>
      </c>
    </row>
    <row r="27" spans="1:14" ht="88.5" customHeight="1" x14ac:dyDescent="0.2">
      <c r="A27" s="21">
        <v>22</v>
      </c>
      <c r="B27" s="33">
        <v>34</v>
      </c>
      <c r="C27" s="21" t="s">
        <v>113</v>
      </c>
      <c r="D27" s="17" t="s">
        <v>114</v>
      </c>
      <c r="E27" s="21" t="s">
        <v>57</v>
      </c>
      <c r="F27" s="21" t="s">
        <v>591</v>
      </c>
      <c r="G27" s="21" t="s">
        <v>592</v>
      </c>
      <c r="H27" s="21" t="s">
        <v>527</v>
      </c>
      <c r="I27" s="22">
        <v>42735</v>
      </c>
      <c r="J27" s="18">
        <v>0.5</v>
      </c>
      <c r="K27" s="24"/>
      <c r="L27" s="37">
        <v>2300</v>
      </c>
      <c r="M27" s="21">
        <v>3</v>
      </c>
    </row>
    <row r="28" spans="1:14" ht="53.25" customHeight="1" x14ac:dyDescent="0.2">
      <c r="A28" s="21">
        <v>23</v>
      </c>
      <c r="B28" s="21">
        <v>32</v>
      </c>
      <c r="C28" s="21" t="s">
        <v>106</v>
      </c>
      <c r="D28" s="17" t="s">
        <v>108</v>
      </c>
      <c r="E28" s="17" t="s">
        <v>107</v>
      </c>
      <c r="F28" s="21" t="s">
        <v>109</v>
      </c>
      <c r="G28" s="21" t="s">
        <v>593</v>
      </c>
      <c r="H28" s="22" t="s">
        <v>527</v>
      </c>
      <c r="I28" s="22">
        <v>42732</v>
      </c>
      <c r="J28" s="31">
        <v>0.75</v>
      </c>
      <c r="K28" s="24"/>
      <c r="L28" s="37">
        <v>1500</v>
      </c>
      <c r="M28" s="21">
        <v>2</v>
      </c>
    </row>
    <row r="29" spans="1:14" ht="53.25" customHeight="1" x14ac:dyDescent="0.2">
      <c r="A29" s="21">
        <v>24</v>
      </c>
      <c r="B29" s="21">
        <v>13</v>
      </c>
      <c r="C29" s="21" t="s">
        <v>67</v>
      </c>
      <c r="D29" s="17" t="s">
        <v>347</v>
      </c>
      <c r="E29" s="21" t="s">
        <v>57</v>
      </c>
      <c r="F29" s="21" t="s">
        <v>595</v>
      </c>
      <c r="G29" s="21" t="s">
        <v>594</v>
      </c>
      <c r="H29" s="21" t="s">
        <v>527</v>
      </c>
      <c r="I29" s="22">
        <v>42728</v>
      </c>
      <c r="J29" s="18">
        <v>0.8125</v>
      </c>
      <c r="K29" s="17"/>
      <c r="L29" s="37">
        <v>1500</v>
      </c>
      <c r="M29" s="21">
        <v>2</v>
      </c>
    </row>
    <row r="30" spans="1:14" ht="53.25" customHeight="1" x14ac:dyDescent="0.2">
      <c r="A30" s="21">
        <v>25</v>
      </c>
      <c r="B30" s="21">
        <v>117</v>
      </c>
      <c r="C30" s="21" t="s">
        <v>309</v>
      </c>
      <c r="D30" s="17" t="s">
        <v>310</v>
      </c>
      <c r="E30" s="21" t="s">
        <v>596</v>
      </c>
      <c r="F30" s="21" t="s">
        <v>597</v>
      </c>
      <c r="G30" s="21" t="s">
        <v>311</v>
      </c>
      <c r="H30" s="21" t="s">
        <v>527</v>
      </c>
      <c r="I30" s="22">
        <v>42733</v>
      </c>
      <c r="J30" s="18">
        <v>0.78125</v>
      </c>
      <c r="K30" s="17"/>
      <c r="L30" s="37">
        <v>1200</v>
      </c>
      <c r="M30" s="21">
        <v>1</v>
      </c>
    </row>
    <row r="31" spans="1:14" ht="53.25" customHeight="1" x14ac:dyDescent="0.2">
      <c r="A31" s="21">
        <v>26</v>
      </c>
      <c r="B31" s="33">
        <v>10</v>
      </c>
      <c r="C31" s="21" t="s">
        <v>58</v>
      </c>
      <c r="D31" s="17" t="s">
        <v>59</v>
      </c>
      <c r="E31" s="21" t="s">
        <v>30</v>
      </c>
      <c r="F31" s="21" t="s">
        <v>608</v>
      </c>
      <c r="G31" s="21" t="s">
        <v>607</v>
      </c>
      <c r="H31" s="21" t="s">
        <v>527</v>
      </c>
      <c r="I31" s="22">
        <v>42733</v>
      </c>
      <c r="J31" s="18">
        <v>0.70833333333333337</v>
      </c>
      <c r="K31" s="17"/>
      <c r="L31" s="37">
        <v>1200</v>
      </c>
      <c r="M31" s="21">
        <v>1</v>
      </c>
    </row>
    <row r="32" spans="1:14" ht="53.25" customHeight="1" x14ac:dyDescent="0.2">
      <c r="A32" s="21">
        <v>27</v>
      </c>
      <c r="B32" s="33">
        <v>24</v>
      </c>
      <c r="C32" s="21" t="s">
        <v>91</v>
      </c>
      <c r="D32" s="17" t="s">
        <v>92</v>
      </c>
      <c r="E32" s="21" t="s">
        <v>30</v>
      </c>
      <c r="F32" s="33" t="s">
        <v>1273</v>
      </c>
      <c r="G32" s="21" t="s">
        <v>1272</v>
      </c>
      <c r="H32" s="21" t="s">
        <v>527</v>
      </c>
      <c r="I32" s="22">
        <v>42735</v>
      </c>
      <c r="J32" s="18">
        <v>0.75</v>
      </c>
      <c r="K32" s="17"/>
      <c r="L32" s="37">
        <v>2200</v>
      </c>
      <c r="M32" s="21">
        <v>1</v>
      </c>
    </row>
    <row r="33" spans="1:13" ht="53.25" customHeight="1" x14ac:dyDescent="0.2">
      <c r="A33" s="21">
        <v>28</v>
      </c>
      <c r="B33" s="21">
        <v>17</v>
      </c>
      <c r="C33" s="21" t="s">
        <v>81</v>
      </c>
      <c r="D33" s="17" t="s">
        <v>79</v>
      </c>
      <c r="E33" s="21" t="s">
        <v>57</v>
      </c>
      <c r="F33" s="21" t="s">
        <v>478</v>
      </c>
      <c r="G33" s="21" t="s">
        <v>1218</v>
      </c>
      <c r="H33" s="21" t="s">
        <v>527</v>
      </c>
      <c r="I33" s="22">
        <v>42733</v>
      </c>
      <c r="J33" s="18">
        <v>0.8125</v>
      </c>
      <c r="K33" s="17"/>
      <c r="L33" s="37">
        <v>1400</v>
      </c>
      <c r="M33" s="21">
        <v>3</v>
      </c>
    </row>
    <row r="34" spans="1:13" ht="42" x14ac:dyDescent="0.2">
      <c r="A34" s="21">
        <v>29</v>
      </c>
      <c r="B34" s="33">
        <v>166</v>
      </c>
      <c r="C34" s="21" t="s">
        <v>618</v>
      </c>
      <c r="D34" s="17" t="s">
        <v>615</v>
      </c>
      <c r="E34" s="21" t="s">
        <v>616</v>
      </c>
      <c r="F34" s="21" t="s">
        <v>1302</v>
      </c>
      <c r="G34" s="21" t="s">
        <v>1301</v>
      </c>
      <c r="H34" s="21" t="s">
        <v>528</v>
      </c>
      <c r="I34" s="22">
        <v>42735</v>
      </c>
      <c r="J34" s="18">
        <v>0.9375</v>
      </c>
      <c r="K34" s="17"/>
      <c r="L34" s="37">
        <v>5500</v>
      </c>
      <c r="M34" s="21">
        <v>4</v>
      </c>
    </row>
    <row r="35" spans="1:13" ht="53.25" customHeight="1" x14ac:dyDescent="0.2">
      <c r="A35" s="33">
        <v>30</v>
      </c>
      <c r="B35" s="21">
        <v>248</v>
      </c>
      <c r="C35" s="21" t="s">
        <v>1107</v>
      </c>
      <c r="D35" s="17" t="s">
        <v>1109</v>
      </c>
      <c r="E35" s="21" t="s">
        <v>844</v>
      </c>
      <c r="F35" s="21" t="s">
        <v>1110</v>
      </c>
      <c r="G35" s="21" t="s">
        <v>1108</v>
      </c>
      <c r="H35" s="130" t="s">
        <v>528</v>
      </c>
      <c r="I35" s="22">
        <v>42734</v>
      </c>
      <c r="J35" s="35">
        <v>0.875</v>
      </c>
      <c r="K35" s="34" t="s">
        <v>1111</v>
      </c>
      <c r="L35" s="37">
        <v>1000</v>
      </c>
      <c r="M35" s="33">
        <v>3</v>
      </c>
    </row>
    <row r="36" spans="1:13" ht="53.25" customHeight="1" x14ac:dyDescent="0.2">
      <c r="A36" s="21">
        <v>31</v>
      </c>
      <c r="B36" s="33">
        <v>48</v>
      </c>
      <c r="C36" s="21" t="s">
        <v>148</v>
      </c>
      <c r="D36" s="17" t="s">
        <v>149</v>
      </c>
      <c r="E36" s="21" t="s">
        <v>30</v>
      </c>
      <c r="F36" s="21" t="s">
        <v>147</v>
      </c>
      <c r="G36" s="21" t="s">
        <v>620</v>
      </c>
      <c r="H36" s="21" t="s">
        <v>527</v>
      </c>
      <c r="I36" s="22">
        <v>42734</v>
      </c>
      <c r="J36" s="18">
        <v>0.75</v>
      </c>
      <c r="K36" s="17"/>
      <c r="L36" s="37">
        <v>1500</v>
      </c>
      <c r="M36" s="21">
        <v>1</v>
      </c>
    </row>
    <row r="37" spans="1:13" ht="53.25" customHeight="1" x14ac:dyDescent="0.2">
      <c r="A37" s="21">
        <v>32</v>
      </c>
      <c r="B37" s="21">
        <v>168</v>
      </c>
      <c r="C37" s="21" t="s">
        <v>621</v>
      </c>
      <c r="D37" s="17" t="s">
        <v>622</v>
      </c>
      <c r="E37" s="21" t="s">
        <v>57</v>
      </c>
      <c r="F37" s="21" t="s">
        <v>1220</v>
      </c>
      <c r="G37" s="21" t="s">
        <v>1219</v>
      </c>
      <c r="H37" s="21" t="s">
        <v>528</v>
      </c>
      <c r="I37" s="22">
        <v>42733</v>
      </c>
      <c r="J37" s="18">
        <v>0.875</v>
      </c>
      <c r="K37" s="17"/>
      <c r="L37" s="37">
        <v>1500</v>
      </c>
      <c r="M37" s="21">
        <v>3</v>
      </c>
    </row>
    <row r="38" spans="1:13" ht="53.25" customHeight="1" x14ac:dyDescent="0.2">
      <c r="A38" s="21">
        <v>33</v>
      </c>
      <c r="B38" s="21">
        <v>33</v>
      </c>
      <c r="C38" s="21" t="s">
        <v>110</v>
      </c>
      <c r="D38" s="17" t="s">
        <v>111</v>
      </c>
      <c r="E38" s="21" t="s">
        <v>30</v>
      </c>
      <c r="F38" s="21" t="s">
        <v>112</v>
      </c>
      <c r="G38" s="21" t="s">
        <v>514</v>
      </c>
      <c r="H38" s="21" t="s">
        <v>527</v>
      </c>
      <c r="I38" s="22">
        <v>42735</v>
      </c>
      <c r="J38" s="18">
        <v>0.41666666666666669</v>
      </c>
      <c r="K38" s="17"/>
      <c r="L38" s="37">
        <v>1800</v>
      </c>
      <c r="M38" s="21">
        <v>1</v>
      </c>
    </row>
    <row r="39" spans="1:13" ht="53.25" customHeight="1" x14ac:dyDescent="0.2">
      <c r="A39" s="21">
        <v>34</v>
      </c>
      <c r="B39" s="33">
        <v>62</v>
      </c>
      <c r="C39" s="21" t="s">
        <v>181</v>
      </c>
      <c r="D39" s="17" t="s">
        <v>184</v>
      </c>
      <c r="E39" s="21" t="s">
        <v>119</v>
      </c>
      <c r="F39" s="21" t="s">
        <v>182</v>
      </c>
      <c r="G39" s="21" t="s">
        <v>1277</v>
      </c>
      <c r="H39" s="21" t="s">
        <v>527</v>
      </c>
      <c r="I39" s="22">
        <v>42735</v>
      </c>
      <c r="J39" s="18">
        <v>0.83333333333333337</v>
      </c>
      <c r="K39" s="17"/>
      <c r="L39" s="37">
        <v>3700</v>
      </c>
      <c r="M39" s="21">
        <v>1</v>
      </c>
    </row>
    <row r="40" spans="1:13" ht="53.25" customHeight="1" x14ac:dyDescent="0.2">
      <c r="A40" s="21">
        <v>35</v>
      </c>
      <c r="B40" s="21">
        <v>169</v>
      </c>
      <c r="C40" s="21" t="s">
        <v>624</v>
      </c>
      <c r="D40" s="17" t="s">
        <v>625</v>
      </c>
      <c r="E40" s="21" t="s">
        <v>57</v>
      </c>
      <c r="F40" s="21" t="s">
        <v>1035</v>
      </c>
      <c r="G40" s="21" t="s">
        <v>1036</v>
      </c>
      <c r="H40" s="21" t="s">
        <v>528</v>
      </c>
      <c r="I40" s="22">
        <v>42729</v>
      </c>
      <c r="J40" s="18">
        <v>0.73958333333333337</v>
      </c>
      <c r="K40" s="24"/>
      <c r="L40" s="37">
        <v>1600</v>
      </c>
      <c r="M40" s="21">
        <v>3</v>
      </c>
    </row>
    <row r="41" spans="1:13" ht="53.25" customHeight="1" x14ac:dyDescent="0.2">
      <c r="A41" s="21">
        <v>36</v>
      </c>
      <c r="B41" s="21">
        <v>170</v>
      </c>
      <c r="C41" s="21" t="s">
        <v>626</v>
      </c>
      <c r="D41" s="17" t="s">
        <v>627</v>
      </c>
      <c r="E41" s="21" t="s">
        <v>30</v>
      </c>
      <c r="F41" s="21" t="s">
        <v>1260</v>
      </c>
      <c r="G41" s="21" t="s">
        <v>628</v>
      </c>
      <c r="H41" s="21" t="s">
        <v>528</v>
      </c>
      <c r="I41" s="22">
        <v>42735</v>
      </c>
      <c r="J41" s="18">
        <v>0.45833333333333331</v>
      </c>
      <c r="K41" s="17"/>
      <c r="L41" s="37">
        <v>1900</v>
      </c>
      <c r="M41" s="21">
        <v>2</v>
      </c>
    </row>
    <row r="42" spans="1:13" ht="65.25" customHeight="1" x14ac:dyDescent="0.2">
      <c r="A42" s="21">
        <v>37</v>
      </c>
      <c r="B42" s="21">
        <v>171</v>
      </c>
      <c r="C42" s="21" t="s">
        <v>629</v>
      </c>
      <c r="D42" s="17" t="s">
        <v>630</v>
      </c>
      <c r="E42" s="21" t="s">
        <v>30</v>
      </c>
      <c r="F42" s="21" t="s">
        <v>632</v>
      </c>
      <c r="G42" s="21" t="s">
        <v>631</v>
      </c>
      <c r="H42" s="21" t="s">
        <v>527</v>
      </c>
      <c r="I42" s="22">
        <v>42733</v>
      </c>
      <c r="J42" s="18">
        <v>0.83333333333333337</v>
      </c>
      <c r="K42" s="17"/>
      <c r="L42" s="37">
        <v>1200</v>
      </c>
      <c r="M42" s="21">
        <v>2</v>
      </c>
    </row>
    <row r="43" spans="1:13" ht="57.75" customHeight="1" x14ac:dyDescent="0.2">
      <c r="A43" s="21">
        <v>38</v>
      </c>
      <c r="B43" s="33">
        <v>80</v>
      </c>
      <c r="C43" s="21" t="s">
        <v>214</v>
      </c>
      <c r="D43" s="17" t="s">
        <v>215</v>
      </c>
      <c r="E43" s="21" t="s">
        <v>30</v>
      </c>
      <c r="F43" s="21" t="s">
        <v>519</v>
      </c>
      <c r="G43" s="21" t="s">
        <v>1254</v>
      </c>
      <c r="H43" s="21" t="s">
        <v>527</v>
      </c>
      <c r="I43" s="22">
        <v>42734</v>
      </c>
      <c r="J43" s="18">
        <v>0.5</v>
      </c>
      <c r="K43" s="17"/>
      <c r="L43" s="37">
        <v>1700</v>
      </c>
      <c r="M43" s="21">
        <v>1</v>
      </c>
    </row>
    <row r="44" spans="1:13" ht="56" x14ac:dyDescent="0.2">
      <c r="A44" s="21">
        <v>39</v>
      </c>
      <c r="B44" s="33">
        <v>44</v>
      </c>
      <c r="C44" s="21" t="s">
        <v>133</v>
      </c>
      <c r="D44" s="17" t="s">
        <v>132</v>
      </c>
      <c r="E44" s="21" t="s">
        <v>134</v>
      </c>
      <c r="F44" s="21" t="s">
        <v>135</v>
      </c>
      <c r="G44" s="21" t="s">
        <v>1283</v>
      </c>
      <c r="H44" s="21" t="s">
        <v>527</v>
      </c>
      <c r="I44" s="22">
        <v>42735</v>
      </c>
      <c r="J44" s="18">
        <v>0.875</v>
      </c>
      <c r="K44" s="17"/>
      <c r="L44" s="37">
        <v>4300</v>
      </c>
      <c r="M44" s="21">
        <v>2</v>
      </c>
    </row>
    <row r="45" spans="1:13" ht="43.5" customHeight="1" x14ac:dyDescent="0.2">
      <c r="A45" s="21">
        <v>40</v>
      </c>
      <c r="B45" s="21">
        <v>149</v>
      </c>
      <c r="C45" s="23" t="s">
        <v>387</v>
      </c>
      <c r="D45" s="17" t="s">
        <v>388</v>
      </c>
      <c r="E45" s="21" t="s">
        <v>30</v>
      </c>
      <c r="F45" s="23" t="s">
        <v>633</v>
      </c>
      <c r="G45" s="21" t="s">
        <v>634</v>
      </c>
      <c r="H45" s="21" t="s">
        <v>527</v>
      </c>
      <c r="I45" s="22">
        <v>42720</v>
      </c>
      <c r="J45" s="18">
        <v>0.5625</v>
      </c>
      <c r="K45" s="17"/>
      <c r="L45" s="37">
        <v>3000</v>
      </c>
      <c r="M45" s="21" t="s">
        <v>832</v>
      </c>
    </row>
    <row r="46" spans="1:13" ht="46.5" customHeight="1" x14ac:dyDescent="0.2">
      <c r="A46" s="21">
        <v>41</v>
      </c>
      <c r="B46" s="33">
        <v>30</v>
      </c>
      <c r="C46" s="21" t="s">
        <v>636</v>
      </c>
      <c r="D46" s="17" t="s">
        <v>554</v>
      </c>
      <c r="E46" s="21" t="s">
        <v>98</v>
      </c>
      <c r="F46" s="21" t="s">
        <v>426</v>
      </c>
      <c r="G46" s="21" t="s">
        <v>1044</v>
      </c>
      <c r="H46" s="21" t="s">
        <v>527</v>
      </c>
      <c r="I46" s="22">
        <v>42729</v>
      </c>
      <c r="J46" s="18">
        <v>0.64583333333333337</v>
      </c>
      <c r="K46" s="17"/>
      <c r="L46" s="37">
        <v>1800</v>
      </c>
      <c r="M46" s="21">
        <v>1</v>
      </c>
    </row>
    <row r="47" spans="1:13" ht="44.25" customHeight="1" x14ac:dyDescent="0.2">
      <c r="A47" s="21">
        <v>42</v>
      </c>
      <c r="B47" s="21">
        <v>35</v>
      </c>
      <c r="C47" s="21" t="s">
        <v>116</v>
      </c>
      <c r="D47" s="17" t="s">
        <v>117</v>
      </c>
      <c r="E47" s="21" t="s">
        <v>30</v>
      </c>
      <c r="F47" s="21" t="s">
        <v>118</v>
      </c>
      <c r="G47" s="21" t="s">
        <v>643</v>
      </c>
      <c r="H47" s="21" t="s">
        <v>527</v>
      </c>
      <c r="I47" s="22">
        <v>42734</v>
      </c>
      <c r="J47" s="18">
        <v>0.72916666666666663</v>
      </c>
      <c r="K47" s="17"/>
      <c r="L47" s="37">
        <v>1500</v>
      </c>
      <c r="M47" s="21">
        <v>1</v>
      </c>
    </row>
    <row r="48" spans="1:13" ht="44.25" customHeight="1" x14ac:dyDescent="0.2">
      <c r="A48" s="21">
        <v>43</v>
      </c>
      <c r="B48" s="33">
        <v>96</v>
      </c>
      <c r="C48" s="21" t="s">
        <v>252</v>
      </c>
      <c r="D48" s="17" t="s">
        <v>254</v>
      </c>
      <c r="E48" s="21" t="s">
        <v>57</v>
      </c>
      <c r="F48" s="21" t="s">
        <v>253</v>
      </c>
      <c r="G48" s="21" t="s">
        <v>642</v>
      </c>
      <c r="H48" s="21" t="s">
        <v>527</v>
      </c>
      <c r="I48" s="22">
        <v>42735</v>
      </c>
      <c r="J48" s="18">
        <v>0.4375</v>
      </c>
      <c r="K48" s="17"/>
      <c r="L48" s="37">
        <v>2400</v>
      </c>
      <c r="M48" s="21">
        <v>3</v>
      </c>
    </row>
    <row r="49" spans="1:13" ht="66.75" customHeight="1" x14ac:dyDescent="0.2">
      <c r="A49" s="21">
        <v>44</v>
      </c>
      <c r="B49" s="33">
        <v>38</v>
      </c>
      <c r="C49" s="21" t="s">
        <v>121</v>
      </c>
      <c r="D49" s="17" t="s">
        <v>122</v>
      </c>
      <c r="E49" s="21" t="s">
        <v>57</v>
      </c>
      <c r="F49" s="21" t="s">
        <v>404</v>
      </c>
      <c r="G49" s="21" t="s">
        <v>646</v>
      </c>
      <c r="H49" s="21" t="s">
        <v>527</v>
      </c>
      <c r="I49" s="22">
        <v>42732</v>
      </c>
      <c r="J49" s="18">
        <v>0.75</v>
      </c>
      <c r="K49" s="17" t="s">
        <v>1148</v>
      </c>
      <c r="L49" s="37">
        <v>1400</v>
      </c>
      <c r="M49" s="21">
        <v>3</v>
      </c>
    </row>
    <row r="50" spans="1:13" ht="42" x14ac:dyDescent="0.2">
      <c r="A50" s="21">
        <v>45</v>
      </c>
      <c r="B50" s="21">
        <v>173</v>
      </c>
      <c r="C50" s="21" t="s">
        <v>648</v>
      </c>
      <c r="D50" s="17" t="s">
        <v>647</v>
      </c>
      <c r="E50" s="21" t="s">
        <v>649</v>
      </c>
      <c r="F50" s="21" t="s">
        <v>650</v>
      </c>
      <c r="G50" s="21" t="s">
        <v>1103</v>
      </c>
      <c r="H50" s="21" t="s">
        <v>528</v>
      </c>
      <c r="I50" s="22">
        <v>42729</v>
      </c>
      <c r="J50" s="18" t="s">
        <v>653</v>
      </c>
      <c r="K50" s="17"/>
      <c r="L50" s="37">
        <v>1600</v>
      </c>
      <c r="M50" s="21">
        <v>3</v>
      </c>
    </row>
    <row r="51" spans="1:13" ht="28" x14ac:dyDescent="0.2">
      <c r="A51" s="21">
        <v>46</v>
      </c>
      <c r="B51" s="21">
        <v>41</v>
      </c>
      <c r="C51" s="21" t="s">
        <v>127</v>
      </c>
      <c r="D51" s="17" t="s">
        <v>126</v>
      </c>
      <c r="E51" s="21" t="s">
        <v>30</v>
      </c>
      <c r="F51" s="21" t="s">
        <v>654</v>
      </c>
      <c r="G51" s="21" t="s">
        <v>655</v>
      </c>
      <c r="H51" s="21" t="s">
        <v>527</v>
      </c>
      <c r="I51" s="22">
        <v>42729</v>
      </c>
      <c r="J51" s="18">
        <v>0.75</v>
      </c>
      <c r="K51" s="17"/>
      <c r="L51" s="37">
        <v>1300</v>
      </c>
      <c r="M51" s="21">
        <v>1</v>
      </c>
    </row>
    <row r="52" spans="1:13" ht="44.25" customHeight="1" x14ac:dyDescent="0.2">
      <c r="A52" s="126">
        <v>47</v>
      </c>
      <c r="B52" s="21">
        <v>271</v>
      </c>
      <c r="C52" s="21" t="s">
        <v>1249</v>
      </c>
      <c r="D52" s="17" t="s">
        <v>1246</v>
      </c>
      <c r="E52" s="21" t="s">
        <v>658</v>
      </c>
      <c r="F52" s="21" t="s">
        <v>1247</v>
      </c>
      <c r="G52" s="21" t="s">
        <v>1248</v>
      </c>
      <c r="H52" s="130" t="s">
        <v>528</v>
      </c>
      <c r="I52" s="22">
        <v>42735</v>
      </c>
      <c r="J52" s="141">
        <v>0.5</v>
      </c>
      <c r="K52" s="142"/>
      <c r="L52" s="143">
        <v>2400</v>
      </c>
      <c r="M52" s="126">
        <v>4</v>
      </c>
    </row>
    <row r="53" spans="1:13" ht="84" x14ac:dyDescent="0.2">
      <c r="A53" s="21">
        <v>48</v>
      </c>
      <c r="B53" s="33">
        <v>14</v>
      </c>
      <c r="C53" s="23" t="s">
        <v>664</v>
      </c>
      <c r="D53" s="24" t="s">
        <v>70</v>
      </c>
      <c r="E53" s="23" t="s">
        <v>57</v>
      </c>
      <c r="F53" s="23" t="s">
        <v>662</v>
      </c>
      <c r="G53" s="23" t="s">
        <v>670</v>
      </c>
      <c r="H53" s="21" t="s">
        <v>527</v>
      </c>
      <c r="I53" s="22">
        <v>42725</v>
      </c>
      <c r="J53" s="18">
        <v>0.65625</v>
      </c>
      <c r="K53" s="17"/>
      <c r="L53" s="37">
        <v>3500</v>
      </c>
      <c r="M53" s="21" t="s">
        <v>314</v>
      </c>
    </row>
    <row r="54" spans="1:13" ht="71.25" customHeight="1" x14ac:dyDescent="0.2">
      <c r="A54" s="21">
        <v>49</v>
      </c>
      <c r="B54" s="21">
        <v>19</v>
      </c>
      <c r="C54" s="23" t="s">
        <v>663</v>
      </c>
      <c r="D54" s="24" t="s">
        <v>896</v>
      </c>
      <c r="E54" s="23" t="s">
        <v>57</v>
      </c>
      <c r="F54" s="23" t="s">
        <v>662</v>
      </c>
      <c r="G54" s="23" t="s">
        <v>671</v>
      </c>
      <c r="H54" s="21" t="s">
        <v>527</v>
      </c>
      <c r="I54" s="22">
        <v>42726</v>
      </c>
      <c r="J54" s="18">
        <v>0.4375</v>
      </c>
      <c r="K54" s="17"/>
      <c r="L54" s="37">
        <v>3500</v>
      </c>
      <c r="M54" s="21" t="s">
        <v>314</v>
      </c>
    </row>
    <row r="55" spans="1:13" ht="69.75" customHeight="1" x14ac:dyDescent="0.2">
      <c r="A55" s="33">
        <v>50</v>
      </c>
      <c r="B55" s="21">
        <v>19</v>
      </c>
      <c r="C55" s="23" t="s">
        <v>663</v>
      </c>
      <c r="D55" s="24" t="s">
        <v>896</v>
      </c>
      <c r="E55" s="23" t="s">
        <v>57</v>
      </c>
      <c r="F55" s="23" t="s">
        <v>662</v>
      </c>
      <c r="G55" s="23" t="s">
        <v>672</v>
      </c>
      <c r="H55" s="21" t="s">
        <v>527</v>
      </c>
      <c r="I55" s="22">
        <v>42726</v>
      </c>
      <c r="J55" s="18">
        <v>0.65625</v>
      </c>
      <c r="K55" s="17"/>
      <c r="L55" s="37">
        <v>3500</v>
      </c>
      <c r="M55" s="21" t="s">
        <v>314</v>
      </c>
    </row>
    <row r="56" spans="1:13" ht="70" x14ac:dyDescent="0.2">
      <c r="A56" s="21">
        <v>51</v>
      </c>
      <c r="B56" s="127">
        <v>175</v>
      </c>
      <c r="C56" s="132" t="s">
        <v>666</v>
      </c>
      <c r="D56" s="128" t="s">
        <v>667</v>
      </c>
      <c r="E56" s="127" t="s">
        <v>658</v>
      </c>
      <c r="F56" s="23" t="s">
        <v>662</v>
      </c>
      <c r="G56" s="23" t="s">
        <v>673</v>
      </c>
      <c r="H56" s="130" t="s">
        <v>527</v>
      </c>
      <c r="I56" s="22">
        <v>42727</v>
      </c>
      <c r="J56" s="18">
        <v>0.375</v>
      </c>
      <c r="K56" s="17"/>
      <c r="L56" s="37">
        <v>3500</v>
      </c>
      <c r="M56" s="21" t="s">
        <v>314</v>
      </c>
    </row>
    <row r="57" spans="1:13" ht="70" x14ac:dyDescent="0.2">
      <c r="A57" s="33">
        <v>52</v>
      </c>
      <c r="B57" s="127">
        <v>175</v>
      </c>
      <c r="C57" s="132" t="s">
        <v>666</v>
      </c>
      <c r="D57" s="128" t="s">
        <v>667</v>
      </c>
      <c r="E57" s="127" t="s">
        <v>658</v>
      </c>
      <c r="F57" s="23" t="s">
        <v>662</v>
      </c>
      <c r="G57" s="23" t="s">
        <v>674</v>
      </c>
      <c r="H57" s="130" t="s">
        <v>527</v>
      </c>
      <c r="I57" s="22">
        <v>42727</v>
      </c>
      <c r="J57" s="18">
        <v>0.41666666666666669</v>
      </c>
      <c r="K57" s="17"/>
      <c r="L57" s="37">
        <v>3500</v>
      </c>
      <c r="M57" s="21" t="s">
        <v>314</v>
      </c>
    </row>
    <row r="58" spans="1:13" ht="70" x14ac:dyDescent="0.2">
      <c r="A58" s="21">
        <v>53</v>
      </c>
      <c r="B58" s="127">
        <v>175</v>
      </c>
      <c r="C58" s="132" t="s">
        <v>666</v>
      </c>
      <c r="D58" s="128" t="s">
        <v>667</v>
      </c>
      <c r="E58" s="127" t="s">
        <v>658</v>
      </c>
      <c r="F58" s="23" t="s">
        <v>662</v>
      </c>
      <c r="G58" s="23" t="s">
        <v>675</v>
      </c>
      <c r="H58" s="130" t="s">
        <v>527</v>
      </c>
      <c r="I58" s="22">
        <v>42727</v>
      </c>
      <c r="J58" s="18">
        <v>0.45833333333333331</v>
      </c>
      <c r="K58" s="17"/>
      <c r="L58" s="37">
        <v>3500</v>
      </c>
      <c r="M58" s="21" t="s">
        <v>314</v>
      </c>
    </row>
    <row r="59" spans="1:13" ht="84" x14ac:dyDescent="0.2">
      <c r="A59" s="21">
        <v>54</v>
      </c>
      <c r="B59" s="33">
        <v>14</v>
      </c>
      <c r="C59" s="23" t="s">
        <v>664</v>
      </c>
      <c r="D59" s="24" t="s">
        <v>70</v>
      </c>
      <c r="E59" s="23" t="s">
        <v>658</v>
      </c>
      <c r="F59" s="23" t="s">
        <v>662</v>
      </c>
      <c r="G59" s="23" t="s">
        <v>676</v>
      </c>
      <c r="H59" s="21" t="s">
        <v>527</v>
      </c>
      <c r="I59" s="22">
        <v>42730</v>
      </c>
      <c r="J59" s="18">
        <v>0.38541666666666669</v>
      </c>
      <c r="K59" s="17"/>
      <c r="L59" s="37">
        <v>3500</v>
      </c>
      <c r="M59" s="21" t="s">
        <v>314</v>
      </c>
    </row>
    <row r="60" spans="1:13" ht="84" x14ac:dyDescent="0.2">
      <c r="A60" s="21">
        <v>55</v>
      </c>
      <c r="B60" s="33">
        <v>14</v>
      </c>
      <c r="C60" s="23" t="s">
        <v>664</v>
      </c>
      <c r="D60" s="24" t="s">
        <v>70</v>
      </c>
      <c r="E60" s="23" t="s">
        <v>658</v>
      </c>
      <c r="F60" s="23" t="s">
        <v>662</v>
      </c>
      <c r="G60" s="23" t="s">
        <v>677</v>
      </c>
      <c r="H60" s="21" t="s">
        <v>527</v>
      </c>
      <c r="I60" s="22">
        <v>42730</v>
      </c>
      <c r="J60" s="18">
        <v>0.4375</v>
      </c>
      <c r="K60" s="17"/>
      <c r="L60" s="37">
        <v>3500</v>
      </c>
      <c r="M60" s="21" t="s">
        <v>314</v>
      </c>
    </row>
    <row r="61" spans="1:13" ht="79.5" customHeight="1" x14ac:dyDescent="0.2">
      <c r="A61" s="21">
        <v>56</v>
      </c>
      <c r="B61" s="127">
        <v>175</v>
      </c>
      <c r="C61" s="132" t="s">
        <v>666</v>
      </c>
      <c r="D61" s="128" t="s">
        <v>667</v>
      </c>
      <c r="E61" s="127" t="s">
        <v>658</v>
      </c>
      <c r="F61" s="23" t="s">
        <v>662</v>
      </c>
      <c r="G61" s="23" t="s">
        <v>678</v>
      </c>
      <c r="H61" s="130" t="s">
        <v>527</v>
      </c>
      <c r="I61" s="22">
        <v>42730</v>
      </c>
      <c r="J61" s="18">
        <v>0.65625</v>
      </c>
      <c r="K61" s="17"/>
      <c r="L61" s="37">
        <v>3500</v>
      </c>
      <c r="M61" s="21" t="s">
        <v>314</v>
      </c>
    </row>
    <row r="62" spans="1:13" ht="48" customHeight="1" x14ac:dyDescent="0.2">
      <c r="A62" s="126">
        <v>57</v>
      </c>
      <c r="B62" s="21">
        <v>236</v>
      </c>
      <c r="C62" s="21" t="s">
        <v>1028</v>
      </c>
      <c r="D62" s="17" t="s">
        <v>1027</v>
      </c>
      <c r="E62" s="21" t="s">
        <v>30</v>
      </c>
      <c r="F62" s="21" t="s">
        <v>1029</v>
      </c>
      <c r="G62" s="21" t="s">
        <v>1155</v>
      </c>
      <c r="H62" s="130" t="s">
        <v>528</v>
      </c>
      <c r="I62" s="22">
        <v>42732</v>
      </c>
      <c r="J62" s="141">
        <v>0.83333333333333337</v>
      </c>
      <c r="K62" s="142"/>
      <c r="L62" s="143">
        <v>1300</v>
      </c>
      <c r="M62" s="126">
        <v>2</v>
      </c>
    </row>
    <row r="63" spans="1:13" ht="69.75" customHeight="1" x14ac:dyDescent="0.2">
      <c r="A63" s="21">
        <v>58</v>
      </c>
      <c r="B63" s="21">
        <v>43</v>
      </c>
      <c r="C63" s="21" t="s">
        <v>130</v>
      </c>
      <c r="D63" s="17" t="s">
        <v>1008</v>
      </c>
      <c r="E63" s="21" t="s">
        <v>57</v>
      </c>
      <c r="F63" s="21" t="s">
        <v>131</v>
      </c>
      <c r="G63" s="21" t="s">
        <v>679</v>
      </c>
      <c r="H63" s="21" t="s">
        <v>527</v>
      </c>
      <c r="I63" s="22">
        <v>42728</v>
      </c>
      <c r="J63" s="18">
        <v>0.78125</v>
      </c>
      <c r="K63" s="28"/>
      <c r="L63" s="37">
        <v>1500</v>
      </c>
      <c r="M63" s="21">
        <v>2</v>
      </c>
    </row>
    <row r="64" spans="1:13" ht="45.75" customHeight="1" x14ac:dyDescent="0.2">
      <c r="A64" s="21">
        <v>59</v>
      </c>
      <c r="B64" s="21">
        <v>53</v>
      </c>
      <c r="C64" s="21" t="s">
        <v>159</v>
      </c>
      <c r="D64" s="17" t="s">
        <v>160</v>
      </c>
      <c r="E64" s="21" t="s">
        <v>161</v>
      </c>
      <c r="F64" s="21" t="s">
        <v>162</v>
      </c>
      <c r="G64" s="21" t="s">
        <v>689</v>
      </c>
      <c r="H64" s="21" t="s">
        <v>527</v>
      </c>
      <c r="I64" s="22">
        <v>42735</v>
      </c>
      <c r="J64" s="18">
        <v>0.85416666666666663</v>
      </c>
      <c r="K64" s="17"/>
      <c r="L64" s="37">
        <v>3700</v>
      </c>
      <c r="M64" s="21">
        <v>2</v>
      </c>
    </row>
    <row r="65" spans="1:13" ht="58.5" customHeight="1" x14ac:dyDescent="0.2">
      <c r="A65" s="21">
        <v>60</v>
      </c>
      <c r="B65" s="33">
        <v>52</v>
      </c>
      <c r="C65" s="21" t="s">
        <v>157</v>
      </c>
      <c r="D65" s="17" t="s">
        <v>158</v>
      </c>
      <c r="E65" s="21" t="s">
        <v>107</v>
      </c>
      <c r="F65" s="21" t="s">
        <v>682</v>
      </c>
      <c r="G65" s="20" t="s">
        <v>1141</v>
      </c>
      <c r="H65" s="21" t="s">
        <v>527</v>
      </c>
      <c r="I65" s="22">
        <v>42732</v>
      </c>
      <c r="J65" s="18">
        <v>0.72916666666666663</v>
      </c>
      <c r="K65" s="17" t="s">
        <v>1140</v>
      </c>
      <c r="L65" s="37">
        <v>1300</v>
      </c>
      <c r="M65" s="21">
        <v>2</v>
      </c>
    </row>
    <row r="66" spans="1:13" ht="41.25" customHeight="1" x14ac:dyDescent="0.2">
      <c r="A66" s="21">
        <v>61</v>
      </c>
      <c r="B66" s="33">
        <v>54</v>
      </c>
      <c r="C66" s="21" t="s">
        <v>476</v>
      </c>
      <c r="D66" s="17" t="s">
        <v>163</v>
      </c>
      <c r="E66" s="21" t="s">
        <v>30</v>
      </c>
      <c r="F66" s="21" t="s">
        <v>683</v>
      </c>
      <c r="G66" s="21" t="s">
        <v>681</v>
      </c>
      <c r="H66" s="21" t="s">
        <v>527</v>
      </c>
      <c r="I66" s="22">
        <v>42734</v>
      </c>
      <c r="J66" s="18">
        <v>0.77083333333333337</v>
      </c>
      <c r="K66" s="17" t="s">
        <v>1234</v>
      </c>
      <c r="L66" s="37">
        <v>1500</v>
      </c>
      <c r="M66" s="21">
        <v>1</v>
      </c>
    </row>
    <row r="67" spans="1:13" ht="42.75" customHeight="1" x14ac:dyDescent="0.2">
      <c r="A67" s="21">
        <v>62</v>
      </c>
      <c r="B67" s="21">
        <v>61</v>
      </c>
      <c r="C67" s="21" t="s">
        <v>206</v>
      </c>
      <c r="D67" s="17" t="s">
        <v>487</v>
      </c>
      <c r="E67" s="21" t="s">
        <v>30</v>
      </c>
      <c r="F67" s="21" t="s">
        <v>180</v>
      </c>
      <c r="G67" s="21" t="s">
        <v>179</v>
      </c>
      <c r="H67" s="21" t="s">
        <v>527</v>
      </c>
      <c r="I67" s="22">
        <v>42734</v>
      </c>
      <c r="J67" s="18">
        <v>0.8125</v>
      </c>
      <c r="K67" s="17" t="s">
        <v>1242</v>
      </c>
      <c r="L67" s="37">
        <v>1500</v>
      </c>
      <c r="M67" s="21">
        <v>1</v>
      </c>
    </row>
    <row r="68" spans="1:13" ht="33.75" customHeight="1" x14ac:dyDescent="0.2">
      <c r="A68" s="21">
        <v>63</v>
      </c>
      <c r="B68" s="127">
        <v>176</v>
      </c>
      <c r="C68" s="127" t="s">
        <v>685</v>
      </c>
      <c r="D68" s="128" t="s">
        <v>686</v>
      </c>
      <c r="E68" s="127" t="s">
        <v>30</v>
      </c>
      <c r="F68" s="127" t="s">
        <v>1135</v>
      </c>
      <c r="G68" s="127" t="s">
        <v>687</v>
      </c>
      <c r="H68" s="130" t="s">
        <v>528</v>
      </c>
      <c r="I68" s="22">
        <v>42732</v>
      </c>
      <c r="J68" s="18">
        <v>0.77083333333333337</v>
      </c>
      <c r="K68" s="17"/>
      <c r="L68" s="37">
        <v>1300</v>
      </c>
      <c r="M68" s="21">
        <v>1</v>
      </c>
    </row>
    <row r="69" spans="1:13" ht="39" customHeight="1" x14ac:dyDescent="0.2">
      <c r="A69" s="21">
        <v>64</v>
      </c>
      <c r="B69" s="33">
        <v>56</v>
      </c>
      <c r="C69" s="21" t="s">
        <v>166</v>
      </c>
      <c r="D69" s="17" t="s">
        <v>167</v>
      </c>
      <c r="E69" s="21" t="s">
        <v>119</v>
      </c>
      <c r="F69" s="21" t="s">
        <v>168</v>
      </c>
      <c r="G69" s="21" t="s">
        <v>688</v>
      </c>
      <c r="H69" s="21" t="s">
        <v>527</v>
      </c>
      <c r="I69" s="22">
        <v>42735</v>
      </c>
      <c r="J69" s="18">
        <v>0.91666666666666663</v>
      </c>
      <c r="K69" s="28"/>
      <c r="L69" s="37">
        <v>4300</v>
      </c>
      <c r="M69" s="21">
        <v>2</v>
      </c>
    </row>
    <row r="70" spans="1:13" ht="38.25" customHeight="1" x14ac:dyDescent="0.2">
      <c r="A70" s="21">
        <v>65</v>
      </c>
      <c r="B70" s="126">
        <v>232</v>
      </c>
      <c r="C70" s="21" t="s">
        <v>49</v>
      </c>
      <c r="D70" s="17" t="s">
        <v>52</v>
      </c>
      <c r="E70" s="21" t="s">
        <v>30</v>
      </c>
      <c r="F70" s="21" t="s">
        <v>53</v>
      </c>
      <c r="G70" s="21" t="s">
        <v>1205</v>
      </c>
      <c r="H70" s="21" t="s">
        <v>527</v>
      </c>
      <c r="I70" s="22">
        <v>42734</v>
      </c>
      <c r="J70" s="18">
        <v>0.79166666666666663</v>
      </c>
      <c r="K70" s="17"/>
      <c r="L70" s="37">
        <v>1500</v>
      </c>
      <c r="M70" s="21">
        <v>1</v>
      </c>
    </row>
    <row r="71" spans="1:13" ht="33" customHeight="1" x14ac:dyDescent="0.2">
      <c r="A71" s="21">
        <v>66</v>
      </c>
      <c r="B71" s="127">
        <v>177</v>
      </c>
      <c r="C71" s="127" t="s">
        <v>691</v>
      </c>
      <c r="D71" s="128" t="s">
        <v>692</v>
      </c>
      <c r="E71" s="127" t="s">
        <v>30</v>
      </c>
      <c r="F71" s="127" t="s">
        <v>693</v>
      </c>
      <c r="G71" s="127" t="s">
        <v>1045</v>
      </c>
      <c r="H71" s="130" t="s">
        <v>528</v>
      </c>
      <c r="I71" s="22">
        <v>42729</v>
      </c>
      <c r="J71" s="18">
        <v>0.70833333333333337</v>
      </c>
      <c r="K71" s="17"/>
      <c r="L71" s="37">
        <v>1300</v>
      </c>
      <c r="M71" s="21">
        <v>1</v>
      </c>
    </row>
    <row r="72" spans="1:13" ht="33.75" customHeight="1" x14ac:dyDescent="0.2">
      <c r="A72" s="21">
        <v>67</v>
      </c>
      <c r="B72" s="33">
        <v>70</v>
      </c>
      <c r="C72" s="33" t="s">
        <v>415</v>
      </c>
      <c r="D72" s="34" t="s">
        <v>555</v>
      </c>
      <c r="E72" s="33" t="s">
        <v>30</v>
      </c>
      <c r="F72" s="21" t="s">
        <v>696</v>
      </c>
      <c r="G72" s="21" t="s">
        <v>697</v>
      </c>
      <c r="H72" s="21" t="s">
        <v>527</v>
      </c>
      <c r="I72" s="22">
        <v>42735</v>
      </c>
      <c r="J72" s="18">
        <v>0.77083333333333337</v>
      </c>
      <c r="K72" s="17" t="s">
        <v>1291</v>
      </c>
      <c r="L72" s="37">
        <v>1100</v>
      </c>
      <c r="M72" s="21">
        <v>2</v>
      </c>
    </row>
    <row r="73" spans="1:13" ht="28.5" customHeight="1" x14ac:dyDescent="0.2">
      <c r="A73" s="21">
        <v>68</v>
      </c>
      <c r="B73" s="127">
        <v>178</v>
      </c>
      <c r="C73" s="127" t="s">
        <v>700</v>
      </c>
      <c r="D73" s="128" t="s">
        <v>701</v>
      </c>
      <c r="E73" s="127" t="s">
        <v>134</v>
      </c>
      <c r="F73" s="127" t="s">
        <v>702</v>
      </c>
      <c r="G73" s="127" t="s">
        <v>54</v>
      </c>
      <c r="H73" s="130" t="s">
        <v>528</v>
      </c>
      <c r="I73" s="22">
        <v>42735</v>
      </c>
      <c r="J73" s="18">
        <v>0.875</v>
      </c>
      <c r="K73" s="17" t="s">
        <v>703</v>
      </c>
      <c r="L73" s="37">
        <v>10000</v>
      </c>
      <c r="M73" s="21">
        <v>3</v>
      </c>
    </row>
    <row r="74" spans="1:13" ht="37.5" customHeight="1" x14ac:dyDescent="0.2">
      <c r="A74" s="21">
        <v>69</v>
      </c>
      <c r="B74" s="127">
        <v>179</v>
      </c>
      <c r="C74" s="127" t="s">
        <v>704</v>
      </c>
      <c r="D74" s="128" t="s">
        <v>705</v>
      </c>
      <c r="E74" s="127" t="s">
        <v>616</v>
      </c>
      <c r="F74" s="127" t="s">
        <v>706</v>
      </c>
      <c r="G74" s="127" t="s">
        <v>707</v>
      </c>
      <c r="H74" s="130" t="s">
        <v>528</v>
      </c>
      <c r="I74" s="22">
        <v>42735</v>
      </c>
      <c r="J74" s="35">
        <v>0.41666666666666669</v>
      </c>
      <c r="K74" s="28"/>
      <c r="L74" s="37">
        <v>2400</v>
      </c>
      <c r="M74" s="21">
        <v>2</v>
      </c>
    </row>
    <row r="75" spans="1:13" ht="39.75" customHeight="1" x14ac:dyDescent="0.2">
      <c r="A75" s="21">
        <v>70</v>
      </c>
      <c r="B75" s="127">
        <v>180</v>
      </c>
      <c r="C75" s="127" t="s">
        <v>708</v>
      </c>
      <c r="D75" s="128" t="s">
        <v>709</v>
      </c>
      <c r="E75" s="127" t="s">
        <v>65</v>
      </c>
      <c r="F75" s="127" t="s">
        <v>710</v>
      </c>
      <c r="G75" s="127" t="s">
        <v>711</v>
      </c>
      <c r="H75" s="21" t="s">
        <v>528</v>
      </c>
      <c r="I75" s="22">
        <v>42729</v>
      </c>
      <c r="J75" s="18">
        <v>0.83333333333333337</v>
      </c>
      <c r="K75" s="17"/>
      <c r="L75" s="37">
        <v>2500</v>
      </c>
      <c r="M75" s="21">
        <v>2</v>
      </c>
    </row>
    <row r="76" spans="1:13" ht="51.75" customHeight="1" x14ac:dyDescent="0.2">
      <c r="A76" s="21">
        <v>71</v>
      </c>
      <c r="B76" s="127">
        <v>181</v>
      </c>
      <c r="C76" s="127" t="s">
        <v>713</v>
      </c>
      <c r="D76" s="128" t="s">
        <v>712</v>
      </c>
      <c r="E76" s="127" t="s">
        <v>119</v>
      </c>
      <c r="F76" s="127" t="s">
        <v>714</v>
      </c>
      <c r="G76" s="127" t="s">
        <v>1276</v>
      </c>
      <c r="H76" s="130" t="s">
        <v>528</v>
      </c>
      <c r="I76" s="22">
        <v>42735</v>
      </c>
      <c r="J76" s="18">
        <v>0.79166666666666663</v>
      </c>
      <c r="K76" s="17" t="s">
        <v>716</v>
      </c>
      <c r="L76" s="37">
        <v>6000</v>
      </c>
      <c r="M76" s="21">
        <v>1</v>
      </c>
    </row>
    <row r="77" spans="1:13" ht="53.25" customHeight="1" x14ac:dyDescent="0.2">
      <c r="A77" s="21">
        <v>72</v>
      </c>
      <c r="B77" s="33">
        <v>40</v>
      </c>
      <c r="C77" s="21" t="s">
        <v>125</v>
      </c>
      <c r="D77" s="17" t="s">
        <v>124</v>
      </c>
      <c r="E77" s="21" t="s">
        <v>30</v>
      </c>
      <c r="F77" s="21" t="s">
        <v>123</v>
      </c>
      <c r="G77" s="21" t="s">
        <v>1150</v>
      </c>
      <c r="H77" s="21" t="s">
        <v>527</v>
      </c>
      <c r="I77" s="22">
        <v>42732</v>
      </c>
      <c r="J77" s="18">
        <v>0.75</v>
      </c>
      <c r="K77" s="17" t="s">
        <v>717</v>
      </c>
      <c r="L77" s="37">
        <v>1200</v>
      </c>
      <c r="M77" s="21">
        <v>1</v>
      </c>
    </row>
    <row r="78" spans="1:13" ht="26.25" customHeight="1" x14ac:dyDescent="0.2">
      <c r="A78" s="21">
        <v>73</v>
      </c>
      <c r="B78" s="127">
        <v>182</v>
      </c>
      <c r="C78" s="127" t="s">
        <v>718</v>
      </c>
      <c r="D78" s="128" t="s">
        <v>720</v>
      </c>
      <c r="E78" s="127" t="s">
        <v>30</v>
      </c>
      <c r="F78" s="127" t="s">
        <v>719</v>
      </c>
      <c r="G78" s="127" t="s">
        <v>191</v>
      </c>
      <c r="H78" s="130" t="s">
        <v>528</v>
      </c>
      <c r="I78" s="22">
        <v>42729</v>
      </c>
      <c r="J78" s="18">
        <v>0.77083333333333337</v>
      </c>
      <c r="K78" s="17"/>
      <c r="L78" s="37">
        <v>1500</v>
      </c>
      <c r="M78" s="21">
        <v>1</v>
      </c>
    </row>
    <row r="79" spans="1:13" ht="33" customHeight="1" x14ac:dyDescent="0.2">
      <c r="A79" s="21">
        <v>74</v>
      </c>
      <c r="B79" s="127">
        <v>183</v>
      </c>
      <c r="C79" s="127" t="s">
        <v>721</v>
      </c>
      <c r="D79" s="128" t="s">
        <v>722</v>
      </c>
      <c r="E79" s="127" t="s">
        <v>461</v>
      </c>
      <c r="F79" s="127" t="s">
        <v>723</v>
      </c>
      <c r="G79" s="127" t="s">
        <v>1205</v>
      </c>
      <c r="H79" s="130" t="s">
        <v>725</v>
      </c>
      <c r="I79" s="22">
        <v>42733</v>
      </c>
      <c r="J79" s="18">
        <v>0.8125</v>
      </c>
      <c r="K79" s="17"/>
      <c r="L79" s="37">
        <v>1500</v>
      </c>
      <c r="M79" s="21">
        <v>1</v>
      </c>
    </row>
    <row r="80" spans="1:13" ht="38.25" customHeight="1" x14ac:dyDescent="0.2">
      <c r="A80" s="33">
        <v>75</v>
      </c>
      <c r="B80" s="127">
        <v>184</v>
      </c>
      <c r="C80" s="127" t="s">
        <v>729</v>
      </c>
      <c r="D80" s="128" t="s">
        <v>726</v>
      </c>
      <c r="E80" s="127" t="s">
        <v>30</v>
      </c>
      <c r="F80" s="127" t="s">
        <v>727</v>
      </c>
      <c r="G80" s="127" t="s">
        <v>728</v>
      </c>
      <c r="H80" s="130" t="s">
        <v>527</v>
      </c>
      <c r="I80" s="22">
        <v>42735</v>
      </c>
      <c r="J80" s="35">
        <v>0.66666666666666663</v>
      </c>
      <c r="K80" s="34"/>
      <c r="L80" s="123">
        <v>2200</v>
      </c>
      <c r="M80" s="21">
        <v>1</v>
      </c>
    </row>
    <row r="81" spans="1:13" ht="48" customHeight="1" x14ac:dyDescent="0.2">
      <c r="A81" s="21">
        <v>76</v>
      </c>
      <c r="B81" s="127">
        <v>185</v>
      </c>
      <c r="C81" s="127" t="s">
        <v>730</v>
      </c>
      <c r="D81" s="128" t="s">
        <v>731</v>
      </c>
      <c r="E81" s="127" t="s">
        <v>732</v>
      </c>
      <c r="F81" s="127" t="s">
        <v>733</v>
      </c>
      <c r="G81" s="127" t="s">
        <v>734</v>
      </c>
      <c r="H81" s="130" t="s">
        <v>528</v>
      </c>
      <c r="I81" s="22">
        <v>42729</v>
      </c>
      <c r="J81" s="18" t="s">
        <v>735</v>
      </c>
      <c r="K81" s="17"/>
      <c r="L81" s="37">
        <v>1600</v>
      </c>
      <c r="M81" s="21">
        <v>3</v>
      </c>
    </row>
    <row r="82" spans="1:13" ht="49.5" customHeight="1" x14ac:dyDescent="0.2">
      <c r="A82" s="21">
        <v>77</v>
      </c>
      <c r="B82" s="127">
        <v>186</v>
      </c>
      <c r="C82" s="127" t="s">
        <v>736</v>
      </c>
      <c r="D82" s="128" t="s">
        <v>737</v>
      </c>
      <c r="E82" s="127" t="s">
        <v>30</v>
      </c>
      <c r="F82" s="127" t="s">
        <v>738</v>
      </c>
      <c r="G82" s="127" t="s">
        <v>1318</v>
      </c>
      <c r="H82" s="130" t="s">
        <v>527</v>
      </c>
      <c r="I82" s="22">
        <v>42735</v>
      </c>
      <c r="J82" s="18" t="s">
        <v>740</v>
      </c>
      <c r="K82" s="17"/>
      <c r="L82" s="37">
        <v>1900</v>
      </c>
      <c r="M82" s="21">
        <v>1</v>
      </c>
    </row>
    <row r="83" spans="1:13" ht="51.75" customHeight="1" x14ac:dyDescent="0.2">
      <c r="A83" s="21">
        <v>78</v>
      </c>
      <c r="B83" s="127">
        <v>187</v>
      </c>
      <c r="C83" s="127" t="s">
        <v>742</v>
      </c>
      <c r="D83" s="128" t="s">
        <v>743</v>
      </c>
      <c r="E83" s="127" t="s">
        <v>30</v>
      </c>
      <c r="F83" s="127" t="s">
        <v>744</v>
      </c>
      <c r="G83" s="127" t="s">
        <v>1213</v>
      </c>
      <c r="H83" s="130" t="s">
        <v>527</v>
      </c>
      <c r="I83" s="22">
        <v>42733</v>
      </c>
      <c r="J83" s="18">
        <v>0.75</v>
      </c>
      <c r="K83" s="17" t="s">
        <v>1203</v>
      </c>
      <c r="L83" s="123">
        <v>1400</v>
      </c>
      <c r="M83" s="21">
        <v>1</v>
      </c>
    </row>
    <row r="84" spans="1:13" ht="50.25" customHeight="1" x14ac:dyDescent="0.2">
      <c r="A84" s="21">
        <v>79</v>
      </c>
      <c r="B84" s="33">
        <v>82</v>
      </c>
      <c r="C84" s="21" t="s">
        <v>434</v>
      </c>
      <c r="D84" s="17" t="s">
        <v>219</v>
      </c>
      <c r="E84" s="21" t="s">
        <v>30</v>
      </c>
      <c r="F84" s="20" t="s">
        <v>430</v>
      </c>
      <c r="G84" s="21" t="s">
        <v>1205</v>
      </c>
      <c r="H84" s="21" t="s">
        <v>527</v>
      </c>
      <c r="I84" s="22">
        <v>42733</v>
      </c>
      <c r="J84" s="18">
        <v>0.77083333333333337</v>
      </c>
      <c r="K84" s="21"/>
      <c r="L84" s="123">
        <v>1200</v>
      </c>
      <c r="M84" s="21">
        <v>2</v>
      </c>
    </row>
    <row r="85" spans="1:13" ht="54" customHeight="1" x14ac:dyDescent="0.2">
      <c r="A85" s="21">
        <v>80</v>
      </c>
      <c r="B85" s="21">
        <v>79</v>
      </c>
      <c r="C85" s="20" t="s">
        <v>420</v>
      </c>
      <c r="D85" s="28" t="s">
        <v>419</v>
      </c>
      <c r="E85" s="20" t="s">
        <v>45</v>
      </c>
      <c r="F85" s="20" t="s">
        <v>745</v>
      </c>
      <c r="G85" s="20" t="s">
        <v>418</v>
      </c>
      <c r="H85" s="21" t="s">
        <v>527</v>
      </c>
      <c r="I85" s="22">
        <v>42727</v>
      </c>
      <c r="J85" s="18">
        <v>0.79166666666666663</v>
      </c>
      <c r="K85" s="17"/>
      <c r="L85" s="37">
        <v>3500</v>
      </c>
      <c r="M85" s="21">
        <v>3</v>
      </c>
    </row>
    <row r="86" spans="1:13" ht="36" customHeight="1" x14ac:dyDescent="0.2">
      <c r="A86" s="21">
        <v>81</v>
      </c>
      <c r="B86" s="21">
        <v>99</v>
      </c>
      <c r="C86" s="21" t="s">
        <v>261</v>
      </c>
      <c r="D86" s="17" t="s">
        <v>1204</v>
      </c>
      <c r="E86" s="21" t="s">
        <v>30</v>
      </c>
      <c r="F86" s="21" t="s">
        <v>442</v>
      </c>
      <c r="G86" s="21" t="s">
        <v>1338</v>
      </c>
      <c r="H86" s="21" t="s">
        <v>527</v>
      </c>
      <c r="I86" s="22">
        <v>42735</v>
      </c>
      <c r="J86" s="18">
        <v>0.4375</v>
      </c>
      <c r="K86" s="17"/>
      <c r="L86" s="37">
        <v>1900</v>
      </c>
      <c r="M86" s="21">
        <v>1</v>
      </c>
    </row>
    <row r="87" spans="1:13" ht="51" customHeight="1" x14ac:dyDescent="0.2">
      <c r="A87" s="21">
        <v>82</v>
      </c>
      <c r="B87" s="33">
        <v>118</v>
      </c>
      <c r="C87" s="21" t="s">
        <v>312</v>
      </c>
      <c r="D87" s="17" t="s">
        <v>313</v>
      </c>
      <c r="E87" s="21" t="s">
        <v>107</v>
      </c>
      <c r="F87" s="21" t="s">
        <v>762</v>
      </c>
      <c r="G87" s="21" t="s">
        <v>756</v>
      </c>
      <c r="H87" s="21" t="s">
        <v>527</v>
      </c>
      <c r="I87" s="22">
        <v>42733</v>
      </c>
      <c r="J87" s="18">
        <v>0.70833333333333337</v>
      </c>
      <c r="K87" s="17"/>
      <c r="L87" s="37">
        <v>1400</v>
      </c>
      <c r="M87" s="21">
        <v>2</v>
      </c>
    </row>
    <row r="88" spans="1:13" ht="61.5" customHeight="1" x14ac:dyDescent="0.2">
      <c r="A88" s="21">
        <v>83</v>
      </c>
      <c r="B88" s="21">
        <v>119</v>
      </c>
      <c r="C88" s="21" t="s">
        <v>314</v>
      </c>
      <c r="D88" s="17" t="s">
        <v>315</v>
      </c>
      <c r="E88" s="21" t="s">
        <v>30</v>
      </c>
      <c r="F88" s="21" t="s">
        <v>316</v>
      </c>
      <c r="G88" s="31" t="s">
        <v>759</v>
      </c>
      <c r="H88" s="21" t="s">
        <v>527</v>
      </c>
      <c r="I88" s="22">
        <v>42729</v>
      </c>
      <c r="J88" s="18">
        <v>0.79166666666666663</v>
      </c>
      <c r="K88" s="17"/>
      <c r="L88" s="37">
        <v>1300</v>
      </c>
      <c r="M88" s="21">
        <v>1</v>
      </c>
    </row>
    <row r="89" spans="1:13" ht="103.5" customHeight="1" x14ac:dyDescent="0.2">
      <c r="A89" s="33">
        <v>84</v>
      </c>
      <c r="B89" s="33">
        <v>120</v>
      </c>
      <c r="C89" s="21" t="s">
        <v>317</v>
      </c>
      <c r="D89" s="17" t="s">
        <v>318</v>
      </c>
      <c r="E89" s="21" t="s">
        <v>30</v>
      </c>
      <c r="F89" s="21" t="s">
        <v>763</v>
      </c>
      <c r="G89" s="21" t="s">
        <v>758</v>
      </c>
      <c r="H89" s="21" t="s">
        <v>527</v>
      </c>
      <c r="I89" s="22">
        <v>42735</v>
      </c>
      <c r="J89" s="35">
        <v>0.72916666666666663</v>
      </c>
      <c r="K89" s="28"/>
      <c r="L89" s="123">
        <v>2200</v>
      </c>
      <c r="M89" s="21">
        <v>4</v>
      </c>
    </row>
    <row r="90" spans="1:13" ht="44.25" customHeight="1" x14ac:dyDescent="0.2">
      <c r="A90" s="21">
        <v>85</v>
      </c>
      <c r="B90" s="33">
        <v>124</v>
      </c>
      <c r="C90" s="21" t="s">
        <v>327</v>
      </c>
      <c r="D90" s="17" t="s">
        <v>326</v>
      </c>
      <c r="E90" s="21" t="s">
        <v>30</v>
      </c>
      <c r="F90" s="21" t="s">
        <v>761</v>
      </c>
      <c r="G90" s="21" t="s">
        <v>760</v>
      </c>
      <c r="H90" s="21" t="s">
        <v>527</v>
      </c>
      <c r="I90" s="22">
        <v>42729</v>
      </c>
      <c r="J90" s="18">
        <v>0.72916666666666663</v>
      </c>
      <c r="K90" s="17"/>
      <c r="L90" s="37">
        <v>1400</v>
      </c>
      <c r="M90" s="21">
        <v>1</v>
      </c>
    </row>
    <row r="91" spans="1:13" ht="67.5" customHeight="1" x14ac:dyDescent="0.2">
      <c r="A91" s="21">
        <v>86</v>
      </c>
      <c r="B91" s="33">
        <v>134</v>
      </c>
      <c r="C91" s="21" t="s">
        <v>351</v>
      </c>
      <c r="D91" s="17" t="s">
        <v>352</v>
      </c>
      <c r="E91" s="21" t="s">
        <v>30</v>
      </c>
      <c r="F91" s="21" t="s">
        <v>1280</v>
      </c>
      <c r="G91" s="21" t="s">
        <v>767</v>
      </c>
      <c r="H91" s="21" t="s">
        <v>527</v>
      </c>
      <c r="I91" s="22">
        <v>42735</v>
      </c>
      <c r="J91" s="18">
        <v>0.5</v>
      </c>
      <c r="K91" s="17"/>
      <c r="L91" s="37">
        <v>1900</v>
      </c>
      <c r="M91" s="21">
        <v>2</v>
      </c>
    </row>
    <row r="92" spans="1:13" ht="40.5" customHeight="1" x14ac:dyDescent="0.2">
      <c r="A92" s="21">
        <v>87</v>
      </c>
      <c r="B92" s="33">
        <v>140</v>
      </c>
      <c r="C92" s="21" t="s">
        <v>899</v>
      </c>
      <c r="D92" s="17" t="s">
        <v>372</v>
      </c>
      <c r="E92" s="21" t="s">
        <v>57</v>
      </c>
      <c r="F92" s="21" t="s">
        <v>494</v>
      </c>
      <c r="G92" s="21" t="s">
        <v>769</v>
      </c>
      <c r="H92" s="21" t="s">
        <v>527</v>
      </c>
      <c r="I92" s="22">
        <v>42735</v>
      </c>
      <c r="J92" s="18">
        <v>0.78125</v>
      </c>
      <c r="K92" s="28"/>
      <c r="L92" s="37">
        <v>3200</v>
      </c>
      <c r="M92" s="21">
        <v>3</v>
      </c>
    </row>
    <row r="93" spans="1:13" ht="51.75" customHeight="1" x14ac:dyDescent="0.2">
      <c r="A93" s="21">
        <v>88</v>
      </c>
      <c r="B93" s="33">
        <v>114</v>
      </c>
      <c r="C93" s="21" t="s">
        <v>298</v>
      </c>
      <c r="D93" s="17" t="s">
        <v>299</v>
      </c>
      <c r="E93" s="21" t="s">
        <v>233</v>
      </c>
      <c r="F93" s="21" t="s">
        <v>1339</v>
      </c>
      <c r="G93" s="21" t="s">
        <v>770</v>
      </c>
      <c r="H93" s="21" t="s">
        <v>527</v>
      </c>
      <c r="I93" s="22">
        <v>42734</v>
      </c>
      <c r="J93" s="18">
        <v>0.83333333333333337</v>
      </c>
      <c r="K93" s="17"/>
      <c r="L93" s="37">
        <v>1400</v>
      </c>
      <c r="M93" s="21">
        <v>1</v>
      </c>
    </row>
    <row r="94" spans="1:13" ht="51" customHeight="1" x14ac:dyDescent="0.2">
      <c r="A94" s="21">
        <v>89</v>
      </c>
      <c r="B94" s="21">
        <v>75</v>
      </c>
      <c r="C94" s="21" t="s">
        <v>699</v>
      </c>
      <c r="D94" s="17" t="s">
        <v>1279</v>
      </c>
      <c r="E94" s="21" t="s">
        <v>57</v>
      </c>
      <c r="F94" s="21" t="s">
        <v>1278</v>
      </c>
      <c r="G94" s="21" t="s">
        <v>772</v>
      </c>
      <c r="H94" s="21" t="s">
        <v>527</v>
      </c>
      <c r="I94" s="22">
        <v>42734</v>
      </c>
      <c r="J94" s="18">
        <v>0.5</v>
      </c>
      <c r="K94" s="28"/>
      <c r="L94" s="37">
        <v>1900</v>
      </c>
      <c r="M94" s="21">
        <v>3</v>
      </c>
    </row>
    <row r="95" spans="1:13" ht="37.5" customHeight="1" x14ac:dyDescent="0.2">
      <c r="A95" s="21">
        <v>90</v>
      </c>
      <c r="B95" s="127">
        <v>188</v>
      </c>
      <c r="C95" s="127" t="s">
        <v>777</v>
      </c>
      <c r="D95" s="128" t="s">
        <v>776</v>
      </c>
      <c r="E95" s="127" t="s">
        <v>233</v>
      </c>
      <c r="F95" s="127" t="s">
        <v>775</v>
      </c>
      <c r="G95" s="127" t="s">
        <v>774</v>
      </c>
      <c r="H95" s="130" t="s">
        <v>528</v>
      </c>
      <c r="I95" s="22">
        <v>42734</v>
      </c>
      <c r="J95" s="18">
        <v>0.85416666666666663</v>
      </c>
      <c r="K95" s="17"/>
      <c r="L95" s="37">
        <v>1500</v>
      </c>
      <c r="M95" s="21">
        <v>1</v>
      </c>
    </row>
    <row r="96" spans="1:13" ht="78.75" customHeight="1" x14ac:dyDescent="0.2">
      <c r="A96" s="21">
        <v>91</v>
      </c>
      <c r="B96" s="21">
        <v>3</v>
      </c>
      <c r="C96" s="21" t="s">
        <v>35</v>
      </c>
      <c r="D96" s="17" t="s">
        <v>36</v>
      </c>
      <c r="E96" s="21" t="s">
        <v>30</v>
      </c>
      <c r="F96" s="21" t="s">
        <v>1255</v>
      </c>
      <c r="G96" s="21" t="s">
        <v>778</v>
      </c>
      <c r="H96" s="21" t="s">
        <v>527</v>
      </c>
      <c r="I96" s="22">
        <v>42734</v>
      </c>
      <c r="J96" s="18">
        <v>0.79166666666666663</v>
      </c>
      <c r="K96" s="28"/>
      <c r="L96" s="37">
        <v>1500</v>
      </c>
      <c r="M96" s="21">
        <v>2</v>
      </c>
    </row>
    <row r="97" spans="1:13" ht="37.5" customHeight="1" x14ac:dyDescent="0.2">
      <c r="A97" s="21">
        <v>92</v>
      </c>
      <c r="B97" s="33">
        <v>8</v>
      </c>
      <c r="C97" s="21" t="s">
        <v>503</v>
      </c>
      <c r="D97" s="17" t="s">
        <v>499</v>
      </c>
      <c r="E97" s="21" t="s">
        <v>30</v>
      </c>
      <c r="F97" s="21" t="s">
        <v>500</v>
      </c>
      <c r="G97" s="21" t="s">
        <v>779</v>
      </c>
      <c r="H97" s="21" t="s">
        <v>527</v>
      </c>
      <c r="I97" s="22">
        <v>42732</v>
      </c>
      <c r="J97" s="18">
        <v>0.79166666666666663</v>
      </c>
      <c r="K97" s="17"/>
      <c r="L97" s="37">
        <v>1200</v>
      </c>
      <c r="M97" s="21">
        <v>2</v>
      </c>
    </row>
    <row r="98" spans="1:13" ht="52.5" customHeight="1" x14ac:dyDescent="0.2">
      <c r="A98" s="21">
        <v>93</v>
      </c>
      <c r="B98" s="33">
        <v>22</v>
      </c>
      <c r="C98" s="21" t="s">
        <v>506</v>
      </c>
      <c r="D98" s="17" t="s">
        <v>505</v>
      </c>
      <c r="E98" s="21" t="s">
        <v>57</v>
      </c>
      <c r="F98" s="21" t="s">
        <v>504</v>
      </c>
      <c r="G98" s="21" t="s">
        <v>1292</v>
      </c>
      <c r="H98" s="21" t="s">
        <v>527</v>
      </c>
      <c r="I98" s="22">
        <v>42735</v>
      </c>
      <c r="J98" s="18">
        <v>0.46875</v>
      </c>
      <c r="K98" s="28"/>
      <c r="L98" s="37">
        <v>2400</v>
      </c>
      <c r="M98" s="21">
        <v>3</v>
      </c>
    </row>
    <row r="99" spans="1:13" ht="87" customHeight="1" x14ac:dyDescent="0.2">
      <c r="A99" s="126">
        <v>94</v>
      </c>
      <c r="B99" s="21">
        <v>267</v>
      </c>
      <c r="C99" s="21" t="s">
        <v>1224</v>
      </c>
      <c r="D99" s="17" t="s">
        <v>1223</v>
      </c>
      <c r="E99" s="21" t="s">
        <v>30</v>
      </c>
      <c r="F99" s="21" t="s">
        <v>1221</v>
      </c>
      <c r="G99" s="21" t="s">
        <v>1222</v>
      </c>
      <c r="H99" s="130" t="s">
        <v>528</v>
      </c>
      <c r="I99" s="22">
        <v>42735</v>
      </c>
      <c r="J99" s="141">
        <v>0.4375</v>
      </c>
      <c r="K99" s="142" t="s">
        <v>1293</v>
      </c>
      <c r="L99" s="143">
        <v>1900</v>
      </c>
      <c r="M99" s="126">
        <v>4</v>
      </c>
    </row>
    <row r="100" spans="1:13" ht="64.5" customHeight="1" x14ac:dyDescent="0.2">
      <c r="A100" s="21">
        <v>95</v>
      </c>
      <c r="B100" s="33">
        <v>58</v>
      </c>
      <c r="C100" s="21" t="s">
        <v>174</v>
      </c>
      <c r="D100" s="17" t="s">
        <v>173</v>
      </c>
      <c r="E100" s="21" t="s">
        <v>30</v>
      </c>
      <c r="F100" s="21" t="s">
        <v>172</v>
      </c>
      <c r="G100" s="21" t="s">
        <v>783</v>
      </c>
      <c r="H100" s="21" t="s">
        <v>527</v>
      </c>
      <c r="I100" s="22" t="s">
        <v>786</v>
      </c>
      <c r="J100" s="17" t="s">
        <v>787</v>
      </c>
      <c r="K100" s="17"/>
      <c r="L100" s="37">
        <v>1000</v>
      </c>
      <c r="M100" s="21">
        <v>2</v>
      </c>
    </row>
    <row r="101" spans="1:13" ht="37.5" customHeight="1" x14ac:dyDescent="0.2">
      <c r="A101" s="21">
        <v>96</v>
      </c>
      <c r="B101" s="21">
        <v>77</v>
      </c>
      <c r="C101" s="21" t="s">
        <v>557</v>
      </c>
      <c r="D101" s="17" t="s">
        <v>559</v>
      </c>
      <c r="E101" s="21" t="s">
        <v>98</v>
      </c>
      <c r="F101" s="21" t="s">
        <v>424</v>
      </c>
      <c r="G101" s="21" t="s">
        <v>785</v>
      </c>
      <c r="H101" s="21" t="s">
        <v>527</v>
      </c>
      <c r="I101" s="22">
        <v>42734</v>
      </c>
      <c r="J101" s="18">
        <v>0.77083333333333337</v>
      </c>
      <c r="K101" s="17"/>
      <c r="L101" s="37">
        <v>1800</v>
      </c>
      <c r="M101" s="21">
        <v>2</v>
      </c>
    </row>
    <row r="102" spans="1:13" ht="67.5" customHeight="1" x14ac:dyDescent="0.2">
      <c r="A102" s="21">
        <v>97</v>
      </c>
      <c r="B102" s="21">
        <v>139</v>
      </c>
      <c r="C102" s="21" t="s">
        <v>513</v>
      </c>
      <c r="D102" s="17" t="s">
        <v>512</v>
      </c>
      <c r="E102" s="21" t="s">
        <v>119</v>
      </c>
      <c r="F102" s="21" t="s">
        <v>789</v>
      </c>
      <c r="G102" s="21" t="s">
        <v>791</v>
      </c>
      <c r="H102" s="21" t="s">
        <v>527</v>
      </c>
      <c r="I102" s="22">
        <v>42735</v>
      </c>
      <c r="J102" s="18">
        <v>0.52083333333333337</v>
      </c>
      <c r="K102" s="17"/>
      <c r="L102" s="37">
        <v>2100</v>
      </c>
      <c r="M102" s="21">
        <v>1</v>
      </c>
    </row>
    <row r="103" spans="1:13" ht="72.75" customHeight="1" x14ac:dyDescent="0.2">
      <c r="A103" s="21">
        <v>98</v>
      </c>
      <c r="B103" s="21">
        <v>145</v>
      </c>
      <c r="C103" s="21" t="s">
        <v>381</v>
      </c>
      <c r="D103" s="17" t="s">
        <v>792</v>
      </c>
      <c r="E103" s="21" t="s">
        <v>57</v>
      </c>
      <c r="F103" s="21" t="s">
        <v>1286</v>
      </c>
      <c r="G103" s="21" t="s">
        <v>380</v>
      </c>
      <c r="H103" s="21" t="s">
        <v>527</v>
      </c>
      <c r="I103" s="22">
        <v>42735</v>
      </c>
      <c r="J103" s="18">
        <v>0.53125</v>
      </c>
      <c r="K103" s="28"/>
      <c r="L103" s="37">
        <v>2400</v>
      </c>
      <c r="M103" s="21">
        <v>4</v>
      </c>
    </row>
    <row r="104" spans="1:13" ht="14" x14ac:dyDescent="0.2">
      <c r="A104" s="21">
        <v>99</v>
      </c>
      <c r="B104" s="127">
        <v>190</v>
      </c>
      <c r="C104" s="127" t="s">
        <v>796</v>
      </c>
      <c r="D104" s="128" t="s">
        <v>794</v>
      </c>
      <c r="E104" s="127" t="s">
        <v>30</v>
      </c>
      <c r="F104" s="127" t="s">
        <v>795</v>
      </c>
      <c r="G104" s="127" t="s">
        <v>1121</v>
      </c>
      <c r="H104" s="130" t="s">
        <v>528</v>
      </c>
      <c r="I104" s="22">
        <v>42732</v>
      </c>
      <c r="J104" s="18">
        <v>0.70833333333333337</v>
      </c>
      <c r="K104" s="17"/>
      <c r="L104" s="37">
        <v>1300</v>
      </c>
      <c r="M104" s="21">
        <v>1</v>
      </c>
    </row>
    <row r="105" spans="1:13" ht="95.25" customHeight="1" x14ac:dyDescent="0.2">
      <c r="A105" s="21">
        <v>100</v>
      </c>
      <c r="B105" s="127">
        <v>191</v>
      </c>
      <c r="C105" s="127" t="s">
        <v>799</v>
      </c>
      <c r="D105" s="128" t="s">
        <v>800</v>
      </c>
      <c r="E105" s="127" t="s">
        <v>119</v>
      </c>
      <c r="F105" s="127" t="s">
        <v>1258</v>
      </c>
      <c r="G105" s="127" t="s">
        <v>1215</v>
      </c>
      <c r="H105" s="130" t="s">
        <v>528</v>
      </c>
      <c r="I105" s="22">
        <v>42733</v>
      </c>
      <c r="J105" s="18">
        <v>0.625</v>
      </c>
      <c r="K105" s="17"/>
      <c r="L105" s="37">
        <v>1300</v>
      </c>
      <c r="M105" s="21">
        <v>1</v>
      </c>
    </row>
    <row r="106" spans="1:13" ht="38.25" customHeight="1" x14ac:dyDescent="0.2">
      <c r="A106" s="21">
        <v>101</v>
      </c>
      <c r="B106" s="33">
        <v>98</v>
      </c>
      <c r="C106" s="21" t="s">
        <v>258</v>
      </c>
      <c r="D106" s="17" t="s">
        <v>259</v>
      </c>
      <c r="E106" s="21" t="s">
        <v>30</v>
      </c>
      <c r="F106" s="21" t="s">
        <v>260</v>
      </c>
      <c r="G106" s="21" t="s">
        <v>797</v>
      </c>
      <c r="H106" s="21" t="s">
        <v>527</v>
      </c>
      <c r="I106" s="22">
        <v>42732</v>
      </c>
      <c r="J106" s="18">
        <v>0.72916666666666663</v>
      </c>
      <c r="K106" s="17"/>
      <c r="L106" s="37">
        <v>1200</v>
      </c>
      <c r="M106" s="21">
        <v>1</v>
      </c>
    </row>
    <row r="107" spans="1:13" ht="55.5" customHeight="1" x14ac:dyDescent="0.2">
      <c r="A107" s="21">
        <v>102</v>
      </c>
      <c r="B107" s="21">
        <v>133</v>
      </c>
      <c r="C107" s="21" t="s">
        <v>353</v>
      </c>
      <c r="D107" s="17" t="s">
        <v>350</v>
      </c>
      <c r="E107" s="21" t="s">
        <v>348</v>
      </c>
      <c r="F107" s="21" t="s">
        <v>349</v>
      </c>
      <c r="G107" s="21" t="s">
        <v>801</v>
      </c>
      <c r="H107" s="21" t="s">
        <v>527</v>
      </c>
      <c r="I107" s="22">
        <v>42734</v>
      </c>
      <c r="J107" s="18">
        <v>0.84375</v>
      </c>
      <c r="K107" s="17"/>
      <c r="L107" s="37">
        <v>2000</v>
      </c>
      <c r="M107" s="21">
        <v>4</v>
      </c>
    </row>
    <row r="108" spans="1:13" ht="80.25" customHeight="1" x14ac:dyDescent="0.2">
      <c r="A108" s="126">
        <v>103</v>
      </c>
      <c r="B108" s="33">
        <v>84</v>
      </c>
      <c r="C108" s="21" t="s">
        <v>223</v>
      </c>
      <c r="D108" s="17" t="s">
        <v>222</v>
      </c>
      <c r="E108" s="21" t="s">
        <v>30</v>
      </c>
      <c r="F108" s="21" t="s">
        <v>224</v>
      </c>
      <c r="G108" s="21" t="s">
        <v>953</v>
      </c>
      <c r="H108" s="21" t="s">
        <v>527</v>
      </c>
      <c r="I108" s="22">
        <v>42732</v>
      </c>
      <c r="J108" s="141">
        <v>0.83333333333333337</v>
      </c>
      <c r="K108" s="140" t="s">
        <v>977</v>
      </c>
      <c r="L108" s="37">
        <v>1200</v>
      </c>
      <c r="M108" s="126">
        <v>1</v>
      </c>
    </row>
    <row r="109" spans="1:13" ht="38.25" customHeight="1" x14ac:dyDescent="0.2">
      <c r="A109" s="21">
        <v>104</v>
      </c>
      <c r="B109" s="127">
        <v>192</v>
      </c>
      <c r="C109" s="127" t="s">
        <v>540</v>
      </c>
      <c r="D109" s="128" t="s">
        <v>802</v>
      </c>
      <c r="E109" s="127" t="s">
        <v>57</v>
      </c>
      <c r="F109" s="127" t="s">
        <v>803</v>
      </c>
      <c r="G109" s="127" t="s">
        <v>804</v>
      </c>
      <c r="H109" s="130" t="s">
        <v>528</v>
      </c>
      <c r="I109" s="22">
        <v>42733</v>
      </c>
      <c r="J109" s="18">
        <v>0.84375</v>
      </c>
      <c r="K109" s="17"/>
      <c r="L109" s="37">
        <v>1500</v>
      </c>
      <c r="M109" s="21">
        <v>3</v>
      </c>
    </row>
    <row r="110" spans="1:13" ht="118.5" customHeight="1" x14ac:dyDescent="0.2">
      <c r="A110" s="21">
        <v>105</v>
      </c>
      <c r="B110" s="127">
        <v>193</v>
      </c>
      <c r="C110" s="133" t="s">
        <v>809</v>
      </c>
      <c r="D110" s="128" t="s">
        <v>806</v>
      </c>
      <c r="E110" s="127" t="s">
        <v>57</v>
      </c>
      <c r="F110" s="133" t="s">
        <v>807</v>
      </c>
      <c r="G110" s="127" t="s">
        <v>808</v>
      </c>
      <c r="H110" s="130" t="s">
        <v>528</v>
      </c>
      <c r="I110" s="22">
        <v>42732</v>
      </c>
      <c r="J110" s="18">
        <v>0.5</v>
      </c>
      <c r="K110" s="135" t="s">
        <v>1149</v>
      </c>
      <c r="L110" s="37">
        <v>6000</v>
      </c>
      <c r="M110" s="21">
        <v>3</v>
      </c>
    </row>
    <row r="111" spans="1:13" ht="57" customHeight="1" x14ac:dyDescent="0.2">
      <c r="A111" s="21">
        <v>106</v>
      </c>
      <c r="B111" s="21">
        <v>103</v>
      </c>
      <c r="C111" s="21" t="s">
        <v>269</v>
      </c>
      <c r="D111" s="17" t="s">
        <v>268</v>
      </c>
      <c r="E111" s="21" t="s">
        <v>30</v>
      </c>
      <c r="F111" s="21" t="s">
        <v>1055</v>
      </c>
      <c r="G111" s="21" t="s">
        <v>1056</v>
      </c>
      <c r="H111" s="21" t="s">
        <v>527</v>
      </c>
      <c r="I111" s="22">
        <v>42729</v>
      </c>
      <c r="J111" s="18">
        <v>0.8125</v>
      </c>
      <c r="K111" s="17"/>
      <c r="L111" s="37">
        <v>1300</v>
      </c>
      <c r="M111" s="21">
        <v>1</v>
      </c>
    </row>
    <row r="112" spans="1:13" ht="38.25" customHeight="1" x14ac:dyDescent="0.2">
      <c r="A112" s="21">
        <v>107</v>
      </c>
      <c r="B112" s="21">
        <v>131</v>
      </c>
      <c r="C112" s="21" t="s">
        <v>342</v>
      </c>
      <c r="D112" s="17" t="s">
        <v>343</v>
      </c>
      <c r="E112" s="21" t="s">
        <v>57</v>
      </c>
      <c r="F112" s="21" t="s">
        <v>811</v>
      </c>
      <c r="G112" s="21" t="s">
        <v>195</v>
      </c>
      <c r="H112" s="21" t="s">
        <v>527</v>
      </c>
      <c r="I112" s="22">
        <v>42732</v>
      </c>
      <c r="J112" s="18">
        <v>0.78125</v>
      </c>
      <c r="K112" s="17"/>
      <c r="L112" s="37">
        <v>2000</v>
      </c>
      <c r="M112" s="21">
        <v>3</v>
      </c>
    </row>
    <row r="113" spans="1:13" ht="63.75" customHeight="1" x14ac:dyDescent="0.2">
      <c r="A113" s="21">
        <v>108</v>
      </c>
      <c r="B113" s="21">
        <v>51</v>
      </c>
      <c r="C113" s="21" t="s">
        <v>154</v>
      </c>
      <c r="D113" s="17" t="s">
        <v>155</v>
      </c>
      <c r="E113" s="21" t="s">
        <v>57</v>
      </c>
      <c r="F113" s="21" t="s">
        <v>156</v>
      </c>
      <c r="G113" s="21" t="s">
        <v>812</v>
      </c>
      <c r="H113" s="21" t="s">
        <v>527</v>
      </c>
      <c r="I113" s="22">
        <v>42732</v>
      </c>
      <c r="J113" s="18">
        <v>0.8125</v>
      </c>
      <c r="K113" s="17" t="s">
        <v>817</v>
      </c>
      <c r="L113" s="37">
        <v>1600</v>
      </c>
      <c r="M113" s="21">
        <v>3</v>
      </c>
    </row>
    <row r="114" spans="1:13" ht="38.25" customHeight="1" x14ac:dyDescent="0.2">
      <c r="A114" s="21">
        <v>109</v>
      </c>
      <c r="B114" s="127">
        <v>194</v>
      </c>
      <c r="C114" s="127" t="s">
        <v>813</v>
      </c>
      <c r="D114" s="128" t="s">
        <v>814</v>
      </c>
      <c r="E114" s="127" t="s">
        <v>200</v>
      </c>
      <c r="F114" s="127" t="s">
        <v>815</v>
      </c>
      <c r="G114" s="127" t="s">
        <v>816</v>
      </c>
      <c r="H114" s="130" t="s">
        <v>528</v>
      </c>
      <c r="I114" s="22">
        <v>42729</v>
      </c>
      <c r="J114" s="18">
        <v>0.8125</v>
      </c>
      <c r="K114" s="17"/>
      <c r="L114" s="37">
        <v>1900</v>
      </c>
      <c r="M114" s="21">
        <v>3</v>
      </c>
    </row>
    <row r="115" spans="1:13" ht="38.25" customHeight="1" x14ac:dyDescent="0.2">
      <c r="A115" s="21">
        <v>110</v>
      </c>
      <c r="B115" s="33">
        <v>136</v>
      </c>
      <c r="C115" s="21" t="s">
        <v>356</v>
      </c>
      <c r="D115" s="17" t="s">
        <v>358</v>
      </c>
      <c r="E115" s="21" t="s">
        <v>98</v>
      </c>
      <c r="F115" s="21" t="s">
        <v>357</v>
      </c>
      <c r="G115" s="21" t="s">
        <v>359</v>
      </c>
      <c r="H115" s="21" t="s">
        <v>527</v>
      </c>
      <c r="I115" s="22">
        <v>42734</v>
      </c>
      <c r="J115" s="18">
        <v>0.45833333333333331</v>
      </c>
      <c r="K115" s="17"/>
      <c r="L115" s="37">
        <v>1500</v>
      </c>
      <c r="M115" s="21">
        <v>1</v>
      </c>
    </row>
    <row r="116" spans="1:13" ht="38.25" customHeight="1" x14ac:dyDescent="0.2">
      <c r="A116" s="21">
        <v>111</v>
      </c>
      <c r="B116" s="21">
        <v>101</v>
      </c>
      <c r="C116" s="21" t="s">
        <v>455</v>
      </c>
      <c r="D116" s="17" t="s">
        <v>264</v>
      </c>
      <c r="E116" s="21" t="s">
        <v>200</v>
      </c>
      <c r="F116" s="21" t="s">
        <v>1042</v>
      </c>
      <c r="G116" s="21" t="s">
        <v>818</v>
      </c>
      <c r="H116" s="21" t="s">
        <v>527</v>
      </c>
      <c r="I116" s="22">
        <v>42728</v>
      </c>
      <c r="J116" s="18">
        <v>0.6875</v>
      </c>
      <c r="K116" s="17"/>
      <c r="L116" s="37">
        <v>1800</v>
      </c>
      <c r="M116" s="21">
        <v>2</v>
      </c>
    </row>
    <row r="117" spans="1:13" ht="38.25" customHeight="1" x14ac:dyDescent="0.2">
      <c r="A117" s="21">
        <v>112</v>
      </c>
      <c r="B117" s="21">
        <v>195</v>
      </c>
      <c r="C117" s="127" t="s">
        <v>819</v>
      </c>
      <c r="D117" s="128" t="s">
        <v>820</v>
      </c>
      <c r="E117" s="127" t="s">
        <v>821</v>
      </c>
      <c r="F117" s="127" t="s">
        <v>1041</v>
      </c>
      <c r="G117" s="127" t="s">
        <v>822</v>
      </c>
      <c r="H117" s="130" t="s">
        <v>527</v>
      </c>
      <c r="I117" s="22">
        <v>42729</v>
      </c>
      <c r="J117" s="18">
        <v>0.875</v>
      </c>
      <c r="K117" s="17"/>
      <c r="L117" s="37">
        <v>1400</v>
      </c>
      <c r="M117" s="21">
        <v>2</v>
      </c>
    </row>
    <row r="118" spans="1:13" ht="90" customHeight="1" x14ac:dyDescent="0.2">
      <c r="A118" s="21">
        <v>113</v>
      </c>
      <c r="B118" s="21">
        <v>196</v>
      </c>
      <c r="C118" s="127" t="s">
        <v>823</v>
      </c>
      <c r="D118" s="128" t="s">
        <v>824</v>
      </c>
      <c r="E118" s="127" t="s">
        <v>825</v>
      </c>
      <c r="F118" s="127" t="s">
        <v>1257</v>
      </c>
      <c r="G118" s="127" t="s">
        <v>827</v>
      </c>
      <c r="H118" s="130" t="s">
        <v>528</v>
      </c>
      <c r="I118" s="22">
        <v>42735</v>
      </c>
      <c r="J118" s="18">
        <v>0.57291666666666663</v>
      </c>
      <c r="K118" s="127" t="s">
        <v>826</v>
      </c>
      <c r="L118" s="37">
        <v>4000</v>
      </c>
      <c r="M118" s="21">
        <v>2</v>
      </c>
    </row>
    <row r="119" spans="1:13" ht="38.25" customHeight="1" x14ac:dyDescent="0.2">
      <c r="A119" s="21">
        <v>114</v>
      </c>
      <c r="B119" s="21">
        <v>111</v>
      </c>
      <c r="C119" s="21" t="s">
        <v>290</v>
      </c>
      <c r="D119" s="17" t="s">
        <v>788</v>
      </c>
      <c r="E119" s="21" t="s">
        <v>57</v>
      </c>
      <c r="F119" s="21" t="s">
        <v>828</v>
      </c>
      <c r="G119" s="21" t="s">
        <v>207</v>
      </c>
      <c r="H119" s="21" t="s">
        <v>527</v>
      </c>
      <c r="I119" s="22">
        <v>42734</v>
      </c>
      <c r="J119" s="18">
        <v>0.84375</v>
      </c>
      <c r="K119" s="17"/>
      <c r="L119" s="37">
        <v>1900</v>
      </c>
      <c r="M119" s="21">
        <v>3</v>
      </c>
    </row>
    <row r="120" spans="1:13" ht="69" customHeight="1" x14ac:dyDescent="0.2">
      <c r="A120" s="21">
        <v>115</v>
      </c>
      <c r="B120" s="127">
        <v>197</v>
      </c>
      <c r="C120" s="133" t="s">
        <v>831</v>
      </c>
      <c r="D120" s="128" t="s">
        <v>829</v>
      </c>
      <c r="E120" s="127" t="s">
        <v>30</v>
      </c>
      <c r="F120" s="133" t="s">
        <v>830</v>
      </c>
      <c r="G120" s="127"/>
      <c r="H120" s="130" t="s">
        <v>528</v>
      </c>
      <c r="I120" s="22">
        <v>42720</v>
      </c>
      <c r="J120" s="18">
        <v>0.83333333333333337</v>
      </c>
      <c r="K120" s="17"/>
      <c r="L120" s="37">
        <v>4000</v>
      </c>
      <c r="M120" s="21" t="s">
        <v>832</v>
      </c>
    </row>
    <row r="121" spans="1:13" ht="38.25" customHeight="1" x14ac:dyDescent="0.2">
      <c r="A121" s="21">
        <v>116</v>
      </c>
      <c r="B121" s="127">
        <v>197</v>
      </c>
      <c r="C121" s="133" t="s">
        <v>831</v>
      </c>
      <c r="D121" s="128" t="s">
        <v>829</v>
      </c>
      <c r="E121" s="127" t="s">
        <v>30</v>
      </c>
      <c r="F121" s="133" t="s">
        <v>830</v>
      </c>
      <c r="G121" s="127"/>
      <c r="H121" s="130" t="s">
        <v>528</v>
      </c>
      <c r="I121" s="22">
        <v>42721</v>
      </c>
      <c r="J121" s="18">
        <v>0.83333333333333337</v>
      </c>
      <c r="K121" s="17"/>
      <c r="L121" s="37">
        <v>4000</v>
      </c>
      <c r="M121" s="21" t="s">
        <v>832</v>
      </c>
    </row>
    <row r="122" spans="1:13" ht="51" customHeight="1" x14ac:dyDescent="0.2">
      <c r="A122" s="33">
        <v>117</v>
      </c>
      <c r="B122" s="21">
        <v>49</v>
      </c>
      <c r="C122" s="21" t="s">
        <v>427</v>
      </c>
      <c r="D122" s="17" t="s">
        <v>428</v>
      </c>
      <c r="E122" s="21" t="s">
        <v>30</v>
      </c>
      <c r="F122" s="21" t="s">
        <v>833</v>
      </c>
      <c r="G122" s="21" t="s">
        <v>1206</v>
      </c>
      <c r="H122" s="21" t="s">
        <v>527</v>
      </c>
      <c r="I122" s="22">
        <v>42733</v>
      </c>
      <c r="J122" s="18">
        <v>0.85416666666666663</v>
      </c>
      <c r="K122" s="17"/>
      <c r="L122" s="37">
        <v>1200</v>
      </c>
      <c r="M122" s="21">
        <v>2</v>
      </c>
    </row>
    <row r="123" spans="1:13" ht="55.5" customHeight="1" x14ac:dyDescent="0.2">
      <c r="A123" s="21">
        <v>118</v>
      </c>
      <c r="B123" s="33">
        <v>128</v>
      </c>
      <c r="C123" s="21" t="s">
        <v>337</v>
      </c>
      <c r="D123" s="17" t="s">
        <v>336</v>
      </c>
      <c r="E123" s="21" t="s">
        <v>30</v>
      </c>
      <c r="F123" s="21" t="s">
        <v>335</v>
      </c>
      <c r="G123" s="21" t="s">
        <v>834</v>
      </c>
      <c r="H123" s="21" t="s">
        <v>527</v>
      </c>
      <c r="I123" s="22">
        <v>42733</v>
      </c>
      <c r="J123" s="18">
        <v>0.8125</v>
      </c>
      <c r="K123" s="17"/>
      <c r="L123" s="37">
        <v>1200</v>
      </c>
      <c r="M123" s="33">
        <v>2</v>
      </c>
    </row>
    <row r="124" spans="1:13" ht="66.75" customHeight="1" x14ac:dyDescent="0.2">
      <c r="A124" s="21">
        <v>119</v>
      </c>
      <c r="B124" s="127">
        <v>198</v>
      </c>
      <c r="C124" s="127" t="s">
        <v>837</v>
      </c>
      <c r="D124" s="128" t="s">
        <v>835</v>
      </c>
      <c r="E124" s="127" t="s">
        <v>98</v>
      </c>
      <c r="F124" s="127" t="s">
        <v>838</v>
      </c>
      <c r="G124" s="127" t="s">
        <v>836</v>
      </c>
      <c r="H124" s="130" t="s">
        <v>528</v>
      </c>
      <c r="I124" s="22">
        <v>42735</v>
      </c>
      <c r="J124" s="35">
        <v>0.89583333333333337</v>
      </c>
      <c r="K124" s="28"/>
      <c r="L124" s="37">
        <v>4300</v>
      </c>
      <c r="M124" s="21">
        <v>2</v>
      </c>
    </row>
    <row r="125" spans="1:13" ht="50.25" customHeight="1" x14ac:dyDescent="0.2">
      <c r="A125" s="21">
        <v>120</v>
      </c>
      <c r="B125" s="21">
        <v>125</v>
      </c>
      <c r="C125" s="21" t="s">
        <v>328</v>
      </c>
      <c r="D125" s="17" t="s">
        <v>329</v>
      </c>
      <c r="E125" s="21" t="s">
        <v>57</v>
      </c>
      <c r="F125" s="21" t="s">
        <v>1289</v>
      </c>
      <c r="G125" s="21" t="s">
        <v>54</v>
      </c>
      <c r="H125" s="21" t="s">
        <v>527</v>
      </c>
      <c r="I125" s="22">
        <v>42734</v>
      </c>
      <c r="J125" s="18">
        <v>0.78125</v>
      </c>
      <c r="K125" s="17"/>
      <c r="L125" s="37">
        <v>2100</v>
      </c>
      <c r="M125" s="21">
        <v>3</v>
      </c>
    </row>
    <row r="126" spans="1:13" ht="54.75" customHeight="1" x14ac:dyDescent="0.2">
      <c r="A126" s="33">
        <v>121</v>
      </c>
      <c r="B126" s="127">
        <v>199</v>
      </c>
      <c r="C126" s="127" t="s">
        <v>842</v>
      </c>
      <c r="D126" s="128" t="s">
        <v>839</v>
      </c>
      <c r="E126" s="127" t="s">
        <v>57</v>
      </c>
      <c r="F126" s="127" t="s">
        <v>840</v>
      </c>
      <c r="G126" s="127" t="s">
        <v>1026</v>
      </c>
      <c r="H126" s="130" t="s">
        <v>528</v>
      </c>
      <c r="I126" s="22">
        <v>42732</v>
      </c>
      <c r="J126" s="18">
        <v>0.84375</v>
      </c>
      <c r="K126" s="28"/>
      <c r="L126" s="123">
        <v>1700</v>
      </c>
      <c r="M126" s="21">
        <v>3</v>
      </c>
    </row>
    <row r="127" spans="1:13" ht="55.5" customHeight="1" x14ac:dyDescent="0.2">
      <c r="A127" s="21">
        <v>122</v>
      </c>
      <c r="B127" s="127">
        <v>200</v>
      </c>
      <c r="C127" s="127" t="s">
        <v>847</v>
      </c>
      <c r="D127" s="128" t="s">
        <v>843</v>
      </c>
      <c r="E127" s="127" t="s">
        <v>844</v>
      </c>
      <c r="F127" s="127" t="s">
        <v>845</v>
      </c>
      <c r="G127" s="127" t="s">
        <v>846</v>
      </c>
      <c r="H127" s="130" t="s">
        <v>528</v>
      </c>
      <c r="I127" s="22">
        <v>42735</v>
      </c>
      <c r="J127" s="18">
        <v>0.875</v>
      </c>
      <c r="K127" s="17"/>
      <c r="L127" s="37">
        <v>5500</v>
      </c>
      <c r="M127" s="21">
        <v>1</v>
      </c>
    </row>
    <row r="128" spans="1:13" ht="38.25" customHeight="1" x14ac:dyDescent="0.2">
      <c r="A128" s="21">
        <v>123</v>
      </c>
      <c r="B128" s="127">
        <v>201</v>
      </c>
      <c r="C128" s="127" t="s">
        <v>848</v>
      </c>
      <c r="D128" s="128" t="s">
        <v>849</v>
      </c>
      <c r="E128" s="127" t="s">
        <v>30</v>
      </c>
      <c r="F128" s="127" t="s">
        <v>1265</v>
      </c>
      <c r="G128" s="127" t="s">
        <v>850</v>
      </c>
      <c r="H128" s="130" t="s">
        <v>527</v>
      </c>
      <c r="I128" s="22">
        <v>42735</v>
      </c>
      <c r="J128" s="18">
        <v>0.64583333333333337</v>
      </c>
      <c r="K128" s="17"/>
      <c r="L128" s="37">
        <v>2200</v>
      </c>
      <c r="M128" s="21">
        <v>1</v>
      </c>
    </row>
    <row r="129" spans="1:13" ht="51.75" customHeight="1" x14ac:dyDescent="0.2">
      <c r="A129" s="21">
        <v>124</v>
      </c>
      <c r="B129" s="127">
        <v>202</v>
      </c>
      <c r="C129" s="127" t="s">
        <v>851</v>
      </c>
      <c r="D129" s="128" t="s">
        <v>852</v>
      </c>
      <c r="E129" s="127" t="s">
        <v>233</v>
      </c>
      <c r="F129" s="127" t="s">
        <v>853</v>
      </c>
      <c r="G129" s="127" t="s">
        <v>1236</v>
      </c>
      <c r="H129" s="130" t="s">
        <v>528</v>
      </c>
      <c r="I129" s="22">
        <v>42734</v>
      </c>
      <c r="J129" s="31">
        <v>0.875</v>
      </c>
      <c r="K129" s="17"/>
      <c r="L129" s="37">
        <v>1600</v>
      </c>
      <c r="M129" s="21">
        <v>1</v>
      </c>
    </row>
    <row r="130" spans="1:13" ht="51.75" customHeight="1" x14ac:dyDescent="0.2">
      <c r="A130" s="21">
        <v>125</v>
      </c>
      <c r="B130" s="21">
        <v>95</v>
      </c>
      <c r="C130" s="21" t="s">
        <v>250</v>
      </c>
      <c r="D130" s="17" t="s">
        <v>251</v>
      </c>
      <c r="E130" s="21" t="s">
        <v>57</v>
      </c>
      <c r="F130" s="21" t="s">
        <v>1216</v>
      </c>
      <c r="G130" s="21" t="s">
        <v>1217</v>
      </c>
      <c r="H130" s="21" t="s">
        <v>527</v>
      </c>
      <c r="I130" s="22">
        <v>42733</v>
      </c>
      <c r="J130" s="31">
        <v>0.75</v>
      </c>
      <c r="K130" s="17"/>
      <c r="L130" s="37">
        <v>1600</v>
      </c>
      <c r="M130" s="21">
        <v>3</v>
      </c>
    </row>
    <row r="131" spans="1:13" ht="51.75" customHeight="1" x14ac:dyDescent="0.2">
      <c r="A131" s="21">
        <v>126</v>
      </c>
      <c r="B131" s="21">
        <v>205</v>
      </c>
      <c r="C131" s="21" t="s">
        <v>861</v>
      </c>
      <c r="D131" s="17" t="s">
        <v>862</v>
      </c>
      <c r="E131" s="21" t="s">
        <v>134</v>
      </c>
      <c r="F131" s="21" t="s">
        <v>702</v>
      </c>
      <c r="G131" s="21" t="s">
        <v>860</v>
      </c>
      <c r="H131" s="21" t="s">
        <v>528</v>
      </c>
      <c r="I131" s="22">
        <v>42735</v>
      </c>
      <c r="J131" s="18">
        <v>0.83333333333333337</v>
      </c>
      <c r="K131" s="17"/>
      <c r="L131" s="37">
        <v>3700</v>
      </c>
      <c r="M131" s="21">
        <v>2</v>
      </c>
    </row>
    <row r="132" spans="1:13" ht="51.75" customHeight="1" x14ac:dyDescent="0.2">
      <c r="A132" s="21">
        <v>127</v>
      </c>
      <c r="B132" s="21">
        <v>206</v>
      </c>
      <c r="C132" s="21" t="s">
        <v>870</v>
      </c>
      <c r="D132" s="17" t="s">
        <v>867</v>
      </c>
      <c r="E132" s="21" t="s">
        <v>57</v>
      </c>
      <c r="F132" s="21" t="s">
        <v>868</v>
      </c>
      <c r="G132" s="21" t="s">
        <v>869</v>
      </c>
      <c r="H132" s="130" t="s">
        <v>528</v>
      </c>
      <c r="I132" s="22">
        <v>42729</v>
      </c>
      <c r="J132" s="18">
        <v>0.5</v>
      </c>
      <c r="K132" s="17"/>
      <c r="L132" s="37">
        <v>1600</v>
      </c>
      <c r="M132" s="21">
        <v>3</v>
      </c>
    </row>
    <row r="133" spans="1:13" ht="51.75" customHeight="1" x14ac:dyDescent="0.2">
      <c r="A133" s="21">
        <v>128</v>
      </c>
      <c r="B133" s="21">
        <v>216</v>
      </c>
      <c r="C133" s="21" t="s">
        <v>919</v>
      </c>
      <c r="D133" s="17" t="s">
        <v>916</v>
      </c>
      <c r="E133" s="21" t="s">
        <v>57</v>
      </c>
      <c r="F133" s="21" t="s">
        <v>914</v>
      </c>
      <c r="G133" s="21" t="s">
        <v>915</v>
      </c>
      <c r="H133" s="130" t="s">
        <v>528</v>
      </c>
      <c r="I133" s="22">
        <v>42733</v>
      </c>
      <c r="J133" s="18">
        <v>0.625</v>
      </c>
      <c r="K133" s="21"/>
      <c r="L133" s="37">
        <v>1500</v>
      </c>
      <c r="M133" s="21">
        <v>3</v>
      </c>
    </row>
    <row r="134" spans="1:13" ht="51.75" customHeight="1" x14ac:dyDescent="0.2">
      <c r="A134" s="21">
        <v>129</v>
      </c>
      <c r="B134" s="21">
        <v>115</v>
      </c>
      <c r="C134" s="21" t="s">
        <v>301</v>
      </c>
      <c r="D134" s="17" t="s">
        <v>302</v>
      </c>
      <c r="E134" s="21" t="s">
        <v>303</v>
      </c>
      <c r="F134" s="21" t="s">
        <v>304</v>
      </c>
      <c r="G134" s="21" t="s">
        <v>872</v>
      </c>
      <c r="H134" s="21" t="s">
        <v>527</v>
      </c>
      <c r="I134" s="22">
        <v>42734</v>
      </c>
      <c r="J134" s="18">
        <v>0.45833333333333331</v>
      </c>
      <c r="K134" s="17"/>
      <c r="L134" s="37">
        <v>5000</v>
      </c>
      <c r="M134" s="21">
        <v>2</v>
      </c>
    </row>
    <row r="135" spans="1:13" ht="51.75" customHeight="1" x14ac:dyDescent="0.2">
      <c r="A135" s="21">
        <v>130</v>
      </c>
      <c r="B135" s="21">
        <v>85</v>
      </c>
      <c r="C135" s="21" t="s">
        <v>225</v>
      </c>
      <c r="D135" s="17" t="s">
        <v>1146</v>
      </c>
      <c r="E135" s="21" t="s">
        <v>30</v>
      </c>
      <c r="F135" s="21" t="s">
        <v>1147</v>
      </c>
      <c r="G135" s="21" t="s">
        <v>226</v>
      </c>
      <c r="H135" s="21" t="s">
        <v>527</v>
      </c>
      <c r="I135" s="22">
        <v>42732</v>
      </c>
      <c r="J135" s="18">
        <v>0.77083333333333337</v>
      </c>
      <c r="K135" s="17"/>
      <c r="L135" s="37">
        <v>1200</v>
      </c>
      <c r="M135" s="21">
        <v>2</v>
      </c>
    </row>
    <row r="136" spans="1:13" ht="51.75" customHeight="1" x14ac:dyDescent="0.2">
      <c r="A136" s="21">
        <v>131</v>
      </c>
      <c r="B136" s="33">
        <v>154</v>
      </c>
      <c r="C136" s="21" t="s">
        <v>263</v>
      </c>
      <c r="D136" s="17" t="s">
        <v>402</v>
      </c>
      <c r="E136" s="21" t="s">
        <v>30</v>
      </c>
      <c r="F136" s="21" t="s">
        <v>400</v>
      </c>
      <c r="G136" s="21" t="s">
        <v>873</v>
      </c>
      <c r="H136" s="21" t="s">
        <v>527</v>
      </c>
      <c r="I136" s="22">
        <v>42734</v>
      </c>
      <c r="J136" s="18">
        <v>0.8125</v>
      </c>
      <c r="K136" s="17"/>
      <c r="L136" s="37">
        <v>1500</v>
      </c>
      <c r="M136" s="21">
        <v>2</v>
      </c>
    </row>
    <row r="137" spans="1:13" ht="51.75" customHeight="1" x14ac:dyDescent="0.2">
      <c r="A137" s="21">
        <v>132</v>
      </c>
      <c r="B137" s="21">
        <v>208</v>
      </c>
      <c r="C137" s="21" t="s">
        <v>876</v>
      </c>
      <c r="D137" s="17" t="s">
        <v>877</v>
      </c>
      <c r="E137" s="21" t="s">
        <v>30</v>
      </c>
      <c r="F137" s="21" t="s">
        <v>1214</v>
      </c>
      <c r="G137" s="21" t="s">
        <v>879</v>
      </c>
      <c r="H137" s="21" t="s">
        <v>528</v>
      </c>
      <c r="I137" s="22">
        <v>42733</v>
      </c>
      <c r="J137" s="18">
        <v>0.875</v>
      </c>
      <c r="K137" s="17"/>
      <c r="L137" s="37">
        <v>1300</v>
      </c>
      <c r="M137" s="21">
        <v>2</v>
      </c>
    </row>
    <row r="138" spans="1:13" ht="51.75" customHeight="1" x14ac:dyDescent="0.2">
      <c r="A138" s="126">
        <v>133</v>
      </c>
      <c r="B138" s="21">
        <v>260</v>
      </c>
      <c r="C138" s="21" t="s">
        <v>1178</v>
      </c>
      <c r="D138" s="17" t="s">
        <v>1300</v>
      </c>
      <c r="E138" s="21" t="s">
        <v>98</v>
      </c>
      <c r="F138" s="21" t="s">
        <v>1181</v>
      </c>
      <c r="G138" s="21" t="s">
        <v>1179</v>
      </c>
      <c r="H138" s="126" t="s">
        <v>527</v>
      </c>
      <c r="I138" s="22">
        <v>42735</v>
      </c>
      <c r="J138" s="141">
        <v>0.45833333333333331</v>
      </c>
      <c r="K138" s="142"/>
      <c r="L138" s="143">
        <v>2000</v>
      </c>
      <c r="M138" s="126">
        <v>4</v>
      </c>
    </row>
    <row r="139" spans="1:13" ht="51.75" customHeight="1" x14ac:dyDescent="0.2">
      <c r="A139" s="21">
        <v>134</v>
      </c>
      <c r="B139" s="21">
        <v>21</v>
      </c>
      <c r="C139" s="21" t="s">
        <v>86</v>
      </c>
      <c r="D139" s="17" t="s">
        <v>85</v>
      </c>
      <c r="E139" s="21" t="s">
        <v>57</v>
      </c>
      <c r="F139" s="21" t="s">
        <v>895</v>
      </c>
      <c r="G139" s="21" t="s">
        <v>881</v>
      </c>
      <c r="H139" s="21" t="s">
        <v>527</v>
      </c>
      <c r="I139" s="22">
        <v>42733</v>
      </c>
      <c r="J139" s="18">
        <v>0.71875</v>
      </c>
      <c r="K139" s="17"/>
      <c r="L139" s="37">
        <v>1400</v>
      </c>
      <c r="M139" s="21">
        <v>3</v>
      </c>
    </row>
    <row r="140" spans="1:13" ht="58.5" customHeight="1" x14ac:dyDescent="0.2">
      <c r="A140" s="21">
        <v>135</v>
      </c>
      <c r="B140" s="21">
        <v>219</v>
      </c>
      <c r="C140" s="21" t="s">
        <v>979</v>
      </c>
      <c r="D140" s="17" t="s">
        <v>978</v>
      </c>
      <c r="E140" s="21" t="s">
        <v>57</v>
      </c>
      <c r="F140" s="21" t="s">
        <v>928</v>
      </c>
      <c r="G140" s="21" t="s">
        <v>1073</v>
      </c>
      <c r="H140" s="130" t="s">
        <v>528</v>
      </c>
      <c r="I140" s="22">
        <v>42729</v>
      </c>
      <c r="J140" s="18">
        <v>0.71875</v>
      </c>
      <c r="K140" s="21" t="s">
        <v>931</v>
      </c>
      <c r="L140" s="37">
        <v>1500</v>
      </c>
      <c r="M140" s="21">
        <v>3</v>
      </c>
    </row>
    <row r="141" spans="1:13" ht="82.5" customHeight="1" x14ac:dyDescent="0.2">
      <c r="A141" s="21">
        <v>136</v>
      </c>
      <c r="B141" s="21">
        <v>210</v>
      </c>
      <c r="C141" s="21" t="s">
        <v>886</v>
      </c>
      <c r="D141" s="17" t="s">
        <v>887</v>
      </c>
      <c r="E141" s="21" t="s">
        <v>60</v>
      </c>
      <c r="F141" s="21" t="s">
        <v>888</v>
      </c>
      <c r="G141" s="21" t="s">
        <v>1072</v>
      </c>
      <c r="H141" s="130" t="s">
        <v>528</v>
      </c>
      <c r="I141" s="22">
        <v>42729</v>
      </c>
      <c r="J141" s="18">
        <v>0.625</v>
      </c>
      <c r="K141" s="17"/>
      <c r="L141" s="37">
        <v>1600</v>
      </c>
      <c r="M141" s="21">
        <v>3</v>
      </c>
    </row>
    <row r="142" spans="1:13" ht="63.75" customHeight="1" x14ac:dyDescent="0.2">
      <c r="A142" s="21">
        <v>137</v>
      </c>
      <c r="B142" s="21">
        <v>211</v>
      </c>
      <c r="C142" s="21" t="s">
        <v>889</v>
      </c>
      <c r="D142" s="17" t="s">
        <v>890</v>
      </c>
      <c r="E142" s="21" t="s">
        <v>30</v>
      </c>
      <c r="F142" s="21" t="s">
        <v>1067</v>
      </c>
      <c r="G142" s="21" t="s">
        <v>892</v>
      </c>
      <c r="H142" s="130" t="s">
        <v>528</v>
      </c>
      <c r="I142" s="22">
        <v>42728</v>
      </c>
      <c r="J142" s="18">
        <v>0.79166666666666663</v>
      </c>
      <c r="K142" s="21" t="s">
        <v>894</v>
      </c>
      <c r="L142" s="37">
        <v>2500</v>
      </c>
      <c r="M142" s="21">
        <v>4</v>
      </c>
    </row>
    <row r="143" spans="1:13" ht="78.75" customHeight="1" x14ac:dyDescent="0.2">
      <c r="A143" s="21">
        <v>138</v>
      </c>
      <c r="B143" s="21">
        <v>212</v>
      </c>
      <c r="C143" s="21" t="s">
        <v>1345</v>
      </c>
      <c r="D143" s="17" t="s">
        <v>1346</v>
      </c>
      <c r="E143" s="21" t="s">
        <v>461</v>
      </c>
      <c r="F143" s="21" t="s">
        <v>897</v>
      </c>
      <c r="G143" s="21" t="s">
        <v>898</v>
      </c>
      <c r="H143" s="130" t="s">
        <v>528</v>
      </c>
      <c r="I143" s="22">
        <v>42735</v>
      </c>
      <c r="J143" s="18">
        <v>0.91666666666666663</v>
      </c>
      <c r="K143" s="17"/>
      <c r="L143" s="37">
        <v>5500</v>
      </c>
      <c r="M143" s="21">
        <v>4</v>
      </c>
    </row>
    <row r="144" spans="1:13" ht="51.75" customHeight="1" x14ac:dyDescent="0.2">
      <c r="A144" s="21">
        <v>139</v>
      </c>
      <c r="B144" s="21">
        <v>213</v>
      </c>
      <c r="C144" s="21" t="s">
        <v>904</v>
      </c>
      <c r="D144" s="17" t="s">
        <v>903</v>
      </c>
      <c r="E144" s="21" t="s">
        <v>30</v>
      </c>
      <c r="F144" s="21" t="s">
        <v>905</v>
      </c>
      <c r="G144" s="21" t="s">
        <v>906</v>
      </c>
      <c r="H144" s="130" t="s">
        <v>528</v>
      </c>
      <c r="I144" s="22">
        <v>42735</v>
      </c>
      <c r="J144" s="18">
        <v>0.6875</v>
      </c>
      <c r="K144" s="17"/>
      <c r="L144" s="37">
        <v>2200</v>
      </c>
      <c r="M144" s="21">
        <v>1</v>
      </c>
    </row>
    <row r="145" spans="1:13" ht="51.75" customHeight="1" x14ac:dyDescent="0.2">
      <c r="A145" s="21">
        <v>140</v>
      </c>
      <c r="B145" s="7">
        <v>214</v>
      </c>
      <c r="C145" s="21" t="s">
        <v>518</v>
      </c>
      <c r="D145" s="17" t="s">
        <v>517</v>
      </c>
      <c r="E145" s="21" t="s">
        <v>30</v>
      </c>
      <c r="F145" s="21" t="s">
        <v>910</v>
      </c>
      <c r="G145" s="21" t="s">
        <v>911</v>
      </c>
      <c r="H145" s="130" t="s">
        <v>528</v>
      </c>
      <c r="I145" s="22">
        <v>42735</v>
      </c>
      <c r="J145" s="18">
        <v>0.70833333333333337</v>
      </c>
      <c r="K145" s="17" t="s">
        <v>1329</v>
      </c>
      <c r="L145" s="37">
        <v>2200</v>
      </c>
      <c r="M145" s="21">
        <v>4</v>
      </c>
    </row>
    <row r="146" spans="1:13" ht="51.75" customHeight="1" x14ac:dyDescent="0.2">
      <c r="A146" s="21">
        <v>141</v>
      </c>
      <c r="B146" s="21">
        <v>215</v>
      </c>
      <c r="C146" s="21" t="s">
        <v>908</v>
      </c>
      <c r="D146" s="17" t="s">
        <v>1263</v>
      </c>
      <c r="E146" s="21" t="s">
        <v>30</v>
      </c>
      <c r="F146" s="21" t="s">
        <v>913</v>
      </c>
      <c r="G146" s="21" t="s">
        <v>912</v>
      </c>
      <c r="H146" s="130" t="s">
        <v>527</v>
      </c>
      <c r="I146" s="22">
        <v>42735</v>
      </c>
      <c r="J146" s="18">
        <v>0.58333333333333337</v>
      </c>
      <c r="K146" s="17" t="s">
        <v>1264</v>
      </c>
      <c r="L146" s="37">
        <v>2200</v>
      </c>
      <c r="M146" s="21">
        <v>1</v>
      </c>
    </row>
    <row r="147" spans="1:13" ht="51.75" customHeight="1" x14ac:dyDescent="0.2">
      <c r="A147" s="21">
        <v>142</v>
      </c>
      <c r="B147" s="21">
        <v>220</v>
      </c>
      <c r="C147" s="21" t="s">
        <v>932</v>
      </c>
      <c r="D147" s="17" t="s">
        <v>933</v>
      </c>
      <c r="E147" s="21" t="s">
        <v>200</v>
      </c>
      <c r="F147" s="21" t="s">
        <v>934</v>
      </c>
      <c r="G147" s="21" t="s">
        <v>935</v>
      </c>
      <c r="H147" s="130" t="s">
        <v>528</v>
      </c>
      <c r="I147" s="22">
        <v>42733</v>
      </c>
      <c r="J147" s="18">
        <v>0.66666666666666663</v>
      </c>
      <c r="K147" s="21"/>
      <c r="L147" s="37">
        <v>1700</v>
      </c>
      <c r="M147" s="21">
        <v>3</v>
      </c>
    </row>
    <row r="148" spans="1:13" ht="51.75" customHeight="1" x14ac:dyDescent="0.2">
      <c r="A148" s="21">
        <v>143</v>
      </c>
      <c r="B148" s="21">
        <v>222</v>
      </c>
      <c r="C148" s="21" t="s">
        <v>941</v>
      </c>
      <c r="D148" s="17" t="s">
        <v>937</v>
      </c>
      <c r="E148" s="21" t="s">
        <v>938</v>
      </c>
      <c r="F148" s="21" t="s">
        <v>939</v>
      </c>
      <c r="G148" s="21" t="s">
        <v>940</v>
      </c>
      <c r="H148" s="130" t="s">
        <v>528</v>
      </c>
      <c r="I148" s="22">
        <v>42735</v>
      </c>
      <c r="J148" s="18">
        <v>0.875</v>
      </c>
      <c r="K148" s="17"/>
      <c r="L148" s="37">
        <v>4300</v>
      </c>
      <c r="M148" s="21">
        <v>4</v>
      </c>
    </row>
    <row r="149" spans="1:13" ht="93" customHeight="1" x14ac:dyDescent="0.2">
      <c r="A149" s="21">
        <v>144</v>
      </c>
      <c r="B149" s="21">
        <v>223</v>
      </c>
      <c r="C149" s="21" t="s">
        <v>945</v>
      </c>
      <c r="D149" s="17" t="s">
        <v>942</v>
      </c>
      <c r="E149" s="21" t="s">
        <v>30</v>
      </c>
      <c r="F149" s="21" t="s">
        <v>946</v>
      </c>
      <c r="G149" s="21" t="s">
        <v>943</v>
      </c>
      <c r="H149" s="130" t="s">
        <v>528</v>
      </c>
      <c r="I149" s="22">
        <v>42729</v>
      </c>
      <c r="J149" s="18">
        <v>0.50694444444444442</v>
      </c>
      <c r="K149" s="17" t="s">
        <v>975</v>
      </c>
      <c r="L149" s="37">
        <v>2000</v>
      </c>
      <c r="M149" s="21">
        <v>2</v>
      </c>
    </row>
    <row r="150" spans="1:13" ht="51.75" customHeight="1" x14ac:dyDescent="0.2">
      <c r="A150" s="21">
        <v>145</v>
      </c>
      <c r="B150" s="21">
        <v>224</v>
      </c>
      <c r="C150" s="21" t="s">
        <v>948</v>
      </c>
      <c r="D150" s="17" t="s">
        <v>947</v>
      </c>
      <c r="E150" s="21" t="s">
        <v>57</v>
      </c>
      <c r="F150" s="21" t="s">
        <v>949</v>
      </c>
      <c r="G150" s="21" t="s">
        <v>950</v>
      </c>
      <c r="H150" s="130" t="s">
        <v>528</v>
      </c>
      <c r="I150" s="22">
        <v>42729</v>
      </c>
      <c r="J150" s="18">
        <v>0.53125</v>
      </c>
      <c r="K150" s="17" t="s">
        <v>951</v>
      </c>
      <c r="L150" s="37">
        <v>1500</v>
      </c>
      <c r="M150" s="21">
        <v>3</v>
      </c>
    </row>
    <row r="151" spans="1:13" ht="70.5" customHeight="1" x14ac:dyDescent="0.2">
      <c r="A151" s="21">
        <v>146</v>
      </c>
      <c r="B151" s="127">
        <v>197</v>
      </c>
      <c r="C151" s="133" t="s">
        <v>831</v>
      </c>
      <c r="D151" s="128" t="s">
        <v>829</v>
      </c>
      <c r="E151" s="127" t="s">
        <v>30</v>
      </c>
      <c r="F151" s="133" t="s">
        <v>830</v>
      </c>
      <c r="G151" s="127" t="s">
        <v>957</v>
      </c>
      <c r="H151" s="130" t="s">
        <v>528</v>
      </c>
      <c r="I151" s="22">
        <v>42726</v>
      </c>
      <c r="J151" s="18">
        <v>0.85416666666666663</v>
      </c>
      <c r="K151" s="17" t="s">
        <v>959</v>
      </c>
      <c r="L151" s="37">
        <v>4000</v>
      </c>
      <c r="M151" s="21" t="s">
        <v>952</v>
      </c>
    </row>
    <row r="152" spans="1:13" ht="88.5" customHeight="1" x14ac:dyDescent="0.2">
      <c r="A152" s="21">
        <v>147</v>
      </c>
      <c r="B152" s="127">
        <v>197</v>
      </c>
      <c r="C152" s="133" t="s">
        <v>831</v>
      </c>
      <c r="D152" s="128" t="s">
        <v>829</v>
      </c>
      <c r="E152" s="127" t="s">
        <v>30</v>
      </c>
      <c r="F152" s="133" t="s">
        <v>830</v>
      </c>
      <c r="G152" s="127" t="s">
        <v>957</v>
      </c>
      <c r="H152" s="130" t="s">
        <v>528</v>
      </c>
      <c r="I152" s="22">
        <v>42727</v>
      </c>
      <c r="J152" s="18">
        <v>0.85416666666666663</v>
      </c>
      <c r="K152" s="17" t="s">
        <v>959</v>
      </c>
      <c r="L152" s="37">
        <v>4000</v>
      </c>
      <c r="M152" s="21" t="s">
        <v>952</v>
      </c>
    </row>
    <row r="153" spans="1:13" ht="51.75" customHeight="1" x14ac:dyDescent="0.2">
      <c r="A153" s="21">
        <v>148</v>
      </c>
      <c r="B153" s="21">
        <v>221</v>
      </c>
      <c r="C153" s="21" t="s">
        <v>955</v>
      </c>
      <c r="D153" s="17" t="s">
        <v>936</v>
      </c>
      <c r="E153" s="21" t="s">
        <v>30</v>
      </c>
      <c r="F153" s="21" t="s">
        <v>956</v>
      </c>
      <c r="G153" s="21" t="s">
        <v>954</v>
      </c>
      <c r="H153" s="130" t="s">
        <v>528</v>
      </c>
      <c r="I153" s="22">
        <v>42735</v>
      </c>
      <c r="J153" s="18">
        <v>0.52083333333333337</v>
      </c>
      <c r="K153" s="17"/>
      <c r="L153" s="37">
        <v>1900</v>
      </c>
      <c r="M153" s="21">
        <v>2</v>
      </c>
    </row>
    <row r="154" spans="1:13" ht="159" customHeight="1" x14ac:dyDescent="0.2">
      <c r="A154" s="21">
        <v>149</v>
      </c>
      <c r="B154" s="21">
        <v>225</v>
      </c>
      <c r="C154" s="21" t="s">
        <v>961</v>
      </c>
      <c r="D154" s="17" t="s">
        <v>962</v>
      </c>
      <c r="E154" s="21" t="s">
        <v>30</v>
      </c>
      <c r="F154" s="21" t="s">
        <v>960</v>
      </c>
      <c r="G154" s="21" t="s">
        <v>100</v>
      </c>
      <c r="H154" s="130" t="s">
        <v>528</v>
      </c>
      <c r="I154" s="22">
        <v>42730</v>
      </c>
      <c r="J154" s="18">
        <v>0.36805555555555558</v>
      </c>
      <c r="K154" s="21" t="s">
        <v>965</v>
      </c>
      <c r="L154" s="37">
        <v>1000</v>
      </c>
      <c r="M154" s="21" t="s">
        <v>964</v>
      </c>
    </row>
    <row r="155" spans="1:13" ht="51.75" customHeight="1" x14ac:dyDescent="0.2">
      <c r="A155" s="21">
        <v>150</v>
      </c>
      <c r="B155" s="127">
        <v>197</v>
      </c>
      <c r="C155" s="133" t="s">
        <v>831</v>
      </c>
      <c r="D155" s="128" t="s">
        <v>829</v>
      </c>
      <c r="E155" s="127" t="s">
        <v>30</v>
      </c>
      <c r="F155" s="133" t="s">
        <v>830</v>
      </c>
      <c r="G155" s="127" t="s">
        <v>957</v>
      </c>
      <c r="H155" s="130" t="s">
        <v>528</v>
      </c>
      <c r="I155" s="22">
        <v>42728</v>
      </c>
      <c r="J155" s="18">
        <v>0.85416666666666663</v>
      </c>
      <c r="K155" s="17" t="s">
        <v>958</v>
      </c>
      <c r="L155" s="37">
        <v>4000</v>
      </c>
      <c r="M155" s="21" t="s">
        <v>952</v>
      </c>
    </row>
    <row r="156" spans="1:13" ht="70.5" customHeight="1" x14ac:dyDescent="0.2">
      <c r="A156" s="21">
        <v>151</v>
      </c>
      <c r="B156" s="127">
        <v>175</v>
      </c>
      <c r="C156" s="132" t="s">
        <v>666</v>
      </c>
      <c r="D156" s="128" t="s">
        <v>667</v>
      </c>
      <c r="E156" s="127" t="s">
        <v>658</v>
      </c>
      <c r="F156" s="23" t="s">
        <v>662</v>
      </c>
      <c r="G156" s="23" t="s">
        <v>966</v>
      </c>
      <c r="H156" s="130" t="s">
        <v>527</v>
      </c>
      <c r="I156" s="22">
        <v>42727</v>
      </c>
      <c r="J156" s="18">
        <v>0.65625</v>
      </c>
      <c r="K156" s="17" t="s">
        <v>967</v>
      </c>
      <c r="L156" s="37">
        <v>3500</v>
      </c>
      <c r="M156" s="21" t="s">
        <v>314</v>
      </c>
    </row>
    <row r="157" spans="1:13" ht="93" customHeight="1" x14ac:dyDescent="0.2">
      <c r="A157" s="21">
        <v>152</v>
      </c>
      <c r="B157" s="21">
        <v>226</v>
      </c>
      <c r="C157" s="21" t="s">
        <v>968</v>
      </c>
      <c r="D157" s="17" t="s">
        <v>969</v>
      </c>
      <c r="E157" s="21" t="s">
        <v>30</v>
      </c>
      <c r="F157" s="21" t="s">
        <v>970</v>
      </c>
      <c r="G157" s="21" t="s">
        <v>971</v>
      </c>
      <c r="H157" s="130" t="s">
        <v>528</v>
      </c>
      <c r="I157" s="22">
        <v>42735</v>
      </c>
      <c r="J157" s="18">
        <v>0.70833333333333337</v>
      </c>
      <c r="K157" s="28"/>
      <c r="L157" s="37">
        <v>2200</v>
      </c>
      <c r="M157" s="21">
        <v>1</v>
      </c>
    </row>
    <row r="158" spans="1:13" ht="51.75" customHeight="1" x14ac:dyDescent="0.2">
      <c r="A158" s="21">
        <v>153</v>
      </c>
      <c r="B158" s="21">
        <v>227</v>
      </c>
      <c r="C158" s="21" t="s">
        <v>1057</v>
      </c>
      <c r="D158" s="17" t="s">
        <v>972</v>
      </c>
      <c r="E158" s="21" t="s">
        <v>30</v>
      </c>
      <c r="F158" s="21" t="s">
        <v>973</v>
      </c>
      <c r="G158" s="21" t="s">
        <v>1058</v>
      </c>
      <c r="H158" s="130" t="s">
        <v>528</v>
      </c>
      <c r="I158" s="22">
        <v>42732</v>
      </c>
      <c r="J158" s="18">
        <v>0.85416666666666663</v>
      </c>
      <c r="K158" s="17"/>
      <c r="L158" s="37">
        <v>1300</v>
      </c>
      <c r="M158" s="21">
        <v>2</v>
      </c>
    </row>
    <row r="159" spans="1:13" ht="51.75" customHeight="1" x14ac:dyDescent="0.2">
      <c r="A159" s="21">
        <v>154</v>
      </c>
      <c r="B159" s="21">
        <v>229</v>
      </c>
      <c r="C159" s="21" t="s">
        <v>1049</v>
      </c>
      <c r="D159" s="17" t="s">
        <v>1048</v>
      </c>
      <c r="E159" s="21" t="s">
        <v>73</v>
      </c>
      <c r="F159" s="21" t="s">
        <v>981</v>
      </c>
      <c r="G159" s="21" t="s">
        <v>982</v>
      </c>
      <c r="H159" s="130" t="s">
        <v>528</v>
      </c>
      <c r="I159" s="22">
        <v>42728</v>
      </c>
      <c r="J159" s="18">
        <v>0.625</v>
      </c>
      <c r="K159" s="17"/>
      <c r="L159" s="37">
        <v>1400</v>
      </c>
      <c r="M159" s="21">
        <v>2</v>
      </c>
    </row>
    <row r="160" spans="1:13" ht="74.25" customHeight="1" x14ac:dyDescent="0.2">
      <c r="A160" s="21">
        <v>155</v>
      </c>
      <c r="B160" s="21">
        <v>230</v>
      </c>
      <c r="C160" s="21" t="s">
        <v>983</v>
      </c>
      <c r="D160" s="17" t="s">
        <v>986</v>
      </c>
      <c r="E160" s="21" t="s">
        <v>65</v>
      </c>
      <c r="F160" s="21" t="s">
        <v>984</v>
      </c>
      <c r="G160" s="21"/>
      <c r="H160" s="130" t="s">
        <v>527</v>
      </c>
      <c r="I160" s="22">
        <v>42729</v>
      </c>
      <c r="J160" s="35">
        <v>0.66666666666666663</v>
      </c>
      <c r="K160" s="21" t="s">
        <v>985</v>
      </c>
      <c r="L160" s="37">
        <v>0</v>
      </c>
      <c r="M160" s="21">
        <v>2</v>
      </c>
    </row>
    <row r="161" spans="1:13" ht="51.75" customHeight="1" x14ac:dyDescent="0.2">
      <c r="A161" s="21">
        <v>156</v>
      </c>
      <c r="B161" s="21">
        <v>231</v>
      </c>
      <c r="C161" s="21" t="s">
        <v>987</v>
      </c>
      <c r="D161" s="17" t="s">
        <v>988</v>
      </c>
      <c r="E161" s="21" t="s">
        <v>596</v>
      </c>
      <c r="F161" s="21" t="s">
        <v>989</v>
      </c>
      <c r="G161" s="21" t="s">
        <v>1059</v>
      </c>
      <c r="H161" s="130" t="s">
        <v>528</v>
      </c>
      <c r="I161" s="22">
        <v>42729</v>
      </c>
      <c r="J161" s="18">
        <v>0.6875</v>
      </c>
      <c r="K161" s="17"/>
      <c r="L161" s="37">
        <v>2200</v>
      </c>
      <c r="M161" s="21">
        <v>1</v>
      </c>
    </row>
    <row r="162" spans="1:13" ht="39.75" customHeight="1" x14ac:dyDescent="0.2">
      <c r="A162" s="21">
        <v>157</v>
      </c>
      <c r="B162" s="127">
        <v>197</v>
      </c>
      <c r="C162" s="133" t="s">
        <v>831</v>
      </c>
      <c r="D162" s="128" t="s">
        <v>829</v>
      </c>
      <c r="E162" s="127" t="s">
        <v>30</v>
      </c>
      <c r="F162" s="133" t="s">
        <v>830</v>
      </c>
      <c r="G162" s="127" t="s">
        <v>990</v>
      </c>
      <c r="H162" s="130" t="s">
        <v>528</v>
      </c>
      <c r="I162" s="22">
        <v>42727</v>
      </c>
      <c r="J162" s="18" t="s">
        <v>991</v>
      </c>
      <c r="K162" s="17"/>
      <c r="L162" s="37">
        <v>6000</v>
      </c>
      <c r="M162" s="21" t="s">
        <v>997</v>
      </c>
    </row>
    <row r="163" spans="1:13" ht="75.75" customHeight="1" x14ac:dyDescent="0.2">
      <c r="A163" s="126">
        <v>158</v>
      </c>
      <c r="B163" s="21">
        <v>238</v>
      </c>
      <c r="C163" s="21" t="s">
        <v>1034</v>
      </c>
      <c r="D163" s="17" t="s">
        <v>1033</v>
      </c>
      <c r="E163" s="21" t="s">
        <v>1037</v>
      </c>
      <c r="F163" s="21" t="s">
        <v>1038</v>
      </c>
      <c r="G163" s="21" t="s">
        <v>1039</v>
      </c>
      <c r="H163" s="130" t="s">
        <v>528</v>
      </c>
      <c r="I163" s="22">
        <v>42734</v>
      </c>
      <c r="J163" s="141">
        <v>0.53125</v>
      </c>
      <c r="K163" s="126"/>
      <c r="L163" s="143">
        <v>2000</v>
      </c>
      <c r="M163" s="126">
        <v>3</v>
      </c>
    </row>
    <row r="164" spans="1:13" ht="65.25" customHeight="1" x14ac:dyDescent="0.2">
      <c r="A164" s="21">
        <v>159</v>
      </c>
      <c r="B164" s="21">
        <v>234</v>
      </c>
      <c r="C164" s="21" t="s">
        <v>998</v>
      </c>
      <c r="D164" s="17" t="s">
        <v>1006</v>
      </c>
      <c r="E164" s="21" t="s">
        <v>60</v>
      </c>
      <c r="F164" s="21" t="s">
        <v>999</v>
      </c>
      <c r="G164" s="21" t="s">
        <v>1000</v>
      </c>
      <c r="H164" s="130" t="s">
        <v>528</v>
      </c>
      <c r="I164" s="22">
        <v>42732</v>
      </c>
      <c r="J164" s="18">
        <v>0.875</v>
      </c>
      <c r="K164" s="17"/>
      <c r="L164" s="37">
        <v>1400</v>
      </c>
      <c r="M164" s="21">
        <v>3</v>
      </c>
    </row>
    <row r="165" spans="1:13" ht="111" customHeight="1" x14ac:dyDescent="0.2">
      <c r="A165" s="21">
        <v>160</v>
      </c>
      <c r="B165" s="33">
        <v>102</v>
      </c>
      <c r="C165" s="21" t="s">
        <v>266</v>
      </c>
      <c r="D165" s="17" t="s">
        <v>267</v>
      </c>
      <c r="E165" s="21" t="s">
        <v>200</v>
      </c>
      <c r="F165" s="21" t="s">
        <v>1001</v>
      </c>
      <c r="G165" s="21" t="s">
        <v>756</v>
      </c>
      <c r="H165" s="21" t="s">
        <v>527</v>
      </c>
      <c r="I165" s="22">
        <v>42734</v>
      </c>
      <c r="J165" s="18">
        <v>0.6875</v>
      </c>
      <c r="K165" s="17"/>
      <c r="L165" s="37">
        <v>1600</v>
      </c>
      <c r="M165" s="21">
        <v>1</v>
      </c>
    </row>
    <row r="166" spans="1:13" ht="60.75" customHeight="1" x14ac:dyDescent="0.2">
      <c r="A166" s="21">
        <v>161</v>
      </c>
      <c r="B166" s="33">
        <v>28</v>
      </c>
      <c r="C166" s="21" t="s">
        <v>433</v>
      </c>
      <c r="D166" s="17" t="s">
        <v>432</v>
      </c>
      <c r="E166" s="21" t="s">
        <v>658</v>
      </c>
      <c r="F166" s="21" t="s">
        <v>1333</v>
      </c>
      <c r="G166" s="21" t="s">
        <v>1003</v>
      </c>
      <c r="H166" s="21" t="s">
        <v>527</v>
      </c>
      <c r="I166" s="22">
        <v>42736</v>
      </c>
      <c r="J166" s="18">
        <v>6.25E-2</v>
      </c>
      <c r="K166" s="17"/>
      <c r="L166" s="37">
        <v>7000</v>
      </c>
      <c r="M166" s="21">
        <v>3</v>
      </c>
    </row>
    <row r="167" spans="1:13" ht="187.5" customHeight="1" x14ac:dyDescent="0.2">
      <c r="A167" s="21">
        <v>162</v>
      </c>
      <c r="B167" s="21">
        <v>247</v>
      </c>
      <c r="C167" s="21" t="s">
        <v>1244</v>
      </c>
      <c r="D167" s="17" t="s">
        <v>1245</v>
      </c>
      <c r="E167" s="21" t="s">
        <v>461</v>
      </c>
      <c r="F167" s="21" t="s">
        <v>1243</v>
      </c>
      <c r="G167" s="21" t="s">
        <v>1112</v>
      </c>
      <c r="H167" s="130" t="s">
        <v>528</v>
      </c>
      <c r="I167" s="22">
        <v>42733</v>
      </c>
      <c r="J167" s="18">
        <v>0.83333333333333337</v>
      </c>
      <c r="K167" s="148" t="s">
        <v>1105</v>
      </c>
      <c r="L167" s="37">
        <v>1000</v>
      </c>
      <c r="M167" s="21">
        <v>1</v>
      </c>
    </row>
    <row r="168" spans="1:13" ht="39.75" customHeight="1" x14ac:dyDescent="0.2">
      <c r="A168" s="21">
        <v>163</v>
      </c>
      <c r="B168" s="127">
        <v>197</v>
      </c>
      <c r="C168" s="133" t="s">
        <v>831</v>
      </c>
      <c r="D168" s="128" t="s">
        <v>829</v>
      </c>
      <c r="E168" s="127" t="s">
        <v>30</v>
      </c>
      <c r="F168" s="133" t="s">
        <v>830</v>
      </c>
      <c r="G168" s="127" t="s">
        <v>957</v>
      </c>
      <c r="H168" s="130" t="s">
        <v>528</v>
      </c>
      <c r="I168" s="22">
        <v>42730</v>
      </c>
      <c r="J168" s="18">
        <v>0.85416666666666663</v>
      </c>
      <c r="K168" s="17"/>
      <c r="L168" s="37">
        <v>4000</v>
      </c>
      <c r="M168" s="21" t="s">
        <v>909</v>
      </c>
    </row>
    <row r="169" spans="1:13" ht="68.25" customHeight="1" x14ac:dyDescent="0.2">
      <c r="A169" s="21">
        <v>164</v>
      </c>
      <c r="B169" s="21">
        <v>7</v>
      </c>
      <c r="C169" s="21" t="s">
        <v>407</v>
      </c>
      <c r="D169" s="17" t="s">
        <v>406</v>
      </c>
      <c r="E169" s="21" t="s">
        <v>119</v>
      </c>
      <c r="F169" s="21" t="s">
        <v>604</v>
      </c>
      <c r="G169" s="21" t="s">
        <v>1284</v>
      </c>
      <c r="H169" s="21" t="s">
        <v>527</v>
      </c>
      <c r="I169" s="22">
        <v>42735</v>
      </c>
      <c r="J169" s="18">
        <v>0.9375</v>
      </c>
      <c r="K169" s="126"/>
      <c r="L169" s="147">
        <v>4500</v>
      </c>
      <c r="M169" s="21">
        <v>2</v>
      </c>
    </row>
    <row r="170" spans="1:13" ht="79.5" customHeight="1" x14ac:dyDescent="0.2">
      <c r="A170" s="21">
        <v>165</v>
      </c>
      <c r="B170" s="21">
        <v>235</v>
      </c>
      <c r="C170" s="21" t="s">
        <v>1020</v>
      </c>
      <c r="D170" s="17" t="s">
        <v>1021</v>
      </c>
      <c r="E170" s="21" t="s">
        <v>30</v>
      </c>
      <c r="F170" s="21" t="s">
        <v>1022</v>
      </c>
      <c r="G170" s="21" t="s">
        <v>1326</v>
      </c>
      <c r="H170" s="130" t="s">
        <v>528</v>
      </c>
      <c r="I170" s="22">
        <v>42735</v>
      </c>
      <c r="J170" s="146">
        <v>0.75</v>
      </c>
      <c r="K170" s="21" t="s">
        <v>1327</v>
      </c>
      <c r="L170" s="37">
        <v>2200</v>
      </c>
      <c r="M170" s="21">
        <v>2</v>
      </c>
    </row>
    <row r="171" spans="1:13" ht="39.75" customHeight="1" x14ac:dyDescent="0.2">
      <c r="A171" s="21">
        <v>166</v>
      </c>
      <c r="B171" s="33">
        <v>74</v>
      </c>
      <c r="C171" s="21" t="s">
        <v>209</v>
      </c>
      <c r="D171" s="17" t="s">
        <v>210</v>
      </c>
      <c r="E171" s="21" t="s">
        <v>144</v>
      </c>
      <c r="F171" s="21" t="s">
        <v>1025</v>
      </c>
      <c r="G171" s="21" t="s">
        <v>1023</v>
      </c>
      <c r="H171" s="21" t="s">
        <v>527</v>
      </c>
      <c r="I171" s="22">
        <v>42734</v>
      </c>
      <c r="J171" s="18">
        <v>0.85416666666666663</v>
      </c>
      <c r="K171" s="17"/>
      <c r="L171" s="37">
        <v>2000</v>
      </c>
      <c r="M171" s="21">
        <v>2</v>
      </c>
    </row>
    <row r="172" spans="1:13" ht="39.75" customHeight="1" x14ac:dyDescent="0.2">
      <c r="A172" s="21">
        <v>167</v>
      </c>
      <c r="B172" s="21">
        <v>155</v>
      </c>
      <c r="C172" s="21" t="s">
        <v>451</v>
      </c>
      <c r="D172" s="17" t="s">
        <v>460</v>
      </c>
      <c r="E172" s="21" t="s">
        <v>30</v>
      </c>
      <c r="F172" s="21" t="s">
        <v>450</v>
      </c>
      <c r="G172" s="21" t="s">
        <v>1047</v>
      </c>
      <c r="H172" s="21" t="s">
        <v>527</v>
      </c>
      <c r="I172" s="22">
        <v>42728</v>
      </c>
      <c r="J172" s="18">
        <v>0.45833333333333331</v>
      </c>
      <c r="K172" s="17"/>
      <c r="L172" s="37">
        <v>0</v>
      </c>
      <c r="M172" s="21">
        <v>2</v>
      </c>
    </row>
    <row r="173" spans="1:13" ht="39.75" customHeight="1" x14ac:dyDescent="0.2">
      <c r="A173" s="21">
        <v>168</v>
      </c>
      <c r="B173" s="21">
        <v>239</v>
      </c>
      <c r="C173" s="21" t="s">
        <v>1051</v>
      </c>
      <c r="D173" s="17" t="s">
        <v>1050</v>
      </c>
      <c r="E173" s="21" t="s">
        <v>57</v>
      </c>
      <c r="F173" s="21" t="s">
        <v>1052</v>
      </c>
      <c r="G173" s="21" t="s">
        <v>1053</v>
      </c>
      <c r="H173" s="130" t="s">
        <v>528</v>
      </c>
      <c r="I173" s="22">
        <v>42732</v>
      </c>
      <c r="J173" s="18">
        <v>0.64583333333333337</v>
      </c>
      <c r="K173" s="17"/>
      <c r="L173" s="37">
        <v>1500</v>
      </c>
      <c r="M173" s="21">
        <v>3</v>
      </c>
    </row>
    <row r="174" spans="1:13" ht="39.75" customHeight="1" x14ac:dyDescent="0.2">
      <c r="A174" s="21">
        <v>169</v>
      </c>
      <c r="B174" s="21">
        <v>240</v>
      </c>
      <c r="C174" s="21" t="s">
        <v>1063</v>
      </c>
      <c r="D174" s="17" t="s">
        <v>1259</v>
      </c>
      <c r="E174" s="21" t="s">
        <v>30</v>
      </c>
      <c r="F174" s="21" t="s">
        <v>1061</v>
      </c>
      <c r="G174" s="21" t="s">
        <v>1062</v>
      </c>
      <c r="H174" s="130" t="s">
        <v>528</v>
      </c>
      <c r="I174" s="22">
        <v>42735</v>
      </c>
      <c r="J174" s="18">
        <v>0.39583333333333331</v>
      </c>
      <c r="K174" s="17"/>
      <c r="L174" s="37">
        <v>1900</v>
      </c>
      <c r="M174" s="21">
        <v>1</v>
      </c>
    </row>
    <row r="175" spans="1:13" ht="39.75" customHeight="1" x14ac:dyDescent="0.2">
      <c r="A175" s="21">
        <v>170</v>
      </c>
      <c r="B175" s="21">
        <v>241</v>
      </c>
      <c r="C175" s="21" t="s">
        <v>1064</v>
      </c>
      <c r="D175" s="17" t="s">
        <v>1065</v>
      </c>
      <c r="E175" s="21" t="s">
        <v>30</v>
      </c>
      <c r="F175" s="21" t="s">
        <v>1066</v>
      </c>
      <c r="G175" s="21" t="s">
        <v>1328</v>
      </c>
      <c r="H175" s="130" t="s">
        <v>528</v>
      </c>
      <c r="I175" s="22">
        <v>42734</v>
      </c>
      <c r="J175" s="18">
        <v>0.75</v>
      </c>
      <c r="K175" s="17"/>
      <c r="L175" s="37">
        <v>1500</v>
      </c>
      <c r="M175" s="21">
        <v>2</v>
      </c>
    </row>
    <row r="176" spans="1:13" ht="39.75" customHeight="1" x14ac:dyDescent="0.2">
      <c r="A176" s="21">
        <v>171</v>
      </c>
      <c r="B176" s="21"/>
      <c r="C176" s="21" t="s">
        <v>1068</v>
      </c>
      <c r="D176" s="17" t="s">
        <v>1071</v>
      </c>
      <c r="E176" s="21" t="s">
        <v>30</v>
      </c>
      <c r="F176" s="21" t="s">
        <v>1069</v>
      </c>
      <c r="G176" s="21" t="s">
        <v>1070</v>
      </c>
      <c r="H176" s="21" t="s">
        <v>527</v>
      </c>
      <c r="I176" s="22">
        <v>42729</v>
      </c>
      <c r="J176" s="18">
        <v>0.60416666666666663</v>
      </c>
      <c r="K176" s="17"/>
      <c r="L176" s="37">
        <v>0</v>
      </c>
      <c r="M176" s="21">
        <v>1</v>
      </c>
    </row>
    <row r="177" spans="1:13" ht="39.75" customHeight="1" x14ac:dyDescent="0.2">
      <c r="A177" s="21">
        <v>172</v>
      </c>
      <c r="B177" s="21">
        <v>242</v>
      </c>
      <c r="C177" s="21" t="s">
        <v>1076</v>
      </c>
      <c r="D177" s="17" t="s">
        <v>1077</v>
      </c>
      <c r="E177" s="21" t="s">
        <v>30</v>
      </c>
      <c r="F177" s="21" t="s">
        <v>1078</v>
      </c>
      <c r="G177" s="21" t="s">
        <v>1285</v>
      </c>
      <c r="H177" s="130" t="s">
        <v>527</v>
      </c>
      <c r="I177" s="22">
        <v>42735</v>
      </c>
      <c r="J177" s="18">
        <v>0.95833333333333337</v>
      </c>
      <c r="K177" s="17" t="s">
        <v>1106</v>
      </c>
      <c r="L177" s="37">
        <v>4700</v>
      </c>
      <c r="M177" s="21">
        <v>2</v>
      </c>
    </row>
    <row r="178" spans="1:13" ht="78.75" customHeight="1" x14ac:dyDescent="0.2">
      <c r="A178" s="21">
        <v>173</v>
      </c>
      <c r="B178" s="21">
        <v>243</v>
      </c>
      <c r="C178" s="21" t="s">
        <v>1082</v>
      </c>
      <c r="D178" s="17" t="s">
        <v>1083</v>
      </c>
      <c r="E178" s="21" t="s">
        <v>30</v>
      </c>
      <c r="F178" s="21" t="s">
        <v>1320</v>
      </c>
      <c r="G178" s="21" t="s">
        <v>1084</v>
      </c>
      <c r="H178" s="130" t="s">
        <v>528</v>
      </c>
      <c r="I178" s="22">
        <v>42735</v>
      </c>
      <c r="J178" s="18">
        <v>0.72916666666666663</v>
      </c>
      <c r="K178" s="17" t="s">
        <v>1086</v>
      </c>
      <c r="L178" s="37">
        <v>2200</v>
      </c>
      <c r="M178" s="21">
        <v>2</v>
      </c>
    </row>
    <row r="179" spans="1:13" ht="56.25" customHeight="1" x14ac:dyDescent="0.2">
      <c r="A179" s="21">
        <v>174</v>
      </c>
      <c r="B179" s="33">
        <v>122</v>
      </c>
      <c r="C179" s="21" t="s">
        <v>511</v>
      </c>
      <c r="D179" s="17" t="s">
        <v>510</v>
      </c>
      <c r="E179" s="21" t="s">
        <v>30</v>
      </c>
      <c r="F179" s="21" t="s">
        <v>1319</v>
      </c>
      <c r="G179" s="21" t="s">
        <v>1087</v>
      </c>
      <c r="H179" s="21" t="s">
        <v>527</v>
      </c>
      <c r="I179" s="22">
        <v>42735</v>
      </c>
      <c r="J179" s="18">
        <v>0.47916666666666669</v>
      </c>
      <c r="K179" s="17" t="s">
        <v>1088</v>
      </c>
      <c r="L179" s="37">
        <v>1900</v>
      </c>
      <c r="M179" s="21">
        <v>2</v>
      </c>
    </row>
    <row r="180" spans="1:13" ht="39.75" customHeight="1" x14ac:dyDescent="0.2">
      <c r="A180" s="21">
        <v>175</v>
      </c>
      <c r="B180" s="21">
        <v>244</v>
      </c>
      <c r="C180" s="21" t="s">
        <v>1091</v>
      </c>
      <c r="D180" s="17" t="s">
        <v>1092</v>
      </c>
      <c r="E180" s="21" t="s">
        <v>57</v>
      </c>
      <c r="F180" s="21" t="s">
        <v>1089</v>
      </c>
      <c r="G180" s="21" t="s">
        <v>1090</v>
      </c>
      <c r="H180" s="130" t="s">
        <v>528</v>
      </c>
      <c r="I180" s="22">
        <v>42729</v>
      </c>
      <c r="J180" s="18">
        <v>0.875</v>
      </c>
      <c r="K180" s="17" t="s">
        <v>1093</v>
      </c>
      <c r="L180" s="37">
        <v>1600</v>
      </c>
      <c r="M180" s="21">
        <v>3</v>
      </c>
    </row>
    <row r="181" spans="1:13" ht="39.75" customHeight="1" x14ac:dyDescent="0.2">
      <c r="A181" s="21">
        <v>176</v>
      </c>
      <c r="B181" s="21">
        <v>245</v>
      </c>
      <c r="C181" s="21" t="s">
        <v>1096</v>
      </c>
      <c r="D181" s="17" t="s">
        <v>1097</v>
      </c>
      <c r="E181" s="21" t="s">
        <v>461</v>
      </c>
      <c r="F181" s="21" t="s">
        <v>1094</v>
      </c>
      <c r="G181" s="21" t="s">
        <v>1095</v>
      </c>
      <c r="H181" s="130" t="s">
        <v>528</v>
      </c>
      <c r="I181" s="22">
        <v>42729</v>
      </c>
      <c r="J181" s="18">
        <v>0.85416666666666663</v>
      </c>
      <c r="K181" s="17"/>
      <c r="L181" s="37">
        <v>1900</v>
      </c>
      <c r="M181" s="21">
        <v>1</v>
      </c>
    </row>
    <row r="182" spans="1:13" ht="39.75" customHeight="1" x14ac:dyDescent="0.2">
      <c r="A182" s="21">
        <v>177</v>
      </c>
      <c r="B182" s="21">
        <v>246</v>
      </c>
      <c r="C182" s="23" t="s">
        <v>1099</v>
      </c>
      <c r="D182" s="17" t="s">
        <v>1100</v>
      </c>
      <c r="E182" s="21" t="s">
        <v>30</v>
      </c>
      <c r="F182" s="21" t="s">
        <v>1101</v>
      </c>
      <c r="G182" s="21"/>
      <c r="H182" s="130" t="s">
        <v>528</v>
      </c>
      <c r="I182" s="22">
        <v>42733</v>
      </c>
      <c r="J182" s="18">
        <v>0.82291666666666663</v>
      </c>
      <c r="K182" s="17" t="s">
        <v>1102</v>
      </c>
      <c r="L182" s="37">
        <v>3000</v>
      </c>
      <c r="M182" s="21">
        <v>4</v>
      </c>
    </row>
    <row r="183" spans="1:13" ht="38.25" customHeight="1" x14ac:dyDescent="0.2">
      <c r="A183" s="21">
        <v>178</v>
      </c>
      <c r="B183" s="21">
        <v>87</v>
      </c>
      <c r="C183" s="21" t="s">
        <v>229</v>
      </c>
      <c r="D183" s="17" t="s">
        <v>230</v>
      </c>
      <c r="E183" s="21" t="s">
        <v>30</v>
      </c>
      <c r="F183" s="21" t="s">
        <v>231</v>
      </c>
      <c r="G183" s="21" t="s">
        <v>1104</v>
      </c>
      <c r="H183" s="21" t="s">
        <v>527</v>
      </c>
      <c r="I183" s="22">
        <v>42729</v>
      </c>
      <c r="J183" s="18">
        <v>0.89583333333333337</v>
      </c>
      <c r="K183" s="17"/>
      <c r="L183" s="37">
        <v>1300</v>
      </c>
      <c r="M183" s="21">
        <v>1</v>
      </c>
    </row>
    <row r="184" spans="1:13" ht="38.25" customHeight="1" x14ac:dyDescent="0.2">
      <c r="A184" s="126">
        <v>179</v>
      </c>
      <c r="B184" s="156">
        <v>197</v>
      </c>
      <c r="C184" s="157" t="s">
        <v>831</v>
      </c>
      <c r="D184" s="158" t="s">
        <v>829</v>
      </c>
      <c r="E184" s="156" t="s">
        <v>30</v>
      </c>
      <c r="F184" s="157" t="s">
        <v>830</v>
      </c>
      <c r="G184" s="156"/>
      <c r="H184" s="159" t="s">
        <v>528</v>
      </c>
      <c r="I184" s="22">
        <v>42736</v>
      </c>
      <c r="J184" s="141">
        <v>2.0833333333333332E-2</v>
      </c>
      <c r="K184" s="142"/>
      <c r="L184" s="143">
        <v>8000</v>
      </c>
      <c r="M184" s="126">
        <v>4</v>
      </c>
    </row>
    <row r="185" spans="1:13" ht="38.25" customHeight="1" x14ac:dyDescent="0.2">
      <c r="A185" s="21">
        <v>180</v>
      </c>
      <c r="B185" s="21">
        <v>249</v>
      </c>
      <c r="C185" s="21" t="s">
        <v>1120</v>
      </c>
      <c r="D185" s="17" t="s">
        <v>1117</v>
      </c>
      <c r="E185" s="21" t="s">
        <v>30</v>
      </c>
      <c r="F185" s="21" t="s">
        <v>1118</v>
      </c>
      <c r="G185" s="21" t="s">
        <v>1119</v>
      </c>
      <c r="H185" s="130" t="s">
        <v>528</v>
      </c>
      <c r="I185" s="22">
        <v>42733</v>
      </c>
      <c r="J185" s="18">
        <v>0.6875</v>
      </c>
      <c r="K185" s="17"/>
      <c r="L185" s="37">
        <v>1300</v>
      </c>
      <c r="M185" s="21">
        <v>1</v>
      </c>
    </row>
    <row r="186" spans="1:13" ht="65.25" customHeight="1" x14ac:dyDescent="0.2">
      <c r="A186" s="126">
        <v>181</v>
      </c>
      <c r="B186" s="126">
        <v>258</v>
      </c>
      <c r="C186" s="126" t="s">
        <v>1173</v>
      </c>
      <c r="D186" s="142" t="s">
        <v>1174</v>
      </c>
      <c r="E186" s="126" t="s">
        <v>30</v>
      </c>
      <c r="F186" s="126" t="s">
        <v>1337</v>
      </c>
      <c r="G186" s="126" t="s">
        <v>1336</v>
      </c>
      <c r="H186" s="159" t="s">
        <v>528</v>
      </c>
      <c r="I186" s="22">
        <v>42735</v>
      </c>
      <c r="J186" s="141">
        <v>0.6875</v>
      </c>
      <c r="K186" s="126"/>
      <c r="L186" s="143">
        <v>2200</v>
      </c>
      <c r="M186" s="126">
        <v>2</v>
      </c>
    </row>
    <row r="187" spans="1:13" ht="60.75" customHeight="1" x14ac:dyDescent="0.2">
      <c r="A187" s="21">
        <v>182</v>
      </c>
      <c r="B187" s="21">
        <v>251</v>
      </c>
      <c r="C187" s="21" t="s">
        <v>1127</v>
      </c>
      <c r="D187" s="17" t="s">
        <v>1128</v>
      </c>
      <c r="E187" s="21" t="s">
        <v>30</v>
      </c>
      <c r="F187" s="21" t="s">
        <v>1129</v>
      </c>
      <c r="G187" s="21" t="s">
        <v>1130</v>
      </c>
      <c r="H187" s="130" t="s">
        <v>528</v>
      </c>
      <c r="I187" s="22">
        <v>42733</v>
      </c>
      <c r="J187" s="18">
        <v>0.875</v>
      </c>
      <c r="K187" s="17"/>
      <c r="L187" s="37">
        <v>1300</v>
      </c>
      <c r="M187" s="21">
        <v>1</v>
      </c>
    </row>
    <row r="188" spans="1:13" ht="127.5" customHeight="1" x14ac:dyDescent="0.2">
      <c r="A188" s="21">
        <v>183</v>
      </c>
      <c r="B188" s="21">
        <v>252</v>
      </c>
      <c r="C188" s="21" t="s">
        <v>1132</v>
      </c>
      <c r="D188" s="17" t="s">
        <v>1131</v>
      </c>
      <c r="E188" s="21" t="s">
        <v>30</v>
      </c>
      <c r="F188" s="21" t="s">
        <v>1145</v>
      </c>
      <c r="G188" s="21" t="s">
        <v>1133</v>
      </c>
      <c r="H188" s="130" t="s">
        <v>528</v>
      </c>
      <c r="I188" s="22">
        <v>42736</v>
      </c>
      <c r="J188" s="18">
        <v>2.0833333333333332E-2</v>
      </c>
      <c r="K188" s="21" t="s">
        <v>1134</v>
      </c>
      <c r="L188" s="37">
        <v>7000</v>
      </c>
      <c r="M188" s="21">
        <v>3</v>
      </c>
    </row>
    <row r="189" spans="1:13" ht="38.25" customHeight="1" x14ac:dyDescent="0.2">
      <c r="A189" s="21">
        <v>184</v>
      </c>
      <c r="B189" s="21">
        <v>254</v>
      </c>
      <c r="C189" s="21" t="s">
        <v>1152</v>
      </c>
      <c r="D189" s="17" t="s">
        <v>1151</v>
      </c>
      <c r="E189" s="21" t="s">
        <v>57</v>
      </c>
      <c r="F189" s="21" t="s">
        <v>1153</v>
      </c>
      <c r="G189" s="21" t="s">
        <v>207</v>
      </c>
      <c r="H189" s="21" t="s">
        <v>528</v>
      </c>
      <c r="I189" s="22">
        <v>42734</v>
      </c>
      <c r="J189" s="18">
        <v>0.4375</v>
      </c>
      <c r="K189" s="17"/>
      <c r="L189" s="37">
        <v>2000</v>
      </c>
      <c r="M189" s="21">
        <v>3</v>
      </c>
    </row>
    <row r="190" spans="1:13" ht="38.25" customHeight="1" x14ac:dyDescent="0.2">
      <c r="A190" s="21">
        <v>185</v>
      </c>
      <c r="B190" s="21">
        <v>259</v>
      </c>
      <c r="C190" s="21" t="s">
        <v>1175</v>
      </c>
      <c r="D190" s="17" t="s">
        <v>1176</v>
      </c>
      <c r="E190" s="21" t="s">
        <v>616</v>
      </c>
      <c r="F190" s="21" t="s">
        <v>1156</v>
      </c>
      <c r="G190" s="21" t="s">
        <v>1157</v>
      </c>
      <c r="H190" s="21" t="s">
        <v>528</v>
      </c>
      <c r="I190" s="22">
        <v>42733</v>
      </c>
      <c r="J190" s="18">
        <v>0.58333333333333337</v>
      </c>
      <c r="K190" s="17" t="s">
        <v>1207</v>
      </c>
      <c r="L190" s="37">
        <v>1700</v>
      </c>
      <c r="M190" s="21">
        <v>1</v>
      </c>
    </row>
    <row r="191" spans="1:13" ht="70.5" customHeight="1" x14ac:dyDescent="0.2">
      <c r="A191" s="21">
        <v>186</v>
      </c>
      <c r="B191" s="21">
        <v>255</v>
      </c>
      <c r="C191" s="21" t="s">
        <v>1158</v>
      </c>
      <c r="D191" s="17" t="s">
        <v>1159</v>
      </c>
      <c r="E191" s="21" t="s">
        <v>200</v>
      </c>
      <c r="F191" s="21" t="s">
        <v>1160</v>
      </c>
      <c r="G191" s="21" t="s">
        <v>265</v>
      </c>
      <c r="H191" s="130" t="s">
        <v>528</v>
      </c>
      <c r="I191" s="22">
        <v>42735</v>
      </c>
      <c r="J191" s="18">
        <v>0.9375</v>
      </c>
      <c r="K191" s="21" t="s">
        <v>1161</v>
      </c>
      <c r="L191" s="37">
        <v>6000</v>
      </c>
      <c r="M191" s="21">
        <v>3</v>
      </c>
    </row>
    <row r="192" spans="1:13" ht="38.25" customHeight="1" x14ac:dyDescent="0.2">
      <c r="A192" s="21">
        <v>187</v>
      </c>
      <c r="B192" s="21">
        <v>256</v>
      </c>
      <c r="C192" s="21" t="s">
        <v>1162</v>
      </c>
      <c r="D192" s="17" t="s">
        <v>1163</v>
      </c>
      <c r="E192" s="21" t="s">
        <v>461</v>
      </c>
      <c r="F192" s="21" t="s">
        <v>1164</v>
      </c>
      <c r="G192" s="21" t="s">
        <v>1165</v>
      </c>
      <c r="H192" s="130" t="s">
        <v>528</v>
      </c>
      <c r="I192" s="22">
        <v>42733</v>
      </c>
      <c r="J192" s="18">
        <v>0.5625</v>
      </c>
      <c r="K192" s="17"/>
      <c r="L192" s="37">
        <v>1800</v>
      </c>
      <c r="M192" s="21">
        <v>1</v>
      </c>
    </row>
    <row r="193" spans="1:13" ht="38.25" customHeight="1" x14ac:dyDescent="0.2">
      <c r="A193" s="21">
        <v>188</v>
      </c>
      <c r="B193" s="127">
        <v>197</v>
      </c>
      <c r="C193" s="133" t="s">
        <v>831</v>
      </c>
      <c r="D193" s="128" t="s">
        <v>829</v>
      </c>
      <c r="E193" s="127" t="s">
        <v>30</v>
      </c>
      <c r="F193" s="133" t="s">
        <v>830</v>
      </c>
      <c r="G193" s="127" t="s">
        <v>957</v>
      </c>
      <c r="H193" s="130" t="s">
        <v>528</v>
      </c>
      <c r="I193" s="22">
        <v>42731</v>
      </c>
      <c r="J193" s="18">
        <v>0.85416666666666663</v>
      </c>
      <c r="K193" s="17"/>
      <c r="L193" s="37">
        <v>4000</v>
      </c>
      <c r="M193" s="21" t="s">
        <v>909</v>
      </c>
    </row>
    <row r="194" spans="1:13" ht="38.25" customHeight="1" x14ac:dyDescent="0.2">
      <c r="A194" s="21">
        <v>189</v>
      </c>
      <c r="B194" s="21">
        <v>257</v>
      </c>
      <c r="C194" s="21" t="s">
        <v>1166</v>
      </c>
      <c r="D194" s="17" t="s">
        <v>1167</v>
      </c>
      <c r="E194" s="21" t="s">
        <v>1168</v>
      </c>
      <c r="F194" s="21" t="s">
        <v>1169</v>
      </c>
      <c r="G194" s="21" t="s">
        <v>1170</v>
      </c>
      <c r="H194" s="130" t="s">
        <v>528</v>
      </c>
      <c r="I194" s="22">
        <v>42736</v>
      </c>
      <c r="J194" s="18" t="s">
        <v>1172</v>
      </c>
      <c r="K194" s="21" t="s">
        <v>1171</v>
      </c>
      <c r="L194" s="37">
        <v>7000</v>
      </c>
      <c r="M194" s="21">
        <v>4</v>
      </c>
    </row>
    <row r="195" spans="1:13" ht="38.25" customHeight="1" x14ac:dyDescent="0.2">
      <c r="A195" s="21">
        <v>190</v>
      </c>
      <c r="B195" s="21">
        <v>262</v>
      </c>
      <c r="C195" s="21" t="s">
        <v>1187</v>
      </c>
      <c r="D195" s="17" t="s">
        <v>1186</v>
      </c>
      <c r="E195" s="21" t="s">
        <v>60</v>
      </c>
      <c r="F195" s="21" t="s">
        <v>1188</v>
      </c>
      <c r="G195" s="21" t="s">
        <v>1189</v>
      </c>
      <c r="H195" s="130" t="s">
        <v>528</v>
      </c>
      <c r="I195" s="22">
        <v>42735</v>
      </c>
      <c r="J195" s="18">
        <v>0.5625</v>
      </c>
      <c r="K195" s="17"/>
      <c r="L195" s="37">
        <v>3200</v>
      </c>
      <c r="M195" s="21">
        <v>3</v>
      </c>
    </row>
    <row r="196" spans="1:13" ht="38.25" customHeight="1" x14ac:dyDescent="0.2">
      <c r="A196" s="21">
        <v>191</v>
      </c>
      <c r="B196" s="21">
        <v>263</v>
      </c>
      <c r="C196" s="21" t="s">
        <v>1191</v>
      </c>
      <c r="D196" s="17" t="s">
        <v>1190</v>
      </c>
      <c r="E196" s="21" t="s">
        <v>461</v>
      </c>
      <c r="F196" s="21" t="s">
        <v>1192</v>
      </c>
      <c r="G196" s="21" t="s">
        <v>1193</v>
      </c>
      <c r="H196" s="130" t="s">
        <v>528</v>
      </c>
      <c r="I196" s="22">
        <v>42734</v>
      </c>
      <c r="J196" s="18">
        <v>0.89583333333333337</v>
      </c>
      <c r="K196" s="17"/>
      <c r="L196" s="37">
        <v>2300</v>
      </c>
      <c r="M196" s="21">
        <v>2</v>
      </c>
    </row>
    <row r="197" spans="1:13" ht="66.75" customHeight="1" x14ac:dyDescent="0.2">
      <c r="A197" s="21">
        <v>192</v>
      </c>
      <c r="B197" s="21">
        <v>264</v>
      </c>
      <c r="C197" s="21" t="s">
        <v>1197</v>
      </c>
      <c r="D197" s="17" t="s">
        <v>1198</v>
      </c>
      <c r="E197" s="21" t="s">
        <v>658</v>
      </c>
      <c r="F197" s="21" t="s">
        <v>1194</v>
      </c>
      <c r="G197" s="21" t="s">
        <v>1195</v>
      </c>
      <c r="H197" s="130" t="s">
        <v>528</v>
      </c>
      <c r="I197" s="22">
        <v>42735</v>
      </c>
      <c r="J197" s="18">
        <v>0.6875</v>
      </c>
      <c r="K197" s="21" t="s">
        <v>1196</v>
      </c>
      <c r="L197" s="37">
        <v>3200</v>
      </c>
      <c r="M197" s="21">
        <v>3</v>
      </c>
    </row>
    <row r="198" spans="1:13" ht="38.25" customHeight="1" x14ac:dyDescent="0.2">
      <c r="A198" s="21">
        <v>193</v>
      </c>
      <c r="B198" s="21">
        <v>73</v>
      </c>
      <c r="C198" s="21" t="s">
        <v>439</v>
      </c>
      <c r="D198" s="17" t="s">
        <v>440</v>
      </c>
      <c r="E198" s="21" t="s">
        <v>98</v>
      </c>
      <c r="F198" s="21" t="s">
        <v>457</v>
      </c>
      <c r="G198" s="21" t="s">
        <v>1185</v>
      </c>
      <c r="H198" s="21" t="s">
        <v>527</v>
      </c>
      <c r="I198" s="22">
        <v>42735</v>
      </c>
      <c r="J198" s="18">
        <v>0.625</v>
      </c>
      <c r="K198" s="17"/>
      <c r="L198" s="37">
        <v>2400</v>
      </c>
      <c r="M198" s="21">
        <v>1</v>
      </c>
    </row>
    <row r="199" spans="1:13" ht="60" customHeight="1" x14ac:dyDescent="0.2">
      <c r="A199" s="21">
        <v>194</v>
      </c>
      <c r="B199" s="21">
        <v>265</v>
      </c>
      <c r="C199" s="21" t="s">
        <v>1200</v>
      </c>
      <c r="D199" s="17" t="s">
        <v>1199</v>
      </c>
      <c r="E199" s="21" t="s">
        <v>30</v>
      </c>
      <c r="F199" s="21" t="s">
        <v>1201</v>
      </c>
      <c r="G199" s="21" t="s">
        <v>1202</v>
      </c>
      <c r="H199" s="130" t="s">
        <v>528</v>
      </c>
      <c r="I199" s="22">
        <v>42734</v>
      </c>
      <c r="J199" s="18">
        <v>0.52083333333333337</v>
      </c>
      <c r="K199" s="17"/>
      <c r="L199" s="37">
        <v>1600</v>
      </c>
      <c r="M199" s="21">
        <v>1</v>
      </c>
    </row>
    <row r="200" spans="1:13" ht="38.25" customHeight="1" x14ac:dyDescent="0.2">
      <c r="A200" s="21">
        <v>195</v>
      </c>
      <c r="B200" s="21">
        <v>266</v>
      </c>
      <c r="C200" s="21" t="s">
        <v>1211</v>
      </c>
      <c r="D200" s="17" t="s">
        <v>1210</v>
      </c>
      <c r="E200" s="21" t="s">
        <v>658</v>
      </c>
      <c r="F200" s="21" t="s">
        <v>1212</v>
      </c>
      <c r="G200" s="21" t="s">
        <v>1209</v>
      </c>
      <c r="H200" s="130" t="s">
        <v>528</v>
      </c>
      <c r="I200" s="22">
        <v>42735</v>
      </c>
      <c r="J200" s="18">
        <v>0.65625</v>
      </c>
      <c r="K200" s="17"/>
      <c r="L200" s="37">
        <v>3200</v>
      </c>
      <c r="M200" s="21">
        <v>3</v>
      </c>
    </row>
    <row r="201" spans="1:13" ht="38.25" customHeight="1" x14ac:dyDescent="0.2">
      <c r="A201" s="21">
        <v>196</v>
      </c>
      <c r="B201" s="21">
        <v>268</v>
      </c>
      <c r="C201" s="21" t="s">
        <v>1229</v>
      </c>
      <c r="D201" s="17" t="s">
        <v>1225</v>
      </c>
      <c r="E201" s="21" t="s">
        <v>1226</v>
      </c>
      <c r="F201" s="21" t="s">
        <v>1228</v>
      </c>
      <c r="G201" s="21" t="s">
        <v>1227</v>
      </c>
      <c r="H201" s="130" t="s">
        <v>528</v>
      </c>
      <c r="I201" s="22">
        <v>42734</v>
      </c>
      <c r="J201" s="18">
        <v>0.625</v>
      </c>
      <c r="K201" s="17"/>
      <c r="L201" s="37">
        <v>3000</v>
      </c>
      <c r="M201" s="21">
        <v>3</v>
      </c>
    </row>
    <row r="202" spans="1:13" ht="38.25" customHeight="1" x14ac:dyDescent="0.2">
      <c r="A202" s="21">
        <v>197</v>
      </c>
      <c r="B202" s="21">
        <v>269</v>
      </c>
      <c r="C202" s="21" t="s">
        <v>1233</v>
      </c>
      <c r="D202" s="17" t="s">
        <v>1230</v>
      </c>
      <c r="E202" s="21" t="s">
        <v>461</v>
      </c>
      <c r="F202" s="21" t="s">
        <v>1231</v>
      </c>
      <c r="G202" s="21" t="s">
        <v>1232</v>
      </c>
      <c r="H202" s="130" t="s">
        <v>528</v>
      </c>
      <c r="I202" s="22">
        <v>42734</v>
      </c>
      <c r="J202" s="18">
        <v>0.91666666666666663</v>
      </c>
      <c r="K202" s="17"/>
      <c r="L202" s="37">
        <v>2300</v>
      </c>
      <c r="M202" s="21">
        <v>2</v>
      </c>
    </row>
    <row r="203" spans="1:13" ht="38.25" customHeight="1" x14ac:dyDescent="0.2">
      <c r="A203" s="21">
        <v>198</v>
      </c>
      <c r="B203" s="127">
        <v>197</v>
      </c>
      <c r="C203" s="133" t="s">
        <v>831</v>
      </c>
      <c r="D203" s="128" t="s">
        <v>829</v>
      </c>
      <c r="E203" s="127" t="s">
        <v>30</v>
      </c>
      <c r="F203" s="133" t="s">
        <v>830</v>
      </c>
      <c r="G203" s="127"/>
      <c r="H203" s="130" t="s">
        <v>528</v>
      </c>
      <c r="I203" s="22">
        <v>42732</v>
      </c>
      <c r="J203" s="18">
        <v>0.83333333333333337</v>
      </c>
      <c r="K203" s="17"/>
      <c r="L203" s="37">
        <v>4000</v>
      </c>
      <c r="M203" s="21" t="s">
        <v>832</v>
      </c>
    </row>
    <row r="204" spans="1:13" ht="38.25" customHeight="1" x14ac:dyDescent="0.2">
      <c r="A204" s="21">
        <v>199</v>
      </c>
      <c r="B204" s="127">
        <v>197</v>
      </c>
      <c r="C204" s="133" t="s">
        <v>831</v>
      </c>
      <c r="D204" s="128" t="s">
        <v>829</v>
      </c>
      <c r="E204" s="127" t="s">
        <v>30</v>
      </c>
      <c r="F204" s="133" t="s">
        <v>830</v>
      </c>
      <c r="G204" s="127"/>
      <c r="H204" s="130" t="s">
        <v>528</v>
      </c>
      <c r="I204" s="22">
        <v>42733</v>
      </c>
      <c r="J204" s="18">
        <v>0.83333333333333337</v>
      </c>
      <c r="K204" s="17"/>
      <c r="L204" s="37">
        <v>4000</v>
      </c>
      <c r="M204" s="21" t="s">
        <v>832</v>
      </c>
    </row>
    <row r="205" spans="1:13" ht="38.25" customHeight="1" x14ac:dyDescent="0.2">
      <c r="A205" s="21">
        <v>200</v>
      </c>
      <c r="B205" s="127">
        <v>197</v>
      </c>
      <c r="C205" s="133" t="s">
        <v>831</v>
      </c>
      <c r="D205" s="128" t="s">
        <v>829</v>
      </c>
      <c r="E205" s="127" t="s">
        <v>30</v>
      </c>
      <c r="F205" s="133" t="s">
        <v>830</v>
      </c>
      <c r="G205" s="127"/>
      <c r="H205" s="130" t="s">
        <v>528</v>
      </c>
      <c r="I205" s="22">
        <v>42734</v>
      </c>
      <c r="J205" s="18">
        <v>0.83333333333333337</v>
      </c>
      <c r="K205" s="17"/>
      <c r="L205" s="37">
        <v>4000</v>
      </c>
      <c r="M205" s="21" t="s">
        <v>832</v>
      </c>
    </row>
    <row r="206" spans="1:13" ht="38.25" customHeight="1" x14ac:dyDescent="0.2">
      <c r="A206" s="21">
        <v>201</v>
      </c>
      <c r="B206" s="21"/>
      <c r="C206" s="21" t="s">
        <v>234</v>
      </c>
      <c r="D206" s="17"/>
      <c r="E206" s="21" t="s">
        <v>658</v>
      </c>
      <c r="F206" s="21" t="s">
        <v>1237</v>
      </c>
      <c r="G206" s="21"/>
      <c r="H206" s="21" t="s">
        <v>527</v>
      </c>
      <c r="I206" s="22">
        <v>42731</v>
      </c>
      <c r="J206" s="18">
        <v>0.41666666666666669</v>
      </c>
      <c r="K206" s="17"/>
      <c r="L206" s="37">
        <v>2800</v>
      </c>
      <c r="M206" s="21" t="s">
        <v>1238</v>
      </c>
    </row>
    <row r="207" spans="1:13" ht="61.5" customHeight="1" x14ac:dyDescent="0.2">
      <c r="A207" s="21">
        <v>202</v>
      </c>
      <c r="B207" s="21">
        <v>270</v>
      </c>
      <c r="C207" s="21" t="s">
        <v>1239</v>
      </c>
      <c r="D207" s="17" t="s">
        <v>1240</v>
      </c>
      <c r="E207" s="21" t="s">
        <v>200</v>
      </c>
      <c r="F207" s="21" t="s">
        <v>1306</v>
      </c>
      <c r="G207" s="21" t="s">
        <v>1241</v>
      </c>
      <c r="H207" s="130" t="s">
        <v>528</v>
      </c>
      <c r="I207" s="22">
        <v>42734</v>
      </c>
      <c r="J207" s="18">
        <v>0.66666666666666663</v>
      </c>
      <c r="K207" s="17"/>
      <c r="L207" s="37">
        <v>2000</v>
      </c>
      <c r="M207" s="21">
        <v>1</v>
      </c>
    </row>
    <row r="208" spans="1:13" ht="86.25" customHeight="1" x14ac:dyDescent="0.2">
      <c r="A208" s="21">
        <v>203</v>
      </c>
      <c r="B208" s="21">
        <v>272</v>
      </c>
      <c r="C208" s="21" t="s">
        <v>1250</v>
      </c>
      <c r="D208" s="17" t="s">
        <v>1251</v>
      </c>
      <c r="E208" s="21" t="s">
        <v>30</v>
      </c>
      <c r="F208" s="21" t="s">
        <v>1252</v>
      </c>
      <c r="G208" s="21" t="s">
        <v>195</v>
      </c>
      <c r="H208" s="130" t="s">
        <v>528</v>
      </c>
      <c r="I208" s="22">
        <v>42734</v>
      </c>
      <c r="J208" s="18">
        <v>0.54166666666666663</v>
      </c>
      <c r="K208" s="17" t="s">
        <v>1253</v>
      </c>
      <c r="L208" s="37">
        <v>2500</v>
      </c>
      <c r="M208" s="21">
        <v>2</v>
      </c>
    </row>
    <row r="209" spans="1:13" ht="38.25" customHeight="1" x14ac:dyDescent="0.2">
      <c r="A209" s="21">
        <v>204</v>
      </c>
      <c r="B209" s="127">
        <v>189</v>
      </c>
      <c r="C209" s="127" t="s">
        <v>782</v>
      </c>
      <c r="D209" s="128" t="s">
        <v>781</v>
      </c>
      <c r="E209" s="127" t="s">
        <v>30</v>
      </c>
      <c r="F209" s="127" t="s">
        <v>1261</v>
      </c>
      <c r="G209" s="127" t="s">
        <v>1262</v>
      </c>
      <c r="H209" s="130" t="s">
        <v>528</v>
      </c>
      <c r="I209" s="22">
        <v>42733</v>
      </c>
      <c r="J209" s="18">
        <v>0.72916666666666663</v>
      </c>
      <c r="K209" s="17"/>
      <c r="L209" s="37">
        <v>1200</v>
      </c>
      <c r="M209" s="21">
        <v>2</v>
      </c>
    </row>
    <row r="210" spans="1:13" ht="38.25" customHeight="1" x14ac:dyDescent="0.2">
      <c r="A210" s="21">
        <v>205</v>
      </c>
      <c r="B210" s="21">
        <v>274</v>
      </c>
      <c r="C210" s="21" t="s">
        <v>1294</v>
      </c>
      <c r="D210" s="17" t="s">
        <v>1295</v>
      </c>
      <c r="E210" s="21" t="s">
        <v>57</v>
      </c>
      <c r="F210" s="21" t="s">
        <v>1307</v>
      </c>
      <c r="G210" s="21" t="s">
        <v>1297</v>
      </c>
      <c r="H210" s="130" t="s">
        <v>528</v>
      </c>
      <c r="I210" s="22">
        <v>42733</v>
      </c>
      <c r="J210" s="18">
        <v>0.88888888888888884</v>
      </c>
      <c r="K210" s="17"/>
      <c r="L210" s="37">
        <v>1500</v>
      </c>
      <c r="M210" s="21">
        <v>3</v>
      </c>
    </row>
    <row r="211" spans="1:13" ht="38.25" customHeight="1" x14ac:dyDescent="0.2">
      <c r="A211" s="21">
        <v>206</v>
      </c>
      <c r="B211" s="21">
        <v>143</v>
      </c>
      <c r="C211" s="21" t="s">
        <v>479</v>
      </c>
      <c r="D211" s="17" t="s">
        <v>1299</v>
      </c>
      <c r="E211" s="21" t="s">
        <v>471</v>
      </c>
      <c r="F211" s="21" t="s">
        <v>472</v>
      </c>
      <c r="G211" s="21" t="s">
        <v>1298</v>
      </c>
      <c r="H211" s="21" t="s">
        <v>527</v>
      </c>
      <c r="I211" s="22">
        <v>42735</v>
      </c>
      <c r="J211" s="18">
        <v>0.59375</v>
      </c>
      <c r="K211" s="17"/>
      <c r="L211" s="37">
        <v>3200</v>
      </c>
      <c r="M211" s="21">
        <v>3</v>
      </c>
    </row>
    <row r="212" spans="1:13" ht="38.25" customHeight="1" x14ac:dyDescent="0.2">
      <c r="A212" s="21">
        <v>207</v>
      </c>
      <c r="B212" s="21">
        <v>157</v>
      </c>
      <c r="C212" s="21" t="s">
        <v>501</v>
      </c>
      <c r="D212" s="17" t="s">
        <v>1304</v>
      </c>
      <c r="E212" s="21" t="s">
        <v>98</v>
      </c>
      <c r="F212" s="21" t="s">
        <v>502</v>
      </c>
      <c r="G212" s="21" t="s">
        <v>1303</v>
      </c>
      <c r="H212" s="21" t="s">
        <v>527</v>
      </c>
      <c r="I212" s="22">
        <v>42733</v>
      </c>
      <c r="J212" s="18">
        <v>0.89583333333333337</v>
      </c>
      <c r="K212" s="17"/>
      <c r="L212" s="37">
        <v>1400</v>
      </c>
      <c r="M212" s="21">
        <v>2</v>
      </c>
    </row>
    <row r="213" spans="1:13" ht="57" customHeight="1" x14ac:dyDescent="0.2">
      <c r="A213" s="21">
        <v>208</v>
      </c>
      <c r="B213" s="21">
        <v>275</v>
      </c>
      <c r="C213" s="21" t="s">
        <v>1311</v>
      </c>
      <c r="D213" s="17" t="s">
        <v>1310</v>
      </c>
      <c r="E213" s="21" t="s">
        <v>30</v>
      </c>
      <c r="F213" s="21" t="s">
        <v>1308</v>
      </c>
      <c r="G213" s="21" t="s">
        <v>1309</v>
      </c>
      <c r="H213" s="130" t="s">
        <v>528</v>
      </c>
      <c r="I213" s="22">
        <v>42735</v>
      </c>
      <c r="J213" s="18">
        <v>0.70833333333333337</v>
      </c>
      <c r="K213" s="17" t="s">
        <v>1312</v>
      </c>
      <c r="L213" s="37">
        <v>1300</v>
      </c>
      <c r="M213" s="21">
        <v>2</v>
      </c>
    </row>
    <row r="214" spans="1:13" ht="38.25" customHeight="1" x14ac:dyDescent="0.2">
      <c r="A214" s="21">
        <v>209</v>
      </c>
      <c r="B214" s="21">
        <v>276</v>
      </c>
      <c r="C214" s="21" t="s">
        <v>1317</v>
      </c>
      <c r="D214" s="17" t="s">
        <v>1313</v>
      </c>
      <c r="E214" s="21" t="s">
        <v>658</v>
      </c>
      <c r="F214" s="21" t="s">
        <v>1314</v>
      </c>
      <c r="G214" s="21" t="s">
        <v>1315</v>
      </c>
      <c r="H214" s="130" t="s">
        <v>528</v>
      </c>
      <c r="I214" s="22">
        <v>42734</v>
      </c>
      <c r="J214" s="18">
        <v>0.40625</v>
      </c>
      <c r="K214" s="17"/>
      <c r="L214" s="37">
        <v>2000</v>
      </c>
      <c r="M214" s="21">
        <v>3</v>
      </c>
    </row>
    <row r="215" spans="1:13" ht="63.75" customHeight="1" x14ac:dyDescent="0.2">
      <c r="A215" s="21">
        <v>210</v>
      </c>
      <c r="B215" s="21">
        <v>277</v>
      </c>
      <c r="C215" s="21" t="s">
        <v>1322</v>
      </c>
      <c r="D215" s="17" t="s">
        <v>1321</v>
      </c>
      <c r="E215" s="21" t="s">
        <v>30</v>
      </c>
      <c r="F215" s="21" t="s">
        <v>1323</v>
      </c>
      <c r="G215" s="21" t="s">
        <v>1324</v>
      </c>
      <c r="H215" s="130" t="s">
        <v>528</v>
      </c>
      <c r="I215" s="22">
        <v>42734</v>
      </c>
      <c r="J215" s="18">
        <v>0.91666666666666663</v>
      </c>
      <c r="K215" s="21" t="s">
        <v>1325</v>
      </c>
      <c r="L215" s="37">
        <v>1600</v>
      </c>
      <c r="M215" s="21">
        <v>1</v>
      </c>
    </row>
    <row r="216" spans="1:13" ht="38.25" customHeight="1" x14ac:dyDescent="0.2">
      <c r="A216" s="21">
        <v>211</v>
      </c>
      <c r="B216" s="21">
        <v>278</v>
      </c>
      <c r="C216" s="21" t="s">
        <v>1439</v>
      </c>
      <c r="D216" s="17" t="s">
        <v>1330</v>
      </c>
      <c r="E216" s="21" t="s">
        <v>73</v>
      </c>
      <c r="F216" s="21" t="s">
        <v>1331</v>
      </c>
      <c r="G216" s="21" t="s">
        <v>1332</v>
      </c>
      <c r="H216" s="130" t="s">
        <v>528</v>
      </c>
      <c r="I216" s="22">
        <v>42735</v>
      </c>
      <c r="J216" s="18">
        <v>0.79166666666666663</v>
      </c>
      <c r="K216" s="17"/>
      <c r="L216" s="37">
        <v>3700</v>
      </c>
      <c r="M216" s="21">
        <v>2</v>
      </c>
    </row>
    <row r="217" spans="1:13" ht="38.25" customHeight="1" x14ac:dyDescent="0.2">
      <c r="A217" s="21">
        <v>212</v>
      </c>
      <c r="B217" s="21">
        <v>279</v>
      </c>
      <c r="C217" s="21" t="s">
        <v>1342</v>
      </c>
      <c r="D217" s="17" t="s">
        <v>1343</v>
      </c>
      <c r="E217" s="21" t="s">
        <v>30</v>
      </c>
      <c r="F217" s="21" t="s">
        <v>1340</v>
      </c>
      <c r="G217" s="21" t="s">
        <v>1341</v>
      </c>
      <c r="H217" s="130" t="s">
        <v>528</v>
      </c>
      <c r="I217" s="22">
        <v>42735</v>
      </c>
      <c r="J217" s="18">
        <v>0.6875</v>
      </c>
      <c r="K217" s="17"/>
      <c r="L217" s="37">
        <v>2200</v>
      </c>
      <c r="M217" s="21">
        <v>4</v>
      </c>
    </row>
    <row r="218" spans="1:13" ht="38.25" customHeight="1" x14ac:dyDescent="0.2">
      <c r="A218" s="21"/>
      <c r="B218" s="21"/>
      <c r="C218" s="21"/>
      <c r="D218" s="17"/>
      <c r="E218" s="21"/>
      <c r="F218" s="21"/>
      <c r="G218" s="21"/>
      <c r="H218" s="21"/>
      <c r="I218" s="22"/>
      <c r="J218" s="18"/>
      <c r="K218" s="17"/>
      <c r="L218" s="37"/>
      <c r="M218" s="21"/>
    </row>
    <row r="219" spans="1:13" ht="38.25" customHeight="1" x14ac:dyDescent="0.2">
      <c r="A219" s="21"/>
      <c r="B219" s="21"/>
      <c r="C219" s="21"/>
      <c r="D219" s="17"/>
      <c r="E219" s="21"/>
      <c r="F219" s="21"/>
      <c r="G219" s="21"/>
      <c r="H219" s="21"/>
      <c r="I219" s="22"/>
      <c r="J219" s="18"/>
      <c r="K219" s="17"/>
      <c r="L219" s="37"/>
      <c r="M219" s="21"/>
    </row>
    <row r="220" spans="1:13" ht="38.25" customHeight="1" x14ac:dyDescent="0.2">
      <c r="A220" s="21"/>
      <c r="B220" s="21"/>
      <c r="C220" s="21"/>
      <c r="D220" s="17"/>
      <c r="E220" s="21"/>
      <c r="F220" s="21"/>
      <c r="G220" s="21"/>
      <c r="H220" s="21"/>
      <c r="I220" s="22"/>
      <c r="J220" s="18"/>
      <c r="K220" s="17"/>
      <c r="L220" s="37"/>
      <c r="M220" s="21"/>
    </row>
    <row r="221" spans="1:13" ht="38.25" customHeight="1" x14ac:dyDescent="0.2">
      <c r="A221" s="21"/>
      <c r="B221" s="21"/>
      <c r="C221" s="21"/>
      <c r="D221" s="17"/>
      <c r="E221" s="21"/>
      <c r="F221" s="21"/>
      <c r="G221" s="21"/>
      <c r="H221" s="21"/>
      <c r="I221" s="22"/>
      <c r="J221" s="18"/>
      <c r="K221" s="17"/>
      <c r="L221" s="37"/>
      <c r="M221" s="21"/>
    </row>
    <row r="222" spans="1:13" ht="38.25" customHeight="1" x14ac:dyDescent="0.2">
      <c r="A222" s="21"/>
      <c r="B222" s="21"/>
      <c r="C222" s="21"/>
      <c r="D222" s="17"/>
      <c r="E222" s="21"/>
      <c r="F222" s="21"/>
      <c r="G222" s="21"/>
      <c r="H222" s="21"/>
      <c r="I222" s="22"/>
      <c r="J222" s="18"/>
      <c r="K222" s="17"/>
      <c r="L222" s="37"/>
      <c r="M222" s="21"/>
    </row>
    <row r="223" spans="1:13" ht="38.25" customHeight="1" x14ac:dyDescent="0.2">
      <c r="A223" s="21"/>
      <c r="B223" s="21"/>
      <c r="C223" s="21"/>
      <c r="D223" s="17"/>
      <c r="E223" s="21"/>
      <c r="F223" s="21"/>
      <c r="G223" s="21"/>
      <c r="H223" s="21"/>
      <c r="I223" s="22"/>
      <c r="J223" s="18"/>
      <c r="K223" s="17"/>
      <c r="L223" s="37"/>
      <c r="M223" s="21"/>
    </row>
    <row r="224" spans="1:13" ht="38.25" customHeight="1" x14ac:dyDescent="0.2">
      <c r="A224" s="21"/>
      <c r="B224" s="21"/>
      <c r="C224" s="21"/>
      <c r="D224" s="17"/>
      <c r="E224" s="21"/>
      <c r="F224" s="21"/>
      <c r="G224" s="21"/>
      <c r="H224" s="21"/>
      <c r="I224" s="22"/>
      <c r="J224" s="18"/>
      <c r="K224" s="17"/>
      <c r="L224" s="37"/>
      <c r="M224" s="21"/>
    </row>
    <row r="225" spans="1:13" ht="38.25" customHeight="1" x14ac:dyDescent="0.2">
      <c r="A225" s="21"/>
      <c r="B225" s="21"/>
      <c r="C225" s="21"/>
      <c r="D225" s="17"/>
      <c r="E225" s="21"/>
      <c r="F225" s="21"/>
      <c r="G225" s="21"/>
      <c r="H225" s="21"/>
      <c r="I225" s="22"/>
      <c r="J225" s="18"/>
      <c r="K225" s="17"/>
      <c r="L225" s="37"/>
      <c r="M225" s="21"/>
    </row>
    <row r="226" spans="1:13" ht="38.25" customHeight="1" x14ac:dyDescent="0.2">
      <c r="A226" s="21"/>
      <c r="B226" s="21"/>
      <c r="C226" s="21"/>
      <c r="D226" s="17"/>
      <c r="E226" s="21"/>
      <c r="F226" s="21"/>
      <c r="G226" s="21"/>
      <c r="H226" s="21"/>
      <c r="I226" s="22"/>
      <c r="J226" s="18"/>
      <c r="K226" s="17"/>
      <c r="L226" s="37"/>
      <c r="M226" s="21"/>
    </row>
    <row r="227" spans="1:13" ht="38.25" customHeight="1" x14ac:dyDescent="0.2">
      <c r="A227" s="21"/>
      <c r="B227" s="21"/>
      <c r="C227" s="21"/>
      <c r="D227" s="17"/>
      <c r="E227" s="21"/>
      <c r="F227" s="21"/>
      <c r="G227" s="21"/>
      <c r="H227" s="21"/>
      <c r="I227" s="22"/>
      <c r="J227" s="18"/>
      <c r="K227" s="17"/>
      <c r="L227" s="37"/>
      <c r="M227" s="21"/>
    </row>
    <row r="228" spans="1:13" ht="38.25" customHeight="1" x14ac:dyDescent="0.2">
      <c r="A228" s="21"/>
      <c r="B228" s="21"/>
      <c r="C228" s="21"/>
      <c r="D228" s="17"/>
      <c r="E228" s="21"/>
      <c r="F228" s="21"/>
      <c r="G228" s="21"/>
      <c r="H228" s="21"/>
      <c r="I228" s="22"/>
      <c r="J228" s="18"/>
      <c r="K228" s="17"/>
      <c r="L228" s="37"/>
      <c r="M228" s="21"/>
    </row>
    <row r="229" spans="1:13" ht="38.25" customHeight="1" x14ac:dyDescent="0.2">
      <c r="A229" s="21"/>
      <c r="B229" s="21"/>
      <c r="C229" s="21"/>
      <c r="D229" s="17"/>
      <c r="E229" s="21"/>
      <c r="F229" s="21"/>
      <c r="G229" s="21"/>
      <c r="H229" s="21"/>
      <c r="I229" s="22"/>
      <c r="J229" s="18"/>
      <c r="K229" s="17"/>
      <c r="L229" s="37"/>
      <c r="M229" s="21"/>
    </row>
    <row r="230" spans="1:13" ht="51.75" customHeight="1" x14ac:dyDescent="0.2">
      <c r="A230" s="40"/>
      <c r="B230" s="40"/>
      <c r="C230" s="21"/>
      <c r="D230" s="17"/>
      <c r="E230" s="21"/>
      <c r="F230" s="20"/>
      <c r="G230" s="21"/>
      <c r="H230" s="21"/>
      <c r="I230" s="22"/>
      <c r="J230" s="18"/>
      <c r="K230" s="28"/>
      <c r="L230" s="37"/>
      <c r="M230" s="21"/>
    </row>
    <row r="231" spans="1:13" ht="54" customHeight="1" x14ac:dyDescent="0.2">
      <c r="A231" s="21"/>
      <c r="B231" s="21"/>
      <c r="C231" s="21"/>
      <c r="D231" s="17"/>
      <c r="E231" s="21"/>
      <c r="F231" s="21"/>
      <c r="G231" s="21"/>
      <c r="H231" s="21"/>
      <c r="I231" s="22"/>
      <c r="J231" s="18"/>
      <c r="K231" s="39"/>
      <c r="L231" s="37"/>
      <c r="M231" s="21"/>
    </row>
    <row r="232" spans="1:13" ht="38.25" customHeight="1" x14ac:dyDescent="0.2">
      <c r="A232" s="21"/>
      <c r="B232" s="21"/>
      <c r="C232" s="21"/>
      <c r="D232" s="17"/>
      <c r="E232" s="21"/>
      <c r="F232" s="21"/>
      <c r="G232" s="21"/>
      <c r="H232" s="21"/>
      <c r="I232" s="22"/>
      <c r="J232" s="18"/>
      <c r="K232" s="28"/>
      <c r="L232" s="37"/>
      <c r="M232" s="21"/>
    </row>
    <row r="233" spans="1:13" ht="38.25" customHeight="1" x14ac:dyDescent="0.2">
      <c r="A233" s="40"/>
      <c r="B233" s="40"/>
      <c r="C233" s="21"/>
      <c r="D233" s="17"/>
      <c r="E233" s="21"/>
      <c r="F233" s="21"/>
      <c r="G233" s="21"/>
      <c r="H233" s="21"/>
      <c r="I233" s="22"/>
      <c r="J233" s="18"/>
      <c r="K233" s="28"/>
      <c r="L233" s="37"/>
      <c r="M233" s="21"/>
    </row>
    <row r="234" spans="1:13" ht="38.25" customHeight="1" x14ac:dyDescent="0.2">
      <c r="A234" s="40"/>
      <c r="B234" s="40"/>
      <c r="C234" s="23"/>
      <c r="D234" s="24"/>
      <c r="E234" s="23"/>
      <c r="F234" s="23"/>
      <c r="G234" s="23"/>
      <c r="H234" s="23"/>
      <c r="I234" s="25"/>
      <c r="J234" s="26"/>
      <c r="K234" s="32"/>
      <c r="L234" s="37"/>
      <c r="M234" s="21"/>
    </row>
    <row r="235" spans="1:13" ht="38.25" customHeight="1" x14ac:dyDescent="0.2">
      <c r="A235" s="40"/>
      <c r="B235" s="40"/>
      <c r="C235" s="21"/>
      <c r="D235" s="17"/>
      <c r="E235" s="21"/>
      <c r="F235" s="21"/>
      <c r="G235" s="21"/>
      <c r="H235" s="21"/>
      <c r="I235" s="22"/>
      <c r="J235" s="18"/>
      <c r="K235" s="28"/>
      <c r="L235" s="37"/>
      <c r="M235" s="21"/>
    </row>
    <row r="236" spans="1:13" ht="38.25" customHeight="1" x14ac:dyDescent="0.2">
      <c r="A236" s="41"/>
      <c r="B236" s="41"/>
      <c r="C236" s="20"/>
      <c r="D236" s="28"/>
      <c r="E236" s="20"/>
      <c r="F236" s="20"/>
      <c r="G236" s="20"/>
      <c r="H236" s="20"/>
      <c r="I236" s="29"/>
      <c r="J236" s="27"/>
      <c r="K236" s="28"/>
      <c r="L236" s="37"/>
      <c r="M236" s="21"/>
    </row>
    <row r="237" spans="1:13" ht="38.25" customHeight="1" x14ac:dyDescent="0.2">
      <c r="A237" s="40"/>
      <c r="B237" s="40"/>
      <c r="C237" s="21"/>
      <c r="D237" s="17"/>
      <c r="E237" s="21"/>
      <c r="F237" s="21"/>
      <c r="G237" s="21"/>
      <c r="H237" s="21"/>
      <c r="I237" s="22"/>
      <c r="J237" s="18"/>
      <c r="K237" s="28"/>
      <c r="L237" s="37"/>
      <c r="M237" s="21"/>
    </row>
    <row r="238" spans="1:13" x14ac:dyDescent="0.2">
      <c r="A238" s="41"/>
      <c r="B238" s="41"/>
      <c r="C238" s="20"/>
      <c r="D238" s="28"/>
      <c r="E238" s="20"/>
      <c r="F238" s="20"/>
      <c r="G238" s="20"/>
      <c r="H238" s="20"/>
      <c r="I238" s="29"/>
      <c r="J238" s="27"/>
      <c r="K238" s="28"/>
      <c r="L238" s="37"/>
      <c r="M238" s="21"/>
    </row>
    <row r="239" spans="1:13" x14ac:dyDescent="0.2">
      <c r="A239" s="40"/>
      <c r="B239" s="40"/>
      <c r="C239" s="21"/>
      <c r="D239" s="17"/>
      <c r="E239" s="21"/>
      <c r="F239" s="21"/>
      <c r="G239" s="21"/>
      <c r="H239" s="21"/>
      <c r="I239" s="22"/>
      <c r="J239" s="18"/>
      <c r="K239" s="17"/>
      <c r="L239" s="19"/>
      <c r="M239" s="21"/>
    </row>
    <row r="240" spans="1:13" x14ac:dyDescent="0.2">
      <c r="A240" s="40"/>
      <c r="B240" s="40"/>
      <c r="C240" s="21"/>
      <c r="D240" s="17"/>
      <c r="E240" s="21"/>
      <c r="F240" s="21"/>
      <c r="G240" s="21"/>
      <c r="H240" s="21"/>
      <c r="I240" s="22"/>
      <c r="J240" s="18"/>
      <c r="K240" s="17"/>
      <c r="L240" s="19"/>
      <c r="M240" s="21"/>
    </row>
    <row r="241" spans="1:13" ht="23.25" customHeight="1" x14ac:dyDescent="0.2">
      <c r="A241" s="40"/>
      <c r="B241" s="40"/>
      <c r="C241" s="21"/>
      <c r="D241" s="17"/>
      <c r="E241" s="21"/>
      <c r="F241" s="21"/>
      <c r="G241" s="21"/>
      <c r="H241" s="21"/>
      <c r="I241" s="22"/>
      <c r="J241" s="18"/>
      <c r="K241" s="17"/>
      <c r="L241" s="37"/>
      <c r="M241" s="21"/>
    </row>
    <row r="242" spans="1:13" x14ac:dyDescent="0.2">
      <c r="A242" s="40"/>
      <c r="B242" s="40"/>
      <c r="C242" s="21"/>
      <c r="D242" s="17"/>
      <c r="E242" s="21"/>
      <c r="F242" s="21"/>
      <c r="G242" s="21"/>
      <c r="H242" s="21"/>
      <c r="I242" s="22"/>
      <c r="J242" s="18"/>
      <c r="K242" s="19"/>
      <c r="L242" s="37"/>
      <c r="M242" s="21"/>
    </row>
    <row r="243" spans="1:13" x14ac:dyDescent="0.2">
      <c r="A243" s="40"/>
      <c r="B243" s="40"/>
      <c r="C243" s="21"/>
      <c r="D243" s="17"/>
      <c r="E243" s="21"/>
      <c r="F243" s="21"/>
      <c r="G243" s="21"/>
      <c r="H243" s="21"/>
      <c r="I243" s="22"/>
      <c r="J243" s="18"/>
      <c r="K243" s="37"/>
      <c r="L243" s="37"/>
      <c r="M243" s="21"/>
    </row>
    <row r="244" spans="1:13" x14ac:dyDescent="0.2">
      <c r="A244" s="40"/>
      <c r="B244" s="40"/>
      <c r="C244" s="20"/>
      <c r="D244" s="28"/>
      <c r="E244" s="20"/>
      <c r="F244" s="20"/>
      <c r="G244" s="21"/>
      <c r="H244" s="20"/>
      <c r="I244" s="22"/>
      <c r="J244" s="18"/>
      <c r="K244" s="37"/>
      <c r="L244" s="37"/>
      <c r="M244" s="21"/>
    </row>
    <row r="245" spans="1:13" x14ac:dyDescent="0.2">
      <c r="A245" s="40"/>
      <c r="B245" s="40"/>
      <c r="C245" s="21"/>
      <c r="D245" s="17"/>
      <c r="E245" s="21"/>
      <c r="F245" s="21"/>
      <c r="G245" s="21"/>
      <c r="H245" s="21"/>
      <c r="I245" s="22"/>
      <c r="J245" s="18"/>
      <c r="K245" s="17"/>
      <c r="L245" s="37"/>
      <c r="M245" s="21"/>
    </row>
    <row r="246" spans="1:13" x14ac:dyDescent="0.2">
      <c r="A246" s="21"/>
      <c r="B246" s="21"/>
      <c r="C246" s="21"/>
      <c r="D246" s="17"/>
      <c r="E246" s="21"/>
      <c r="F246" s="21"/>
      <c r="G246" s="21"/>
      <c r="H246" s="21"/>
      <c r="I246" s="22"/>
      <c r="J246" s="18"/>
      <c r="K246" s="28"/>
      <c r="L246" s="37"/>
      <c r="M246" s="21"/>
    </row>
    <row r="247" spans="1:13" ht="62.25" customHeight="1" x14ac:dyDescent="0.2">
      <c r="C247" s="21"/>
      <c r="D247" s="17"/>
      <c r="E247" s="21"/>
      <c r="F247" s="21"/>
      <c r="G247" s="21"/>
      <c r="H247" s="21"/>
      <c r="I247" s="22"/>
      <c r="J247" s="18"/>
      <c r="K247" s="17"/>
      <c r="L247" s="37"/>
      <c r="M247" s="21"/>
    </row>
    <row r="248" spans="1:13" x14ac:dyDescent="0.2">
      <c r="C248" s="21"/>
      <c r="D248" s="17"/>
      <c r="E248" s="21"/>
      <c r="F248" s="21"/>
      <c r="G248" s="21"/>
      <c r="H248" s="21"/>
      <c r="I248" s="22"/>
      <c r="J248" s="18"/>
      <c r="K248" s="17"/>
      <c r="L248" s="37"/>
      <c r="M248" s="21"/>
    </row>
    <row r="249" spans="1:13" x14ac:dyDescent="0.2">
      <c r="C249" s="21"/>
      <c r="D249" s="17"/>
      <c r="E249" s="21"/>
      <c r="F249" s="21"/>
      <c r="G249" s="21"/>
      <c r="H249" s="21"/>
      <c r="I249" s="22"/>
      <c r="J249" s="18"/>
      <c r="K249" s="17"/>
      <c r="L249" s="37"/>
      <c r="M249" s="21"/>
    </row>
    <row r="250" spans="1:13" x14ac:dyDescent="0.2">
      <c r="C250" s="21"/>
      <c r="D250" s="17"/>
      <c r="E250" s="21"/>
      <c r="F250" s="21"/>
      <c r="G250" s="21"/>
      <c r="H250" s="21"/>
      <c r="I250" s="22"/>
      <c r="J250" s="18"/>
      <c r="K250" s="17"/>
      <c r="L250" s="37"/>
      <c r="M250" s="21"/>
    </row>
    <row r="251" spans="1:13" x14ac:dyDescent="0.2">
      <c r="C251" s="21"/>
      <c r="D251" s="17"/>
      <c r="E251" s="21"/>
      <c r="F251" s="21"/>
      <c r="G251" s="21"/>
      <c r="H251" s="21"/>
      <c r="I251" s="22"/>
      <c r="J251" s="18"/>
      <c r="K251" s="17"/>
      <c r="L251" s="37"/>
      <c r="M251" s="21"/>
    </row>
  </sheetData>
  <autoFilter ref="A4:M217" xr:uid="{00000000-0009-0000-0000-00000C000000}">
    <filterColumn colId="4" showButton="0"/>
    <filterColumn colId="8" showButton="0"/>
  </autoFilter>
  <mergeCells count="12">
    <mergeCell ref="L4:L5"/>
    <mergeCell ref="A4:A5"/>
    <mergeCell ref="A1:L2"/>
    <mergeCell ref="M4:M5"/>
    <mergeCell ref="K4:K5"/>
    <mergeCell ref="E4:F4"/>
    <mergeCell ref="D4:D5"/>
    <mergeCell ref="I4:J4"/>
    <mergeCell ref="G4:G5"/>
    <mergeCell ref="H4:H5"/>
    <mergeCell ref="C4:C5"/>
    <mergeCell ref="B4:B5"/>
  </mergeCells>
  <pageMargins left="0.70866141732283472" right="0.70866141732283472" top="0.74803149606299213" bottom="0.74803149606299213" header="0.31496062992125984" footer="0.31496062992125984"/>
  <pageSetup paperSize="9" scale="84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O315"/>
  <sheetViews>
    <sheetView workbookViewId="0">
      <pane ySplit="1" topLeftCell="A5" activePane="bottomLeft" state="frozen"/>
      <selection activeCell="K43" sqref="K43"/>
      <selection pane="bottomLeft" activeCell="I8" sqref="I8"/>
    </sheetView>
  </sheetViews>
  <sheetFormatPr baseColWidth="10" defaultColWidth="8.83203125" defaultRowHeight="15" x14ac:dyDescent="0.2"/>
  <cols>
    <col min="1" max="1" width="9.1640625" style="119"/>
    <col min="2" max="2" width="10.33203125" bestFit="1" customWidth="1"/>
    <col min="3" max="3" width="24.5" customWidth="1"/>
    <col min="4" max="4" width="5.6640625" bestFit="1" customWidth="1"/>
    <col min="5" max="5" width="7.83203125" style="209" customWidth="1"/>
    <col min="6" max="6" width="7.83203125" style="209" bestFit="1" customWidth="1"/>
    <col min="7" max="7" width="8.1640625" style="209" bestFit="1" customWidth="1"/>
    <col min="8" max="8" width="8.1640625" style="209" customWidth="1"/>
    <col min="9" max="9" width="9.5" style="286" bestFit="1" customWidth="1"/>
    <col min="10" max="10" width="9.1640625" style="264"/>
    <col min="11" max="11" width="6.6640625" style="119" bestFit="1" customWidth="1"/>
    <col min="12" max="12" width="15.33203125" customWidth="1"/>
    <col min="13" max="13" width="11.5" bestFit="1" customWidth="1"/>
  </cols>
  <sheetData>
    <row r="1" spans="1:13" x14ac:dyDescent="0.2">
      <c r="A1" s="232" t="s">
        <v>17</v>
      </c>
      <c r="B1" s="232" t="s">
        <v>24</v>
      </c>
      <c r="C1" s="232" t="s">
        <v>20</v>
      </c>
      <c r="D1" s="232" t="s">
        <v>2233</v>
      </c>
      <c r="E1" s="232" t="s">
        <v>1988</v>
      </c>
      <c r="F1" s="232" t="s">
        <v>2230</v>
      </c>
      <c r="G1" s="232" t="s">
        <v>2231</v>
      </c>
      <c r="H1" s="232" t="s">
        <v>2587</v>
      </c>
      <c r="I1" s="263" t="s">
        <v>2287</v>
      </c>
      <c r="J1" s="263" t="s">
        <v>2232</v>
      </c>
      <c r="K1" s="232" t="s">
        <v>2248</v>
      </c>
    </row>
    <row r="2" spans="1:13" x14ac:dyDescent="0.2">
      <c r="A2" s="202">
        <v>141</v>
      </c>
      <c r="B2" s="229">
        <f>VLOOKUP(A2,'2018'!$A$6:$N$315,9,0)</f>
        <v>43092</v>
      </c>
      <c r="C2" s="229" t="str">
        <f>VLOOKUP(A2,'2018'!$A$6:$L$315,5,0)</f>
        <v>Павлино</v>
      </c>
      <c r="D2" s="202">
        <f>VLOOKUP(A2,'2018'!$A$6:$L$315,12,0)</f>
        <v>1700</v>
      </c>
      <c r="E2" s="202">
        <v>0.4</v>
      </c>
      <c r="F2" s="202" t="s">
        <v>964</v>
      </c>
      <c r="G2" s="202" t="s">
        <v>2058</v>
      </c>
      <c r="H2" s="202">
        <f>VLOOKUP(A2,'2018'!$A$6:$M$315,13,0)</f>
        <v>3</v>
      </c>
      <c r="I2" s="231">
        <f t="shared" ref="I2:I66" si="0">(D2*E2)/2</f>
        <v>340</v>
      </c>
      <c r="J2" s="231">
        <f t="shared" ref="J2:J24" si="1">D2-(I2*2)</f>
        <v>1020</v>
      </c>
      <c r="K2" s="252"/>
    </row>
    <row r="3" spans="1:13" x14ac:dyDescent="0.2">
      <c r="A3" s="202">
        <v>149</v>
      </c>
      <c r="B3" s="229">
        <f>VLOOKUP(A3,'2018'!$A$6:$N$315,9,0)</f>
        <v>43092</v>
      </c>
      <c r="C3" s="229" t="str">
        <f>VLOOKUP(A3,'2018'!$A$6:$L$315,5,0)</f>
        <v>Железнодорожный</v>
      </c>
      <c r="D3" s="202">
        <f>VLOOKUP(A3,'2018'!$A$6:$L$315,12,0)</f>
        <v>1700</v>
      </c>
      <c r="E3" s="202">
        <v>0.4</v>
      </c>
      <c r="F3" s="202" t="s">
        <v>964</v>
      </c>
      <c r="G3" s="202" t="s">
        <v>2058</v>
      </c>
      <c r="H3" s="202">
        <f>VLOOKUP(A3,'2018'!$A$6:$M$315,13,0)</f>
        <v>3</v>
      </c>
      <c r="I3" s="231">
        <f t="shared" si="0"/>
        <v>340</v>
      </c>
      <c r="J3" s="231">
        <f t="shared" si="1"/>
        <v>1020</v>
      </c>
      <c r="K3" s="252">
        <v>5</v>
      </c>
      <c r="M3" s="166"/>
    </row>
    <row r="4" spans="1:13" x14ac:dyDescent="0.2">
      <c r="A4" s="202">
        <v>83</v>
      </c>
      <c r="B4" s="229">
        <f>VLOOKUP(A4,'2018'!$A$6:$N$315,9,0)</f>
        <v>43092</v>
      </c>
      <c r="C4" s="229" t="str">
        <f>VLOOKUP(A4,'2018'!$A$6:$L$315,5,0)</f>
        <v>Железнодорожный</v>
      </c>
      <c r="D4" s="202">
        <f>VLOOKUP(A4,'2018'!$A$6:$L$315,12,0)</f>
        <v>1600</v>
      </c>
      <c r="E4" s="202">
        <v>0.4</v>
      </c>
      <c r="F4" s="202" t="s">
        <v>964</v>
      </c>
      <c r="G4" s="202" t="s">
        <v>2058</v>
      </c>
      <c r="H4" s="202">
        <f>VLOOKUP(A4,'2018'!$A$6:$M$315,13,0)</f>
        <v>3</v>
      </c>
      <c r="I4" s="231">
        <f t="shared" si="0"/>
        <v>320</v>
      </c>
      <c r="J4" s="231">
        <f t="shared" si="1"/>
        <v>960</v>
      </c>
      <c r="K4" s="252"/>
    </row>
    <row r="5" spans="1:13" x14ac:dyDescent="0.2">
      <c r="A5" s="202">
        <v>37</v>
      </c>
      <c r="B5" s="229">
        <f>VLOOKUP(A5,'2018'!$A$6:$N$315,9,0)</f>
        <v>43092</v>
      </c>
      <c r="C5" s="229" t="str">
        <f>VLOOKUP(A5,'2018'!$A$6:$L$315,5,0)</f>
        <v>Павлино</v>
      </c>
      <c r="D5" s="202">
        <f>VLOOKUP(A5,'2018'!$A$6:$L$315,12,0)</f>
        <v>1600</v>
      </c>
      <c r="E5" s="202">
        <v>0.4</v>
      </c>
      <c r="F5" s="202" t="s">
        <v>964</v>
      </c>
      <c r="G5" s="202" t="s">
        <v>2058</v>
      </c>
      <c r="H5" s="202">
        <f>VLOOKUP(A5,'2018'!$A$6:$M$315,13,0)</f>
        <v>3</v>
      </c>
      <c r="I5" s="231">
        <f t="shared" si="0"/>
        <v>320</v>
      </c>
      <c r="J5" s="231">
        <f t="shared" si="1"/>
        <v>960</v>
      </c>
      <c r="K5" s="252"/>
    </row>
    <row r="6" spans="1:13" x14ac:dyDescent="0.2">
      <c r="A6" s="202">
        <v>35</v>
      </c>
      <c r="B6" s="229">
        <f>VLOOKUP(A6,'2018'!$A$6:$N$315,9,0)</f>
        <v>43092</v>
      </c>
      <c r="C6" s="229" t="str">
        <f>VLOOKUP(A6,'2018'!$A$6:$L$315,5,0)</f>
        <v>Черное</v>
      </c>
      <c r="D6" s="202">
        <f>VLOOKUP(A6,'2018'!$A$6:$L$315,12,0)</f>
        <v>1600</v>
      </c>
      <c r="E6" s="202">
        <v>0.4</v>
      </c>
      <c r="F6" s="202" t="s">
        <v>964</v>
      </c>
      <c r="G6" s="202" t="s">
        <v>2058</v>
      </c>
      <c r="H6" s="202">
        <f>VLOOKUP(A6,'2018'!$A$6:$M$315,13,0)</f>
        <v>3</v>
      </c>
      <c r="I6" s="231">
        <f t="shared" si="0"/>
        <v>320</v>
      </c>
      <c r="J6" s="231">
        <f t="shared" si="1"/>
        <v>960</v>
      </c>
      <c r="K6" s="252"/>
    </row>
    <row r="7" spans="1:13" x14ac:dyDescent="0.2">
      <c r="A7" s="202">
        <v>122</v>
      </c>
      <c r="B7" s="229">
        <f>VLOOKUP(A7,'2018'!$A$6:$N$315,9,0)</f>
        <v>43092</v>
      </c>
      <c r="C7" s="229" t="str">
        <f>VLOOKUP(A7,'2018'!$A$6:$L$315,5,0)</f>
        <v>Железнодорожный</v>
      </c>
      <c r="D7" s="202">
        <f>VLOOKUP(A7,'2018'!$A$6:$L$315,12,0)</f>
        <v>1600</v>
      </c>
      <c r="E7" s="202">
        <v>0.4</v>
      </c>
      <c r="F7" s="202" t="s">
        <v>964</v>
      </c>
      <c r="G7" s="202" t="s">
        <v>2058</v>
      </c>
      <c r="H7" s="202">
        <f>VLOOKUP(A7,'2018'!$A$6:$M$315,13,0)</f>
        <v>3</v>
      </c>
      <c r="I7" s="231">
        <f t="shared" si="0"/>
        <v>320</v>
      </c>
      <c r="J7" s="231">
        <f t="shared" si="1"/>
        <v>960</v>
      </c>
      <c r="K7" s="252"/>
    </row>
    <row r="8" spans="1:13" x14ac:dyDescent="0.2">
      <c r="A8" s="202">
        <v>26</v>
      </c>
      <c r="B8" s="229">
        <f>VLOOKUP(A8,'2018'!$A$6:$N$315,9,0)</f>
        <v>43092</v>
      </c>
      <c r="C8" s="229" t="str">
        <f>VLOOKUP(A8,'2018'!$A$6:$L$315,5,0)</f>
        <v>Балашиха</v>
      </c>
      <c r="D8" s="202">
        <f>VLOOKUP(A8,'2018'!$A$6:$L$315,12,0)</f>
        <v>2000</v>
      </c>
      <c r="E8" s="202">
        <v>0.4</v>
      </c>
      <c r="F8" s="202" t="s">
        <v>964</v>
      </c>
      <c r="G8" s="202" t="s">
        <v>2058</v>
      </c>
      <c r="H8" s="202">
        <f>VLOOKUP(A8,'2018'!$A$6:$M$315,13,0)</f>
        <v>3</v>
      </c>
      <c r="I8" s="231">
        <f t="shared" si="0"/>
        <v>400</v>
      </c>
      <c r="J8" s="231">
        <f t="shared" si="1"/>
        <v>1200</v>
      </c>
      <c r="K8" s="252"/>
    </row>
    <row r="9" spans="1:13" x14ac:dyDescent="0.2">
      <c r="A9" s="117">
        <v>34</v>
      </c>
      <c r="B9" s="229">
        <f>VLOOKUP(A9,'2018'!$A$6:$N$315,9,0)</f>
        <v>43092</v>
      </c>
      <c r="C9" s="229" t="str">
        <f>VLOOKUP(A9,'2018'!$A$6:$L$315,5,0)</f>
        <v>Старая Купавна</v>
      </c>
      <c r="D9" s="202">
        <f>VLOOKUP(A9,'2018'!$A$6:$L$315,12,0)</f>
        <v>1600</v>
      </c>
      <c r="E9" s="202">
        <v>0.5</v>
      </c>
      <c r="F9" s="202" t="s">
        <v>2059</v>
      </c>
      <c r="G9" s="202" t="s">
        <v>1068</v>
      </c>
      <c r="H9" s="202">
        <f>VLOOKUP(A9,'2018'!$A$6:$M$315,13,0)</f>
        <v>2</v>
      </c>
      <c r="I9" s="231">
        <f t="shared" si="0"/>
        <v>400</v>
      </c>
      <c r="J9" s="231">
        <f t="shared" si="1"/>
        <v>800</v>
      </c>
      <c r="K9" s="252"/>
    </row>
    <row r="10" spans="1:13" x14ac:dyDescent="0.2">
      <c r="A10" s="117">
        <v>28</v>
      </c>
      <c r="B10" s="229">
        <f>VLOOKUP(A10,'2018'!$A$6:$N$315,9,0)</f>
        <v>43092</v>
      </c>
      <c r="C10" s="229" t="str">
        <f>VLOOKUP(A10,'2018'!$A$6:$L$315,5,0)</f>
        <v>Шульгино</v>
      </c>
      <c r="D10" s="202">
        <f>VLOOKUP(A10,'2018'!$A$6:$L$315,12,0)</f>
        <v>1400</v>
      </c>
      <c r="E10" s="202">
        <v>0.5</v>
      </c>
      <c r="F10" s="202" t="s">
        <v>2059</v>
      </c>
      <c r="G10" s="202" t="s">
        <v>1068</v>
      </c>
      <c r="H10" s="202">
        <f>VLOOKUP(A10,'2018'!$A$6:$M$315,13,0)</f>
        <v>2</v>
      </c>
      <c r="I10" s="231">
        <f t="shared" si="0"/>
        <v>350</v>
      </c>
      <c r="J10" s="231">
        <f t="shared" si="1"/>
        <v>700</v>
      </c>
      <c r="K10" s="252"/>
    </row>
    <row r="11" spans="1:13" x14ac:dyDescent="0.2">
      <c r="A11" s="202">
        <v>12</v>
      </c>
      <c r="B11" s="229">
        <f>VLOOKUP(A11,'2018'!$A$6:$N$315,9,0)</f>
        <v>43092</v>
      </c>
      <c r="C11" s="229" t="str">
        <f>VLOOKUP(A11,'2018'!$A$6:$L$315,5,0)</f>
        <v>Старая Купавна</v>
      </c>
      <c r="D11" s="202">
        <f>VLOOKUP(A11,'2018'!$A$6:$L$315,12,0)</f>
        <v>3500</v>
      </c>
      <c r="E11" s="202">
        <v>0.5</v>
      </c>
      <c r="F11" s="202" t="s">
        <v>2062</v>
      </c>
      <c r="G11" s="202" t="s">
        <v>2061</v>
      </c>
      <c r="H11" s="202">
        <f>VLOOKUP(A11,'2018'!$A$6:$M$315,13,0)</f>
        <v>4</v>
      </c>
      <c r="I11" s="231">
        <f t="shared" si="0"/>
        <v>875</v>
      </c>
      <c r="J11" s="231">
        <f t="shared" si="1"/>
        <v>1750</v>
      </c>
      <c r="K11" s="252"/>
    </row>
    <row r="12" spans="1:13" x14ac:dyDescent="0.2">
      <c r="A12" s="305">
        <v>168</v>
      </c>
      <c r="B12" s="300">
        <f>VLOOKUP(A12,'2018'!$A$6:$N$315,9,0)</f>
        <v>43093</v>
      </c>
      <c r="C12" s="300" t="str">
        <f>VLOOKUP(A12,'2018'!$A$6:$L$315,5,0)</f>
        <v>Рыбхоз</v>
      </c>
      <c r="D12" s="301">
        <f>VLOOKUP(A12,'2018'!$A$6:$L$315,12,0)</f>
        <v>1500</v>
      </c>
      <c r="E12" s="301">
        <v>0.5</v>
      </c>
      <c r="F12" s="304" t="s">
        <v>2059</v>
      </c>
      <c r="G12" s="304" t="s">
        <v>2244</v>
      </c>
      <c r="H12" s="301">
        <f>VLOOKUP(A12,'2018'!$A$6:$M$315,13,0)</f>
        <v>2</v>
      </c>
      <c r="I12" s="318">
        <f t="shared" si="0"/>
        <v>375</v>
      </c>
      <c r="J12" s="318">
        <f t="shared" si="1"/>
        <v>750</v>
      </c>
      <c r="K12" s="302">
        <v>4</v>
      </c>
    </row>
    <row r="13" spans="1:13" x14ac:dyDescent="0.2">
      <c r="A13" s="305">
        <v>156</v>
      </c>
      <c r="B13" s="300">
        <f>VLOOKUP(A13,'2018'!$A$6:$N$315,9,0)</f>
        <v>43093</v>
      </c>
      <c r="C13" s="300" t="str">
        <f>VLOOKUP(A13,'2018'!$A$6:$L$315,5,0)</f>
        <v>Старая Купавна</v>
      </c>
      <c r="D13" s="301">
        <f>VLOOKUP(A13,'2018'!$A$6:$L$315,12,0)</f>
        <v>1500</v>
      </c>
      <c r="E13" s="301">
        <v>0.5</v>
      </c>
      <c r="F13" s="304" t="s">
        <v>2059</v>
      </c>
      <c r="G13" s="304" t="s">
        <v>2244</v>
      </c>
      <c r="H13" s="301">
        <f>VLOOKUP(A13,'2018'!$A$6:$M$315,13,0)</f>
        <v>2</v>
      </c>
      <c r="I13" s="318">
        <f t="shared" si="0"/>
        <v>375</v>
      </c>
      <c r="J13" s="318">
        <f t="shared" si="1"/>
        <v>750</v>
      </c>
      <c r="K13" s="302"/>
    </row>
    <row r="14" spans="1:13" x14ac:dyDescent="0.2">
      <c r="A14" s="305">
        <v>130</v>
      </c>
      <c r="B14" s="300">
        <f>VLOOKUP(A14,'2018'!$A$6:$N$315,9,0)</f>
        <v>43093</v>
      </c>
      <c r="C14" s="300" t="str">
        <f>VLOOKUP(A14,'2018'!$A$6:$L$315,5,0)</f>
        <v>Щемилово</v>
      </c>
      <c r="D14" s="301">
        <f>VLOOKUP(A14,'2018'!$A$6:$L$315,12,0)</f>
        <v>2000</v>
      </c>
      <c r="E14" s="301">
        <v>0.5</v>
      </c>
      <c r="F14" s="304" t="s">
        <v>2059</v>
      </c>
      <c r="G14" s="304" t="s">
        <v>2244</v>
      </c>
      <c r="H14" s="301">
        <f>VLOOKUP(A14,'2018'!$A$6:$M$315,13,0)</f>
        <v>2</v>
      </c>
      <c r="I14" s="318">
        <f t="shared" si="0"/>
        <v>500</v>
      </c>
      <c r="J14" s="318">
        <f t="shared" si="1"/>
        <v>1000</v>
      </c>
      <c r="K14" s="302"/>
    </row>
    <row r="15" spans="1:13" x14ac:dyDescent="0.2">
      <c r="A15" s="305">
        <v>56</v>
      </c>
      <c r="B15" s="300">
        <f>VLOOKUP(A15,'2018'!$A$6:$N$315,9,0)</f>
        <v>43093</v>
      </c>
      <c r="C15" s="300" t="str">
        <f>VLOOKUP(A15,'2018'!$A$6:$L$315,5,0)</f>
        <v>Зеленый</v>
      </c>
      <c r="D15" s="301">
        <f>VLOOKUP(A15,'2018'!$A$6:$L$315,12,0)</f>
        <v>1600</v>
      </c>
      <c r="E15" s="301">
        <v>0.5</v>
      </c>
      <c r="F15" s="304" t="s">
        <v>2059</v>
      </c>
      <c r="G15" s="304" t="s">
        <v>2244</v>
      </c>
      <c r="H15" s="301">
        <f>VLOOKUP(A15,'2018'!$A$6:$M$315,13,0)</f>
        <v>2</v>
      </c>
      <c r="I15" s="318">
        <f t="shared" si="0"/>
        <v>400</v>
      </c>
      <c r="J15" s="318">
        <f t="shared" si="1"/>
        <v>800</v>
      </c>
      <c r="K15" s="302"/>
    </row>
    <row r="16" spans="1:13" x14ac:dyDescent="0.2">
      <c r="A16" s="305">
        <v>16</v>
      </c>
      <c r="B16" s="300">
        <f>VLOOKUP(A16,'2018'!$A$6:$N$315,9,0)</f>
        <v>43093</v>
      </c>
      <c r="C16" s="300" t="str">
        <f>VLOOKUP(A16,'2018'!$A$6:$L$315,5,0)</f>
        <v>Старая Купавна</v>
      </c>
      <c r="D16" s="301">
        <f>VLOOKUP(A16,'2018'!$A$6:$L$315,12,0)</f>
        <v>1500</v>
      </c>
      <c r="E16" s="301">
        <v>0.5</v>
      </c>
      <c r="F16" s="304" t="s">
        <v>2059</v>
      </c>
      <c r="G16" s="304" t="s">
        <v>2244</v>
      </c>
      <c r="H16" s="301">
        <f>VLOOKUP(A16,'2018'!$A$6:$M$315,13,0)</f>
        <v>2</v>
      </c>
      <c r="I16" s="318">
        <f t="shared" si="0"/>
        <v>375</v>
      </c>
      <c r="J16" s="318">
        <f t="shared" si="1"/>
        <v>750</v>
      </c>
      <c r="K16" s="302">
        <v>5</v>
      </c>
    </row>
    <row r="17" spans="1:11" x14ac:dyDescent="0.2">
      <c r="A17" s="305">
        <v>58</v>
      </c>
      <c r="B17" s="300">
        <f>VLOOKUP(A17,'2018'!$A$6:$N$315,9,0)</f>
        <v>43093</v>
      </c>
      <c r="C17" s="300" t="str">
        <f>VLOOKUP(A17,'2018'!$A$6:$L$315,5,0)</f>
        <v>Балашиха</v>
      </c>
      <c r="D17" s="301">
        <f>VLOOKUP(A17,'2018'!$A$6:$L$315,12,0)</f>
        <v>1600</v>
      </c>
      <c r="E17" s="301">
        <v>0.4</v>
      </c>
      <c r="F17" s="304" t="s">
        <v>964</v>
      </c>
      <c r="G17" s="304" t="s">
        <v>2060</v>
      </c>
      <c r="H17" s="301">
        <f>VLOOKUP(A17,'2018'!$A$6:$M$315,13,0)</f>
        <v>3</v>
      </c>
      <c r="I17" s="318">
        <f t="shared" si="0"/>
        <v>320</v>
      </c>
      <c r="J17" s="318">
        <f t="shared" si="1"/>
        <v>960</v>
      </c>
      <c r="K17" s="302"/>
    </row>
    <row r="18" spans="1:11" x14ac:dyDescent="0.2">
      <c r="A18" s="305">
        <v>4</v>
      </c>
      <c r="B18" s="300">
        <f>VLOOKUP(A18,'2018'!$A$6:$N$315,9,0)</f>
        <v>43093</v>
      </c>
      <c r="C18" s="300" t="str">
        <f>VLOOKUP(A18,'2018'!$A$6:$L$315,5,0)</f>
        <v>Железнодорожный</v>
      </c>
      <c r="D18" s="301">
        <f>VLOOKUP(A18,'2018'!$A$6:$L$315,12,0)</f>
        <v>1600</v>
      </c>
      <c r="E18" s="301">
        <v>0.4</v>
      </c>
      <c r="F18" s="304" t="s">
        <v>964</v>
      </c>
      <c r="G18" s="304" t="s">
        <v>2060</v>
      </c>
      <c r="H18" s="301">
        <f>VLOOKUP(A18,'2018'!$A$6:$M$315,13,0)</f>
        <v>3</v>
      </c>
      <c r="I18" s="318">
        <f t="shared" si="0"/>
        <v>320</v>
      </c>
      <c r="J18" s="318">
        <f t="shared" si="1"/>
        <v>960</v>
      </c>
      <c r="K18" s="302"/>
    </row>
    <row r="19" spans="1:11" x14ac:dyDescent="0.2">
      <c r="A19" s="305">
        <v>79</v>
      </c>
      <c r="B19" s="300">
        <f>VLOOKUP(A19,'2018'!$A$6:$N$315,9,0)</f>
        <v>43093</v>
      </c>
      <c r="C19" s="300" t="str">
        <f>VLOOKUP(A19,'2018'!$A$6:$L$315,5,0)</f>
        <v>Железнодорожный</v>
      </c>
      <c r="D19" s="301">
        <f>VLOOKUP(A19,'2018'!$A$6:$L$315,12,0)</f>
        <v>1600</v>
      </c>
      <c r="E19" s="301">
        <v>0.4</v>
      </c>
      <c r="F19" s="304" t="s">
        <v>964</v>
      </c>
      <c r="G19" s="304" t="s">
        <v>2060</v>
      </c>
      <c r="H19" s="301">
        <f>VLOOKUP(A19,'2018'!$A$6:$M$315,13,0)</f>
        <v>3</v>
      </c>
      <c r="I19" s="318">
        <f t="shared" si="0"/>
        <v>320</v>
      </c>
      <c r="J19" s="318">
        <f t="shared" si="1"/>
        <v>960</v>
      </c>
      <c r="K19" s="302"/>
    </row>
    <row r="20" spans="1:11" x14ac:dyDescent="0.2">
      <c r="A20" s="305">
        <v>140</v>
      </c>
      <c r="B20" s="300">
        <f>VLOOKUP(A20,'2018'!$A$6:$N$315,9,0)</f>
        <v>43093</v>
      </c>
      <c r="C20" s="300" t="str">
        <f>VLOOKUP(A20,'2018'!$A$6:$L$315,5,0)</f>
        <v>Балашиха</v>
      </c>
      <c r="D20" s="301">
        <f>VLOOKUP(A20,'2018'!$A$6:$L$315,12,0)</f>
        <v>1900</v>
      </c>
      <c r="E20" s="301">
        <v>0.4</v>
      </c>
      <c r="F20" s="304" t="s">
        <v>964</v>
      </c>
      <c r="G20" s="304" t="s">
        <v>2060</v>
      </c>
      <c r="H20" s="301">
        <f>VLOOKUP(A20,'2018'!$A$6:$M$315,13,0)</f>
        <v>3</v>
      </c>
      <c r="I20" s="318">
        <f t="shared" si="0"/>
        <v>380</v>
      </c>
      <c r="J20" s="318">
        <f t="shared" si="1"/>
        <v>1140</v>
      </c>
      <c r="K20" s="302"/>
    </row>
    <row r="21" spans="1:11" x14ac:dyDescent="0.2">
      <c r="A21" s="305">
        <v>70</v>
      </c>
      <c r="B21" s="300">
        <f>VLOOKUP(A21,'2018'!$A$6:$N$315,9,0)</f>
        <v>43093</v>
      </c>
      <c r="C21" s="300" t="str">
        <f>VLOOKUP(A21,'2018'!$A$6:$L$315,5,0)</f>
        <v>Балашиха</v>
      </c>
      <c r="D21" s="301">
        <f>VLOOKUP(A21,'2018'!$A$6:$L$315,12,0)</f>
        <v>2200</v>
      </c>
      <c r="E21" s="301">
        <v>0.4</v>
      </c>
      <c r="F21" s="304" t="s">
        <v>964</v>
      </c>
      <c r="G21" s="304" t="s">
        <v>2060</v>
      </c>
      <c r="H21" s="301">
        <f>VLOOKUP(A21,'2018'!$A$6:$M$315,13,0)</f>
        <v>3</v>
      </c>
      <c r="I21" s="318">
        <f t="shared" si="0"/>
        <v>440</v>
      </c>
      <c r="J21" s="318">
        <f t="shared" si="1"/>
        <v>1320</v>
      </c>
      <c r="K21" s="302"/>
    </row>
    <row r="22" spans="1:11" x14ac:dyDescent="0.2">
      <c r="A22" s="117">
        <v>8</v>
      </c>
      <c r="B22" s="229">
        <f>VLOOKUP(A22,'2018'!$A$6:$N$315,9,0)</f>
        <v>43084</v>
      </c>
      <c r="C22" s="229" t="str">
        <f>VLOOKUP(A22,'2018'!$A$6:$L$315,5,0)</f>
        <v>Старая Купавна</v>
      </c>
      <c r="D22" s="202">
        <f>VLOOKUP(A22,'2018'!$A$6:$L$315,12,0)</f>
        <v>3500</v>
      </c>
      <c r="E22" s="202">
        <v>0.5</v>
      </c>
      <c r="F22" s="202" t="s">
        <v>2062</v>
      </c>
      <c r="G22" s="202" t="s">
        <v>2061</v>
      </c>
      <c r="H22" s="202">
        <f>VLOOKUP(A22,'2018'!$A$6:$M$315,13,0)</f>
        <v>4</v>
      </c>
      <c r="I22" s="231">
        <f t="shared" si="0"/>
        <v>875</v>
      </c>
      <c r="J22" s="231">
        <f t="shared" si="1"/>
        <v>1750</v>
      </c>
      <c r="K22" s="252"/>
    </row>
    <row r="23" spans="1:11" x14ac:dyDescent="0.2">
      <c r="A23" s="305">
        <v>9</v>
      </c>
      <c r="B23" s="300">
        <f>VLOOKUP(A23,'2018'!$A$6:$N$315,9,0)</f>
        <v>43085</v>
      </c>
      <c r="C23" s="300" t="str">
        <f>VLOOKUP(A23,'2018'!$A$6:$L$315,5,0)</f>
        <v>Старая Купавна</v>
      </c>
      <c r="D23" s="301">
        <f>VLOOKUP(A23,'2018'!$A$6:$L$315,12,0)</f>
        <v>3500</v>
      </c>
      <c r="E23" s="301">
        <v>0.5</v>
      </c>
      <c r="F23" s="301" t="s">
        <v>2062</v>
      </c>
      <c r="G23" s="301" t="s">
        <v>2061</v>
      </c>
      <c r="H23" s="301">
        <f>VLOOKUP(A23,'2018'!$A$6:$M$315,13,0)</f>
        <v>4</v>
      </c>
      <c r="I23" s="318">
        <f t="shared" si="0"/>
        <v>875</v>
      </c>
      <c r="J23" s="318">
        <f t="shared" si="1"/>
        <v>1750</v>
      </c>
      <c r="K23" s="302"/>
    </row>
    <row r="24" spans="1:11" x14ac:dyDescent="0.2">
      <c r="A24" s="117">
        <v>10</v>
      </c>
      <c r="B24" s="229">
        <f>VLOOKUP(A24,'2018'!$A$6:$N$315,9,0)</f>
        <v>43090</v>
      </c>
      <c r="C24" s="229" t="str">
        <f>VLOOKUP(A24,'2018'!$A$6:$L$315,5,0)</f>
        <v>Старая Купавна</v>
      </c>
      <c r="D24" s="202">
        <f>VLOOKUP(A24,'2018'!$A$6:$L$315,12,0)</f>
        <v>3500</v>
      </c>
      <c r="E24" s="202">
        <v>0.5</v>
      </c>
      <c r="F24" s="202" t="s">
        <v>2062</v>
      </c>
      <c r="G24" s="202" t="s">
        <v>2061</v>
      </c>
      <c r="H24" s="202">
        <f>VLOOKUP(A24,'2018'!$A$6:$M$315,13,0)</f>
        <v>4</v>
      </c>
      <c r="I24" s="231">
        <f t="shared" si="0"/>
        <v>875</v>
      </c>
      <c r="J24" s="231">
        <f t="shared" si="1"/>
        <v>1750</v>
      </c>
      <c r="K24" s="252"/>
    </row>
    <row r="25" spans="1:11" x14ac:dyDescent="0.2">
      <c r="A25" s="117">
        <v>107</v>
      </c>
      <c r="B25" s="229">
        <f>VLOOKUP(A25,'2018'!$A$6:$N$315,9,0)</f>
        <v>43090</v>
      </c>
      <c r="C25" s="229" t="str">
        <f>VLOOKUP(A25,'2018'!$A$6:$L$315,5,0)</f>
        <v>Балашиха</v>
      </c>
      <c r="D25" s="254">
        <f>VLOOKUP(A25,'2018'!$A$6:$L$315,12,0)</f>
        <v>2350</v>
      </c>
      <c r="E25" s="254">
        <v>1.149</v>
      </c>
      <c r="F25" s="255" t="s">
        <v>964</v>
      </c>
      <c r="G25" s="255"/>
      <c r="H25" s="202" t="str">
        <f>VLOOKUP(A25,'2018'!$A$6:$M$315,13,0)</f>
        <v>Савва</v>
      </c>
      <c r="I25" s="319">
        <f t="shared" si="0"/>
        <v>1350.075</v>
      </c>
      <c r="J25" s="319">
        <f>D25-(I25*1)</f>
        <v>999.92499999999995</v>
      </c>
      <c r="K25" s="252"/>
    </row>
    <row r="26" spans="1:11" x14ac:dyDescent="0.2">
      <c r="A26" s="117">
        <v>108</v>
      </c>
      <c r="B26" s="229">
        <f>VLOOKUP(A26,'2018'!$A$6:$N$315,9,0)</f>
        <v>43090</v>
      </c>
      <c r="C26" s="229" t="str">
        <f>VLOOKUP(A26,'2018'!$A$6:$L$315,5,0)</f>
        <v>Балашиха</v>
      </c>
      <c r="D26" s="254">
        <f>VLOOKUP(A26,'2018'!$A$6:$L$315,12,0)</f>
        <v>2350</v>
      </c>
      <c r="E26" s="254">
        <v>1.149</v>
      </c>
      <c r="F26" s="255" t="s">
        <v>964</v>
      </c>
      <c r="G26" s="254"/>
      <c r="H26" s="202" t="str">
        <f>VLOOKUP(A26,'2018'!$A$6:$M$315,13,0)</f>
        <v>Савва</v>
      </c>
      <c r="I26" s="319">
        <f t="shared" si="0"/>
        <v>1350.075</v>
      </c>
      <c r="J26" s="319">
        <f>D26-(I26*1)</f>
        <v>999.92499999999995</v>
      </c>
      <c r="K26" s="252"/>
    </row>
    <row r="27" spans="1:11" x14ac:dyDescent="0.2">
      <c r="A27" s="305">
        <v>11</v>
      </c>
      <c r="B27" s="300">
        <f>VLOOKUP(A27,'2018'!$A$6:$N$315,9,0)</f>
        <v>43091</v>
      </c>
      <c r="C27" s="300" t="str">
        <f>VLOOKUP(A27,'2018'!$A$6:$L$315,5,0)</f>
        <v>Старая Купавна</v>
      </c>
      <c r="D27" s="301">
        <f>VLOOKUP(A27,'2018'!$A$6:$L$315,12,0)</f>
        <v>3500</v>
      </c>
      <c r="E27" s="301">
        <v>0.5</v>
      </c>
      <c r="F27" s="301" t="s">
        <v>2062</v>
      </c>
      <c r="G27" s="301" t="s">
        <v>2061</v>
      </c>
      <c r="H27" s="301">
        <f>VLOOKUP(A27,'2018'!$A$6:$M$315,13,0)</f>
        <v>4</v>
      </c>
      <c r="I27" s="318">
        <f t="shared" si="0"/>
        <v>875</v>
      </c>
      <c r="J27" s="318">
        <f>D27-(I27*2)</f>
        <v>1750</v>
      </c>
      <c r="K27" s="302"/>
    </row>
    <row r="28" spans="1:11" x14ac:dyDescent="0.2">
      <c r="A28" s="305">
        <v>104</v>
      </c>
      <c r="B28" s="300">
        <f>VLOOKUP(A28,'2018'!$A$6:$N$315,9,0)</f>
        <v>43091</v>
      </c>
      <c r="C28" s="300" t="str">
        <f>VLOOKUP(A28,'2018'!$A$6:$L$315,5,0)</f>
        <v>Старая Купавна</v>
      </c>
      <c r="D28" s="254">
        <f>VLOOKUP(A28,'2018'!$A$6:$L$315,12,0)</f>
        <v>2000</v>
      </c>
      <c r="E28" s="254">
        <v>1</v>
      </c>
      <c r="F28" s="255" t="s">
        <v>964</v>
      </c>
      <c r="G28" s="254"/>
      <c r="H28" s="301" t="str">
        <f>VLOOKUP(A28,'2018'!$A$6:$M$315,13,0)</f>
        <v>Савва</v>
      </c>
      <c r="I28" s="319">
        <f t="shared" si="0"/>
        <v>1000</v>
      </c>
      <c r="J28" s="319">
        <f t="shared" ref="J28:J33" si="2">D28-(I28*1)</f>
        <v>1000</v>
      </c>
      <c r="K28" s="302"/>
    </row>
    <row r="29" spans="1:11" x14ac:dyDescent="0.2">
      <c r="A29" s="305">
        <v>105</v>
      </c>
      <c r="B29" s="300">
        <f>VLOOKUP(A29,'2018'!$A$6:$N$315,9,0)</f>
        <v>43091</v>
      </c>
      <c r="C29" s="300" t="str">
        <f>VLOOKUP(A29,'2018'!$A$6:$L$315,5,0)</f>
        <v>Старая Купавна</v>
      </c>
      <c r="D29" s="254">
        <f>VLOOKUP(A29,'2018'!$A$6:$L$315,12,0)</f>
        <v>2000</v>
      </c>
      <c r="E29" s="254">
        <v>1</v>
      </c>
      <c r="F29" s="255" t="s">
        <v>964</v>
      </c>
      <c r="G29" s="254"/>
      <c r="H29" s="301" t="str">
        <f>VLOOKUP(A29,'2018'!$A$6:$M$315,13,0)</f>
        <v>Савва</v>
      </c>
      <c r="I29" s="319">
        <f t="shared" si="0"/>
        <v>1000</v>
      </c>
      <c r="J29" s="319">
        <f t="shared" si="2"/>
        <v>1000</v>
      </c>
      <c r="K29" s="302"/>
    </row>
    <row r="30" spans="1:11" x14ac:dyDescent="0.2">
      <c r="A30" s="305">
        <v>92</v>
      </c>
      <c r="B30" s="300">
        <f>VLOOKUP(A30,'2018'!$A$6:$N$315,9,0)</f>
        <v>43091</v>
      </c>
      <c r="C30" s="300" t="str">
        <f>VLOOKUP(A30,'2018'!$A$6:$L$315,5,0)</f>
        <v>Железнодорожный</v>
      </c>
      <c r="D30" s="254">
        <f>VLOOKUP(A30,'2018'!$A$6:$L$315,12,0)</f>
        <v>4000</v>
      </c>
      <c r="E30" s="254">
        <v>1</v>
      </c>
      <c r="F30" s="255" t="s">
        <v>964</v>
      </c>
      <c r="G30" s="254"/>
      <c r="H30" s="301" t="str">
        <f>VLOOKUP(A30,'2018'!$A$6:$M$315,13,0)</f>
        <v>Савва</v>
      </c>
      <c r="I30" s="319">
        <f t="shared" si="0"/>
        <v>2000</v>
      </c>
      <c r="J30" s="319">
        <f t="shared" si="2"/>
        <v>2000</v>
      </c>
      <c r="K30" s="302"/>
    </row>
    <row r="31" spans="1:11" x14ac:dyDescent="0.2">
      <c r="A31" s="252">
        <v>99</v>
      </c>
      <c r="B31" s="229">
        <f>VLOOKUP(A31,'2018'!$A$6:$N$315,9,0)</f>
        <v>43094</v>
      </c>
      <c r="C31" s="229" t="str">
        <f>VLOOKUP(A31,'2018'!$A$6:$L$315,5,0)</f>
        <v>Балашиха</v>
      </c>
      <c r="D31" s="254">
        <f>VLOOKUP(A31,'2018'!$A$6:$L$315,12,0)</f>
        <v>2350</v>
      </c>
      <c r="E31" s="254">
        <v>1.149</v>
      </c>
      <c r="F31" s="255" t="s">
        <v>964</v>
      </c>
      <c r="G31" s="254"/>
      <c r="H31" s="202" t="str">
        <f>VLOOKUP(A31,'2018'!$A$6:$M$315,13,0)</f>
        <v>Савва</v>
      </c>
      <c r="I31" s="319">
        <f t="shared" si="0"/>
        <v>1350.075</v>
      </c>
      <c r="J31" s="319">
        <f t="shared" si="2"/>
        <v>999.92499999999995</v>
      </c>
      <c r="K31" s="252"/>
    </row>
    <row r="32" spans="1:11" x14ac:dyDescent="0.2">
      <c r="A32" s="302">
        <v>100</v>
      </c>
      <c r="B32" s="300">
        <f>VLOOKUP(A32,'2018'!$A$6:$N$315,9,0)</f>
        <v>43095</v>
      </c>
      <c r="C32" s="300" t="str">
        <f>VLOOKUP(A32,'2018'!$A$6:$L$315,5,0)</f>
        <v>Балашиха</v>
      </c>
      <c r="D32" s="254">
        <f>VLOOKUP(A32,'2018'!$A$6:$L$315,12,0)</f>
        <v>2350</v>
      </c>
      <c r="E32" s="254">
        <v>1.149</v>
      </c>
      <c r="F32" s="255" t="s">
        <v>964</v>
      </c>
      <c r="G32" s="254"/>
      <c r="H32" s="301" t="str">
        <f>VLOOKUP(A32,'2018'!$A$6:$M$315,13,0)</f>
        <v>Савва</v>
      </c>
      <c r="I32" s="319">
        <f t="shared" ref="I32:I33" si="3">(D32*E32)/2</f>
        <v>1350.075</v>
      </c>
      <c r="J32" s="319">
        <f t="shared" si="2"/>
        <v>999.92499999999995</v>
      </c>
      <c r="K32" s="302"/>
    </row>
    <row r="33" spans="1:11" x14ac:dyDescent="0.2">
      <c r="A33" s="302">
        <v>101</v>
      </c>
      <c r="B33" s="300">
        <f>VLOOKUP(A33,'2018'!$A$6:$N$315,9,0)</f>
        <v>43095</v>
      </c>
      <c r="C33" s="300" t="str">
        <f>VLOOKUP(A33,'2018'!$A$6:$L$315,5,0)</f>
        <v>Балашиха</v>
      </c>
      <c r="D33" s="254">
        <f>VLOOKUP(A33,'2018'!$A$6:$L$315,12,0)</f>
        <v>2350</v>
      </c>
      <c r="E33" s="254">
        <v>1.149</v>
      </c>
      <c r="F33" s="255" t="s">
        <v>964</v>
      </c>
      <c r="G33" s="254"/>
      <c r="H33" s="301" t="str">
        <f>VLOOKUP(A33,'2018'!$A$6:$M$315,13,0)</f>
        <v>Савва</v>
      </c>
      <c r="I33" s="319">
        <f t="shared" si="3"/>
        <v>1350.075</v>
      </c>
      <c r="J33" s="319">
        <f t="shared" si="2"/>
        <v>999.92499999999995</v>
      </c>
      <c r="K33" s="302"/>
    </row>
    <row r="34" spans="1:11" x14ac:dyDescent="0.2">
      <c r="A34" s="302">
        <v>33</v>
      </c>
      <c r="B34" s="300">
        <f>VLOOKUP(A34,'2018'!$A$6:$N$315,9,0)</f>
        <v>43095</v>
      </c>
      <c r="C34" s="300" t="str">
        <f>VLOOKUP(A34,'2018'!$A$6:$L$315,5,0)</f>
        <v>Железнодорожный</v>
      </c>
      <c r="D34" s="301">
        <f>VLOOKUP(A34,'2018'!$A$6:$L$315,12,0)</f>
        <v>1800</v>
      </c>
      <c r="E34" s="301">
        <v>0.4</v>
      </c>
      <c r="F34" s="304" t="s">
        <v>964</v>
      </c>
      <c r="G34" s="301" t="s">
        <v>1068</v>
      </c>
      <c r="H34" s="301">
        <f>VLOOKUP(A34,'2018'!$A$6:$M$315,13,0)</f>
        <v>3</v>
      </c>
      <c r="I34" s="318">
        <f t="shared" si="0"/>
        <v>360</v>
      </c>
      <c r="J34" s="318">
        <f>D34-(I34*2)</f>
        <v>1080</v>
      </c>
      <c r="K34" s="302">
        <v>5</v>
      </c>
    </row>
    <row r="35" spans="1:11" x14ac:dyDescent="0.2">
      <c r="A35" s="302">
        <v>102</v>
      </c>
      <c r="B35" s="300">
        <f>VLOOKUP(A35,'2018'!$A$6:$N$315,9,0)</f>
        <v>43095</v>
      </c>
      <c r="C35" s="300" t="str">
        <f>VLOOKUP(A35,'2018'!$A$6:$L$315,5,0)</f>
        <v>Балашиха</v>
      </c>
      <c r="D35" s="254">
        <f>VLOOKUP(A35,'2018'!$A$6:$L$315,12,0)</f>
        <v>2350</v>
      </c>
      <c r="E35" s="254">
        <v>1.149</v>
      </c>
      <c r="F35" s="255" t="s">
        <v>964</v>
      </c>
      <c r="G35" s="254"/>
      <c r="H35" s="202" t="str">
        <f>VLOOKUP(A35,'2018'!$A$6:$M$315,13,0)</f>
        <v>Савва</v>
      </c>
      <c r="I35" s="319">
        <f t="shared" ref="I35" si="4">(D35*E35)/2</f>
        <v>1350.075</v>
      </c>
      <c r="J35" s="319">
        <f>D35-(I35*1)</f>
        <v>999.92499999999995</v>
      </c>
      <c r="K35" s="302"/>
    </row>
    <row r="36" spans="1:11" x14ac:dyDescent="0.2">
      <c r="A36" s="302">
        <v>24</v>
      </c>
      <c r="B36" s="300">
        <f>VLOOKUP(A36,'2018'!$A$6:$N$315,9,0)</f>
        <v>43095</v>
      </c>
      <c r="C36" s="300" t="str">
        <f>VLOOKUP(A36,'2018'!$A$6:$L$315,5,0)</f>
        <v>Балашиха</v>
      </c>
      <c r="D36" s="301">
        <f>VLOOKUP(A36,'2018'!$A$6:$L$315,12,0)</f>
        <v>2000</v>
      </c>
      <c r="E36" s="301">
        <v>0.5</v>
      </c>
      <c r="F36" s="301" t="s">
        <v>2062</v>
      </c>
      <c r="G36" s="301" t="s">
        <v>2061</v>
      </c>
      <c r="H36" s="301">
        <f>VLOOKUP(A36,'2018'!$A$6:$M$315,13,0)</f>
        <v>4</v>
      </c>
      <c r="I36" s="318">
        <f t="shared" si="0"/>
        <v>500</v>
      </c>
      <c r="J36" s="318">
        <f>D36-(I36*2)</f>
        <v>1000</v>
      </c>
      <c r="K36" s="302"/>
    </row>
    <row r="37" spans="1:11" x14ac:dyDescent="0.2">
      <c r="A37" s="302">
        <v>129</v>
      </c>
      <c r="B37" s="300">
        <f>VLOOKUP(A37,'2018'!$A$6:$N$315,9,0)</f>
        <v>43095</v>
      </c>
      <c r="C37" s="300" t="str">
        <f>VLOOKUP(A37,'2018'!$A$6:$L$315,5,0)</f>
        <v>Старая Купавна</v>
      </c>
      <c r="D37" s="301">
        <f>VLOOKUP(A37,'2018'!$A$6:$L$315,12,0)</f>
        <v>3500</v>
      </c>
      <c r="E37" s="301">
        <v>0.5</v>
      </c>
      <c r="F37" s="301" t="s">
        <v>2062</v>
      </c>
      <c r="G37" s="301" t="s">
        <v>2061</v>
      </c>
      <c r="H37" s="301">
        <f>VLOOKUP(A37,'2018'!$A$6:$M$315,13,0)</f>
        <v>4</v>
      </c>
      <c r="I37" s="318">
        <f t="shared" si="0"/>
        <v>875</v>
      </c>
      <c r="J37" s="318">
        <f>D37-(I37*2)</f>
        <v>1750</v>
      </c>
      <c r="K37" s="302"/>
    </row>
    <row r="38" spans="1:11" x14ac:dyDescent="0.2">
      <c r="A38" s="252">
        <v>94</v>
      </c>
      <c r="B38" s="229">
        <f>VLOOKUP(A38,'2018'!$A$6:$N$315,9,0)</f>
        <v>43096</v>
      </c>
      <c r="C38" s="229" t="str">
        <f>VLOOKUP(A38,'2018'!$A$6:$L$315,5,0)</f>
        <v>Железнодорожный</v>
      </c>
      <c r="D38" s="254">
        <f>VLOOKUP(A38,'2018'!$A$6:$L$315,12,0)</f>
        <v>3500</v>
      </c>
      <c r="E38" s="254">
        <v>1</v>
      </c>
      <c r="F38" s="255" t="s">
        <v>964</v>
      </c>
      <c r="G38" s="254"/>
      <c r="H38" s="202" t="str">
        <f>VLOOKUP(A38,'2018'!$A$6:$M$315,13,0)</f>
        <v>Савва</v>
      </c>
      <c r="I38" s="319">
        <f t="shared" si="0"/>
        <v>1750</v>
      </c>
      <c r="J38" s="319">
        <f>D38-(I38*1)</f>
        <v>1750</v>
      </c>
      <c r="K38" s="252"/>
    </row>
    <row r="39" spans="1:11" x14ac:dyDescent="0.2">
      <c r="A39" s="252">
        <v>19</v>
      </c>
      <c r="B39" s="229">
        <f>VLOOKUP(A39,'2018'!$A$6:$N$315,9,0)</f>
        <v>43096</v>
      </c>
      <c r="C39" s="229" t="str">
        <f>VLOOKUP(A39,'2018'!$A$6:$L$315,5,0)</f>
        <v>Железнодорожный</v>
      </c>
      <c r="D39" s="254">
        <f>VLOOKUP(A39,'2018'!$A$6:$L$315,12,0)</f>
        <v>3500</v>
      </c>
      <c r="E39" s="254">
        <v>1</v>
      </c>
      <c r="F39" s="255" t="s">
        <v>964</v>
      </c>
      <c r="G39" s="254"/>
      <c r="H39" s="202" t="str">
        <f>VLOOKUP(A39,'2018'!$A$6:$M$315,13,0)</f>
        <v>Савва</v>
      </c>
      <c r="I39" s="319">
        <f t="shared" si="0"/>
        <v>1750</v>
      </c>
      <c r="J39" s="319">
        <f>D39-(I39*1)</f>
        <v>1750</v>
      </c>
      <c r="K39" s="252"/>
    </row>
    <row r="40" spans="1:11" x14ac:dyDescent="0.2">
      <c r="A40" s="252">
        <v>14</v>
      </c>
      <c r="B40" s="229">
        <f>VLOOKUP(A40,'2018'!$A$6:$N$315,9,0)</f>
        <v>43096</v>
      </c>
      <c r="C40" s="229" t="str">
        <f>VLOOKUP(A40,'2018'!$A$6:$L$315,5,0)</f>
        <v>Рыбхоз</v>
      </c>
      <c r="D40" s="202">
        <f>VLOOKUP(A40,'2018'!$A$6:$L$315,12,0)</f>
        <v>3000</v>
      </c>
      <c r="E40" s="202">
        <v>0.5</v>
      </c>
      <c r="F40" s="202" t="s">
        <v>2062</v>
      </c>
      <c r="G40" s="202" t="s">
        <v>2061</v>
      </c>
      <c r="H40" s="202">
        <f>VLOOKUP(A40,'2018'!$A$6:$M$315,13,0)</f>
        <v>4</v>
      </c>
      <c r="I40" s="231">
        <f t="shared" si="0"/>
        <v>750</v>
      </c>
      <c r="J40" s="231">
        <f t="shared" ref="J40:J47" si="5">D40-(I40*2)</f>
        <v>1500</v>
      </c>
      <c r="K40" s="252"/>
    </row>
    <row r="41" spans="1:11" x14ac:dyDescent="0.2">
      <c r="A41" s="302">
        <v>114</v>
      </c>
      <c r="B41" s="300">
        <f>VLOOKUP(A41,'2018'!$A$6:$N$315,9,0)</f>
        <v>43097</v>
      </c>
      <c r="C41" s="300" t="str">
        <f>VLOOKUP(A41,'2018'!$A$6:$L$315,5,0)</f>
        <v>Ельня</v>
      </c>
      <c r="D41" s="301">
        <f>VLOOKUP(A41,'2018'!$A$6:$L$315,12,0)</f>
        <v>2000</v>
      </c>
      <c r="E41" s="301">
        <v>0.4</v>
      </c>
      <c r="F41" s="301" t="s">
        <v>2243</v>
      </c>
      <c r="G41" s="301" t="s">
        <v>2058</v>
      </c>
      <c r="H41" s="301">
        <f>VLOOKUP(A41,'2018'!$A$6:$M$315,13,0)</f>
        <v>1</v>
      </c>
      <c r="I41" s="318">
        <f t="shared" si="0"/>
        <v>400</v>
      </c>
      <c r="J41" s="318">
        <f t="shared" si="5"/>
        <v>1200</v>
      </c>
      <c r="K41" s="302"/>
    </row>
    <row r="42" spans="1:11" x14ac:dyDescent="0.2">
      <c r="A42" s="302">
        <v>75</v>
      </c>
      <c r="B42" s="300">
        <f>VLOOKUP(A42,'2018'!$A$6:$N$315,9,0)</f>
        <v>43097</v>
      </c>
      <c r="C42" s="300" t="str">
        <f>VLOOKUP(A42,'2018'!$A$6:$L$315,5,0)</f>
        <v>Обухово</v>
      </c>
      <c r="D42" s="301">
        <f>VLOOKUP(A42,'2018'!$A$6:$L$315,12,0)</f>
        <v>1900</v>
      </c>
      <c r="E42" s="301">
        <v>0.5</v>
      </c>
      <c r="F42" s="301" t="s">
        <v>2243</v>
      </c>
      <c r="G42" s="301" t="s">
        <v>2058</v>
      </c>
      <c r="H42" s="301">
        <f>VLOOKUP(A42,'2018'!$A$6:$M$315,13,0)</f>
        <v>1</v>
      </c>
      <c r="I42" s="318">
        <f t="shared" si="0"/>
        <v>475</v>
      </c>
      <c r="J42" s="318">
        <f t="shared" si="5"/>
        <v>950</v>
      </c>
      <c r="K42" s="302"/>
    </row>
    <row r="43" spans="1:11" x14ac:dyDescent="0.2">
      <c r="A43" s="302">
        <v>64</v>
      </c>
      <c r="B43" s="300">
        <f>VLOOKUP(A43,'2018'!$A$6:$N$315,9,0)</f>
        <v>43097</v>
      </c>
      <c r="C43" s="300" t="str">
        <f>VLOOKUP(A43,'2018'!$A$6:$L$315,5,0)</f>
        <v>Старая Купавна</v>
      </c>
      <c r="D43" s="301">
        <f>VLOOKUP(A43,'2018'!$A$6:$L$315,12,0)</f>
        <v>1600</v>
      </c>
      <c r="E43" s="301">
        <v>0.5</v>
      </c>
      <c r="F43" s="301" t="s">
        <v>2243</v>
      </c>
      <c r="G43" s="301" t="s">
        <v>2058</v>
      </c>
      <c r="H43" s="301">
        <f>VLOOKUP(A43,'2018'!$A$6:$M$315,13,0)</f>
        <v>1</v>
      </c>
      <c r="I43" s="318">
        <f t="shared" si="0"/>
        <v>400</v>
      </c>
      <c r="J43" s="318">
        <f t="shared" si="5"/>
        <v>800</v>
      </c>
      <c r="K43" s="302"/>
    </row>
    <row r="44" spans="1:11" x14ac:dyDescent="0.2">
      <c r="A44" s="302">
        <v>53</v>
      </c>
      <c r="B44" s="300">
        <f>VLOOKUP(A44,'2018'!$A$6:$N$315,9,0)</f>
        <v>43097</v>
      </c>
      <c r="C44" s="300" t="str">
        <f>VLOOKUP(A44,'2018'!$A$6:$L$315,5,0)</f>
        <v>Старая Купавна</v>
      </c>
      <c r="D44" s="301">
        <f>VLOOKUP(A44,'2018'!$A$6:$L$315,12,0)</f>
        <v>2000</v>
      </c>
      <c r="E44" s="301">
        <v>0.5</v>
      </c>
      <c r="F44" s="301" t="s">
        <v>2243</v>
      </c>
      <c r="G44" s="301" t="s">
        <v>2058</v>
      </c>
      <c r="H44" s="301">
        <f>VLOOKUP(A44,'2018'!$A$6:$M$315,13,0)</f>
        <v>1</v>
      </c>
      <c r="I44" s="318">
        <f t="shared" si="0"/>
        <v>500</v>
      </c>
      <c r="J44" s="318">
        <f t="shared" si="5"/>
        <v>1000</v>
      </c>
      <c r="K44" s="302"/>
    </row>
    <row r="45" spans="1:11" x14ac:dyDescent="0.2">
      <c r="A45" s="302">
        <v>39</v>
      </c>
      <c r="B45" s="300">
        <f>VLOOKUP(A45,'2018'!$A$6:$N$315,9,0)</f>
        <v>43097</v>
      </c>
      <c r="C45" s="300" t="str">
        <f>VLOOKUP(A45,'2018'!$A$6:$L$315,5,0)</f>
        <v>Старая Купавна</v>
      </c>
      <c r="D45" s="301">
        <f>VLOOKUP(A45,'2018'!$A$6:$L$315,12,0)</f>
        <v>1600</v>
      </c>
      <c r="E45" s="301">
        <v>0.5</v>
      </c>
      <c r="F45" s="301" t="s">
        <v>2243</v>
      </c>
      <c r="G45" s="301" t="s">
        <v>2058</v>
      </c>
      <c r="H45" s="301">
        <f>VLOOKUP(A45,'2018'!$A$6:$M$315,13,0)</f>
        <v>1</v>
      </c>
      <c r="I45" s="318">
        <f t="shared" si="0"/>
        <v>400</v>
      </c>
      <c r="J45" s="318">
        <f t="shared" si="5"/>
        <v>800</v>
      </c>
      <c r="K45" s="302"/>
    </row>
    <row r="46" spans="1:11" x14ac:dyDescent="0.2">
      <c r="A46" s="302">
        <v>36</v>
      </c>
      <c r="B46" s="300">
        <f>VLOOKUP(A46,'2018'!$A$6:$N$315,9,0)</f>
        <v>43097</v>
      </c>
      <c r="C46" s="300" t="str">
        <f>VLOOKUP(A46,'2018'!$A$6:$L$315,5,0)</f>
        <v>Старая Купавна</v>
      </c>
      <c r="D46" s="301">
        <f>VLOOKUP(A46,'2018'!$A$6:$L$315,12,0)</f>
        <v>1600</v>
      </c>
      <c r="E46" s="301">
        <v>0.5</v>
      </c>
      <c r="F46" s="301" t="s">
        <v>2243</v>
      </c>
      <c r="G46" s="301" t="s">
        <v>2058</v>
      </c>
      <c r="H46" s="301">
        <f>VLOOKUP(A46,'2018'!$A$6:$M$315,13,0)</f>
        <v>1</v>
      </c>
      <c r="I46" s="318">
        <f t="shared" si="0"/>
        <v>400</v>
      </c>
      <c r="J46" s="318">
        <f t="shared" si="5"/>
        <v>800</v>
      </c>
      <c r="K46" s="302">
        <v>5</v>
      </c>
    </row>
    <row r="47" spans="1:11" x14ac:dyDescent="0.2">
      <c r="A47" s="302">
        <v>157</v>
      </c>
      <c r="B47" s="300">
        <f>VLOOKUP(A47,'2018'!$A$6:$N$315,9,0)</f>
        <v>43097</v>
      </c>
      <c r="C47" s="300" t="str">
        <f>VLOOKUP(A47,'2018'!$A$6:$L$315,5,0)</f>
        <v>Старая Купавна</v>
      </c>
      <c r="D47" s="301">
        <f>VLOOKUP(A47,'2018'!$A$6:$L$315,12,0)</f>
        <v>1500</v>
      </c>
      <c r="E47" s="301">
        <v>0.5</v>
      </c>
      <c r="F47" s="301" t="s">
        <v>2243</v>
      </c>
      <c r="G47" s="301" t="s">
        <v>2058</v>
      </c>
      <c r="H47" s="301">
        <f>VLOOKUP(A47,'2018'!$A$6:$M$315,13,0)</f>
        <v>1</v>
      </c>
      <c r="I47" s="318">
        <f t="shared" si="0"/>
        <v>375</v>
      </c>
      <c r="J47" s="318">
        <f t="shared" si="5"/>
        <v>750</v>
      </c>
      <c r="K47" s="302"/>
    </row>
    <row r="48" spans="1:11" x14ac:dyDescent="0.2">
      <c r="A48" s="302">
        <v>175</v>
      </c>
      <c r="B48" s="300">
        <f>VLOOKUP(A48,'2018'!$A$6:$N$315,9,0)</f>
        <v>43097</v>
      </c>
      <c r="C48" s="300" t="str">
        <f>VLOOKUP(A48,'2018'!$A$6:$L$315,5,0)</f>
        <v>Старая Купавна</v>
      </c>
      <c r="D48" s="282">
        <f>VLOOKUP(A48,'2018'!$A$6:$L$315,12,0)</f>
        <v>1200</v>
      </c>
      <c r="E48" s="282">
        <v>0.66600000000000004</v>
      </c>
      <c r="F48" s="283" t="s">
        <v>2059</v>
      </c>
      <c r="G48" s="283" t="s">
        <v>2244</v>
      </c>
      <c r="H48" s="301">
        <f>VLOOKUP(A48,'2018'!$A$6:$M$315,13,0)</f>
        <v>2</v>
      </c>
      <c r="I48" s="320">
        <f t="shared" si="0"/>
        <v>399.6</v>
      </c>
      <c r="J48" s="320">
        <f>D48-I48</f>
        <v>800.4</v>
      </c>
      <c r="K48" s="302">
        <v>5</v>
      </c>
    </row>
    <row r="49" spans="1:15" x14ac:dyDescent="0.2">
      <c r="A49" s="302">
        <v>182</v>
      </c>
      <c r="B49" s="300">
        <f>VLOOKUP(A49,'2018'!$A$6:$N$315,9,0)</f>
        <v>43097</v>
      </c>
      <c r="C49" s="300" t="str">
        <f>VLOOKUP(A49,'2018'!$A$6:$L$315,5,0)</f>
        <v>Старая Купавна</v>
      </c>
      <c r="D49" s="301">
        <f>VLOOKUP(A49,'2018'!$A$6:$L$315,12,0)</f>
        <v>850</v>
      </c>
      <c r="E49" s="301">
        <v>1</v>
      </c>
      <c r="F49" s="304" t="s">
        <v>2059</v>
      </c>
      <c r="G49" s="304" t="s">
        <v>2244</v>
      </c>
      <c r="H49" s="301">
        <f>VLOOKUP(A49,'2018'!$A$6:$M$315,13,0)</f>
        <v>2</v>
      </c>
      <c r="I49" s="318">
        <f t="shared" si="0"/>
        <v>425</v>
      </c>
      <c r="J49" s="318">
        <f>D49-(I49*2)</f>
        <v>0</v>
      </c>
      <c r="K49" s="302"/>
    </row>
    <row r="50" spans="1:15" x14ac:dyDescent="0.2">
      <c r="A50" s="302">
        <v>63</v>
      </c>
      <c r="B50" s="300">
        <f>VLOOKUP(A50,'2018'!$A$6:$N$315,9,0)</f>
        <v>43097</v>
      </c>
      <c r="C50" s="300" t="str">
        <f>VLOOKUP(A50,'2018'!$A$6:$L$315,5,0)</f>
        <v>Старая Купавна</v>
      </c>
      <c r="D50" s="301">
        <f>VLOOKUP(A50,'2018'!$A$6:$L$315,12,0)</f>
        <v>1600</v>
      </c>
      <c r="E50" s="301">
        <v>0.5</v>
      </c>
      <c r="F50" s="304" t="s">
        <v>2059</v>
      </c>
      <c r="G50" s="304" t="s">
        <v>2244</v>
      </c>
      <c r="H50" s="301">
        <f>VLOOKUP(A50,'2018'!$A$6:$M$315,13,0)</f>
        <v>2</v>
      </c>
      <c r="I50" s="318">
        <f t="shared" si="0"/>
        <v>400</v>
      </c>
      <c r="J50" s="318">
        <f>D50-(I50*2)</f>
        <v>800</v>
      </c>
      <c r="K50" s="302"/>
    </row>
    <row r="51" spans="1:15" x14ac:dyDescent="0.2">
      <c r="A51" s="302">
        <v>103</v>
      </c>
      <c r="B51" s="300">
        <f>VLOOKUP(A51,'2018'!$A$6:$N$315,9,0)</f>
        <v>43097</v>
      </c>
      <c r="C51" s="300" t="str">
        <f>VLOOKUP(A51,'2018'!$A$6:$L$315,5,0)</f>
        <v>Балашиха</v>
      </c>
      <c r="D51" s="254">
        <f>VLOOKUP(A51,'2018'!$A$6:$L$315,12,0)</f>
        <v>2350</v>
      </c>
      <c r="E51" s="254">
        <v>1.149</v>
      </c>
      <c r="F51" s="255" t="s">
        <v>964</v>
      </c>
      <c r="G51" s="254"/>
      <c r="H51" s="301" t="str">
        <f>VLOOKUP(A51,'2018'!$A$6:$M$315,13,0)</f>
        <v>Савва</v>
      </c>
      <c r="I51" s="319">
        <f t="shared" si="0"/>
        <v>1350.075</v>
      </c>
      <c r="J51" s="319">
        <f>D51-(I51*1)</f>
        <v>999.92499999999995</v>
      </c>
      <c r="K51" s="302"/>
    </row>
    <row r="52" spans="1:15" x14ac:dyDescent="0.2">
      <c r="A52" s="302">
        <v>132</v>
      </c>
      <c r="B52" s="300">
        <f>VLOOKUP(A52,'2018'!$A$6:$N$315,9,0)</f>
        <v>43097</v>
      </c>
      <c r="C52" s="300" t="str">
        <f>VLOOKUP(A52,'2018'!$A$6:$L$315,5,0)</f>
        <v>Балашиха</v>
      </c>
      <c r="D52" s="301">
        <f>VLOOKUP(A52,'2018'!$A$6:$L$315,12,0)</f>
        <v>2700</v>
      </c>
      <c r="E52" s="301">
        <v>0.4</v>
      </c>
      <c r="F52" s="304" t="s">
        <v>964</v>
      </c>
      <c r="G52" s="304" t="s">
        <v>2060</v>
      </c>
      <c r="H52" s="301">
        <f>VLOOKUP(A52,'2018'!$A$6:$M$315,13,0)</f>
        <v>3</v>
      </c>
      <c r="I52" s="318">
        <f t="shared" si="0"/>
        <v>540</v>
      </c>
      <c r="J52" s="318">
        <f>D52-(I52*2)</f>
        <v>1620</v>
      </c>
      <c r="K52" s="302"/>
    </row>
    <row r="53" spans="1:15" x14ac:dyDescent="0.2">
      <c r="A53" s="302">
        <v>115</v>
      </c>
      <c r="B53" s="300">
        <f>VLOOKUP(A53,'2018'!$A$6:$N$315,9,0)</f>
        <v>43097</v>
      </c>
      <c r="C53" s="300" t="str">
        <f>VLOOKUP(A53,'2018'!$A$6:$L$315,5,0)</f>
        <v>Железнодорожный</v>
      </c>
      <c r="D53" s="301">
        <f>VLOOKUP(A53,'2018'!$A$6:$L$315,12,0)</f>
        <v>1800</v>
      </c>
      <c r="E53" s="301">
        <v>0.4</v>
      </c>
      <c r="F53" s="304" t="s">
        <v>964</v>
      </c>
      <c r="G53" s="304" t="s">
        <v>2060</v>
      </c>
      <c r="H53" s="301">
        <f>VLOOKUP(A53,'2018'!$A$6:$M$315,13,0)</f>
        <v>3</v>
      </c>
      <c r="I53" s="318">
        <f t="shared" si="0"/>
        <v>360</v>
      </c>
      <c r="J53" s="318">
        <f>D53-(I53*2)</f>
        <v>1080</v>
      </c>
      <c r="K53" s="302"/>
    </row>
    <row r="54" spans="1:15" x14ac:dyDescent="0.2">
      <c r="A54" s="303">
        <v>164</v>
      </c>
      <c r="B54" s="300">
        <f>VLOOKUP(A54,'2018'!$A$6:$N$315,9,0)</f>
        <v>43097</v>
      </c>
      <c r="C54" s="300" t="str">
        <f>VLOOKUP(A54,'2018'!$A$6:$L$315,5,0)</f>
        <v>Балашиха</v>
      </c>
      <c r="D54" s="301">
        <f>VLOOKUP(A54,'2018'!$A$6:$L$315,12,0)</f>
        <v>2200</v>
      </c>
      <c r="E54" s="301">
        <v>0.4</v>
      </c>
      <c r="F54" s="304" t="s">
        <v>964</v>
      </c>
      <c r="G54" s="304" t="s">
        <v>2060</v>
      </c>
      <c r="H54" s="301">
        <f>VLOOKUP(A54,'2018'!$A$6:$M$315,13,0)</f>
        <v>3</v>
      </c>
      <c r="I54" s="318">
        <f t="shared" si="0"/>
        <v>440</v>
      </c>
      <c r="J54" s="318">
        <f>D54-(I54*2)</f>
        <v>1320</v>
      </c>
      <c r="K54" s="302"/>
    </row>
    <row r="55" spans="1:15" x14ac:dyDescent="0.2">
      <c r="A55" s="303">
        <v>128</v>
      </c>
      <c r="B55" s="300">
        <f>VLOOKUP(A55,'2018'!$A$6:$N$315,9,0)</f>
        <v>43097</v>
      </c>
      <c r="C55" s="300" t="str">
        <f>VLOOKUP(A55,'2018'!$A$6:$L$315,5,0)</f>
        <v>Старая Купавна</v>
      </c>
      <c r="D55" s="301">
        <f>VLOOKUP(A55,'2018'!$A$6:$L$315,12,0)</f>
        <v>3500</v>
      </c>
      <c r="E55" s="301">
        <v>0.5</v>
      </c>
      <c r="F55" s="301" t="s">
        <v>2062</v>
      </c>
      <c r="G55" s="301" t="s">
        <v>2061</v>
      </c>
      <c r="H55" s="301">
        <f>VLOOKUP(A55,'2018'!$A$6:$M$315,13,0)</f>
        <v>4</v>
      </c>
      <c r="I55" s="318">
        <f t="shared" si="0"/>
        <v>875</v>
      </c>
      <c r="J55" s="318">
        <f>D55-(I55*2)</f>
        <v>1750</v>
      </c>
      <c r="K55" s="302"/>
      <c r="O55" t="s">
        <v>2509</v>
      </c>
    </row>
    <row r="56" spans="1:15" x14ac:dyDescent="0.2">
      <c r="A56" s="303">
        <v>85</v>
      </c>
      <c r="B56" s="300">
        <f>VLOOKUP(A56,'2018'!$A$6:$N$315,9,0)</f>
        <v>43097</v>
      </c>
      <c r="C56" s="300" t="str">
        <f>VLOOKUP(A56,'2018'!$A$6:$L$315,5,0)</f>
        <v>Балашиха</v>
      </c>
      <c r="D56" s="301">
        <f>VLOOKUP(A56,'2018'!$A$6:$L$315,12,0)</f>
        <v>5000</v>
      </c>
      <c r="E56" s="301">
        <v>0.5</v>
      </c>
      <c r="F56" s="301" t="s">
        <v>2062</v>
      </c>
      <c r="G56" s="301" t="s">
        <v>2061</v>
      </c>
      <c r="H56" s="301">
        <f>VLOOKUP(A56,'2018'!$A$6:$M$315,13,0)</f>
        <v>4</v>
      </c>
      <c r="I56" s="318">
        <f t="shared" si="0"/>
        <v>1250</v>
      </c>
      <c r="J56" s="318">
        <f>D56-(I56*2)</f>
        <v>2500</v>
      </c>
      <c r="K56" s="302"/>
    </row>
    <row r="57" spans="1:15" x14ac:dyDescent="0.2">
      <c r="A57" s="295">
        <v>142</v>
      </c>
      <c r="B57" s="229">
        <f>VLOOKUP(A57,'2018'!$A$6:$N$315,9,0)</f>
        <v>43098</v>
      </c>
      <c r="C57" s="229" t="str">
        <f>VLOOKUP(A57,'2018'!$A$6:$L$315,5,0)</f>
        <v>Старая Купавна</v>
      </c>
      <c r="D57" s="202">
        <v>0</v>
      </c>
      <c r="E57" s="202">
        <v>0.5</v>
      </c>
      <c r="F57" s="202" t="s">
        <v>2243</v>
      </c>
      <c r="G57" s="202" t="s">
        <v>2058</v>
      </c>
      <c r="H57" s="202">
        <f>VLOOKUP(A57,'2018'!$A$6:$M$315,13,0)</f>
        <v>1</v>
      </c>
      <c r="I57" s="231">
        <v>425</v>
      </c>
      <c r="J57" s="231">
        <v>0</v>
      </c>
      <c r="K57" s="252"/>
    </row>
    <row r="58" spans="1:15" x14ac:dyDescent="0.2">
      <c r="A58" s="295">
        <v>41</v>
      </c>
      <c r="B58" s="229">
        <f>VLOOKUP(A58,'2018'!$A$6:$N$315,9,0)</f>
        <v>43098</v>
      </c>
      <c r="C58" s="229" t="str">
        <f>VLOOKUP(A58,'2018'!$A$6:$L$315,5,0)</f>
        <v>Бисерово</v>
      </c>
      <c r="D58" s="202">
        <f>VLOOKUP(A58,'2018'!$A$6:$L$315,12,0)</f>
        <v>1600</v>
      </c>
      <c r="E58" s="202">
        <v>0.5</v>
      </c>
      <c r="F58" s="202" t="s">
        <v>2243</v>
      </c>
      <c r="G58" s="202" t="s">
        <v>2058</v>
      </c>
      <c r="H58" s="202">
        <f>VLOOKUP(A58,'2018'!$A$6:$M$315,13,0)</f>
        <v>1</v>
      </c>
      <c r="I58" s="231">
        <f t="shared" si="0"/>
        <v>400</v>
      </c>
      <c r="J58" s="231">
        <f t="shared" ref="J58:J121" si="6">D58-(I58*2)</f>
        <v>800</v>
      </c>
      <c r="K58" s="252"/>
    </row>
    <row r="59" spans="1:15" x14ac:dyDescent="0.2">
      <c r="A59" s="295">
        <v>77</v>
      </c>
      <c r="B59" s="229">
        <f>VLOOKUP(A59,'2018'!$A$6:$N$315,9,0)</f>
        <v>43098</v>
      </c>
      <c r="C59" s="229" t="str">
        <f>VLOOKUP(A59,'2018'!$A$6:$L$315,5,0)</f>
        <v>Старая Купавна</v>
      </c>
      <c r="D59" s="202">
        <f>VLOOKUP(A59,'2018'!$A$6:$L$315,12,0)</f>
        <v>1700</v>
      </c>
      <c r="E59" s="202">
        <v>0.5</v>
      </c>
      <c r="F59" s="202" t="s">
        <v>2243</v>
      </c>
      <c r="G59" s="202" t="s">
        <v>2058</v>
      </c>
      <c r="H59" s="202">
        <f>VLOOKUP(A59,'2018'!$A$6:$M$315,13,0)</f>
        <v>1</v>
      </c>
      <c r="I59" s="231">
        <f t="shared" si="0"/>
        <v>425</v>
      </c>
      <c r="J59" s="231">
        <f t="shared" si="6"/>
        <v>850</v>
      </c>
      <c r="K59" s="252"/>
    </row>
    <row r="60" spans="1:15" x14ac:dyDescent="0.2">
      <c r="A60" s="295">
        <v>135</v>
      </c>
      <c r="B60" s="229">
        <f>VLOOKUP(A60,'2018'!$A$6:$N$315,9,0)</f>
        <v>43098</v>
      </c>
      <c r="C60" s="229" t="str">
        <f>VLOOKUP(A60,'2018'!$A$6:$L$315,5,0)</f>
        <v>Старая Купавна</v>
      </c>
      <c r="D60" s="202">
        <f>VLOOKUP(A60,'2018'!$A$6:$L$315,12,0)</f>
        <v>1600</v>
      </c>
      <c r="E60" s="202">
        <v>0.5</v>
      </c>
      <c r="F60" s="202" t="s">
        <v>2243</v>
      </c>
      <c r="G60" s="202" t="s">
        <v>2058</v>
      </c>
      <c r="H60" s="202">
        <f>VLOOKUP(A60,'2018'!$A$6:$M$315,13,0)</f>
        <v>1</v>
      </c>
      <c r="I60" s="231">
        <f t="shared" si="0"/>
        <v>400</v>
      </c>
      <c r="J60" s="231">
        <f t="shared" si="6"/>
        <v>800</v>
      </c>
      <c r="K60" s="252"/>
      <c r="L60" t="s">
        <v>2607</v>
      </c>
    </row>
    <row r="61" spans="1:15" x14ac:dyDescent="0.2">
      <c r="A61" s="295">
        <v>27</v>
      </c>
      <c r="B61" s="229">
        <f>VLOOKUP(A61,'2018'!$A$6:$N$315,9,0)</f>
        <v>43098</v>
      </c>
      <c r="C61" s="229" t="str">
        <f>VLOOKUP(A61,'2018'!$A$6:$L$315,5,0)</f>
        <v>Старая Купавна</v>
      </c>
      <c r="D61" s="202">
        <f>VLOOKUP(A61,'2018'!$A$6:$L$315,12,0)</f>
        <v>1600</v>
      </c>
      <c r="E61" s="202">
        <v>0.5</v>
      </c>
      <c r="F61" s="202" t="s">
        <v>2243</v>
      </c>
      <c r="G61" s="202" t="s">
        <v>2058</v>
      </c>
      <c r="H61" s="202">
        <f>VLOOKUP(A61,'2018'!$A$6:$M$315,13,0)</f>
        <v>1</v>
      </c>
      <c r="I61" s="231">
        <f t="shared" si="0"/>
        <v>400</v>
      </c>
      <c r="J61" s="231">
        <f t="shared" si="6"/>
        <v>800</v>
      </c>
      <c r="K61" s="252">
        <v>4</v>
      </c>
    </row>
    <row r="62" spans="1:15" x14ac:dyDescent="0.2">
      <c r="A62" s="295">
        <v>43</v>
      </c>
      <c r="B62" s="229">
        <f>VLOOKUP(A62,'2018'!$A$6:$N$315,9,0)</f>
        <v>43098</v>
      </c>
      <c r="C62" s="229" t="str">
        <f>VLOOKUP(A62,'2018'!$A$6:$L$315,5,0)</f>
        <v>Обухово</v>
      </c>
      <c r="D62" s="202">
        <f>VLOOKUP(A62,'2018'!$A$6:$L$315,12,0)</f>
        <v>1800</v>
      </c>
      <c r="E62" s="202">
        <v>0.5</v>
      </c>
      <c r="F62" s="202" t="s">
        <v>2243</v>
      </c>
      <c r="G62" s="202" t="s">
        <v>2058</v>
      </c>
      <c r="H62" s="202">
        <f>VLOOKUP(A62,'2018'!$A$6:$M$315,13,0)</f>
        <v>1</v>
      </c>
      <c r="I62" s="231">
        <f t="shared" si="0"/>
        <v>450</v>
      </c>
      <c r="J62" s="231">
        <f t="shared" si="6"/>
        <v>900</v>
      </c>
      <c r="K62" s="252">
        <v>5</v>
      </c>
    </row>
    <row r="63" spans="1:15" x14ac:dyDescent="0.2">
      <c r="A63" s="296">
        <v>106</v>
      </c>
      <c r="B63" s="229">
        <f>VLOOKUP(A63,'2018'!$A$6:$N$315,9,0)</f>
        <v>43098</v>
      </c>
      <c r="C63" s="229" t="str">
        <f>VLOOKUP(A63,'2018'!$A$6:$L$315,5,0)</f>
        <v>Ногинск</v>
      </c>
      <c r="D63" s="202">
        <f>VLOOKUP(A63,'2018'!$A$6:$L$315,12,0)</f>
        <v>2300</v>
      </c>
      <c r="E63" s="202">
        <v>0.4</v>
      </c>
      <c r="F63" s="202" t="s">
        <v>2243</v>
      </c>
      <c r="G63" s="202" t="s">
        <v>2058</v>
      </c>
      <c r="H63" s="202">
        <f>VLOOKUP(A63,'2018'!$A$6:$M$315,13,0)</f>
        <v>1</v>
      </c>
      <c r="I63" s="231">
        <f t="shared" si="0"/>
        <v>460</v>
      </c>
      <c r="J63" s="231">
        <f t="shared" si="6"/>
        <v>1380</v>
      </c>
      <c r="K63" s="252">
        <v>5</v>
      </c>
    </row>
    <row r="64" spans="1:15" x14ac:dyDescent="0.2">
      <c r="A64" s="295">
        <v>51</v>
      </c>
      <c r="B64" s="229">
        <f>VLOOKUP(A64,'2018'!$A$6:$N$315,9,0)</f>
        <v>43098</v>
      </c>
      <c r="C64" s="229" t="str">
        <f>VLOOKUP(A64,'2018'!$A$6:$L$315,5,0)</f>
        <v>Старая Купавна</v>
      </c>
      <c r="D64" s="202">
        <f>VLOOKUP(A64,'2018'!$A$6:$L$315,12,0)</f>
        <v>1600</v>
      </c>
      <c r="E64" s="202">
        <v>0.5</v>
      </c>
      <c r="F64" s="202" t="s">
        <v>2243</v>
      </c>
      <c r="G64" s="202" t="s">
        <v>2058</v>
      </c>
      <c r="H64" s="202">
        <f>VLOOKUP(A64,'2018'!$A$6:$M$315,13,0)</f>
        <v>1</v>
      </c>
      <c r="I64" s="231">
        <f t="shared" si="0"/>
        <v>400</v>
      </c>
      <c r="J64" s="231">
        <f t="shared" si="6"/>
        <v>800</v>
      </c>
      <c r="K64" s="252"/>
    </row>
    <row r="65" spans="1:12" x14ac:dyDescent="0.2">
      <c r="A65" s="295">
        <v>62</v>
      </c>
      <c r="B65" s="229">
        <f>VLOOKUP(A65,'2018'!$A$6:$N$315,9,0)</f>
        <v>43098</v>
      </c>
      <c r="C65" s="229" t="str">
        <f>VLOOKUP(A65,'2018'!$A$6:$L$315,5,0)</f>
        <v>Старая Купавна</v>
      </c>
      <c r="D65" s="202">
        <f>VLOOKUP(A65,'2018'!$A$6:$L$315,12,0)</f>
        <v>1600</v>
      </c>
      <c r="E65" s="202">
        <v>0.5</v>
      </c>
      <c r="F65" s="202" t="s">
        <v>2243</v>
      </c>
      <c r="G65" s="202" t="s">
        <v>2058</v>
      </c>
      <c r="H65" s="202">
        <f>VLOOKUP(A65,'2018'!$A$6:$M$315,13,0)</f>
        <v>1</v>
      </c>
      <c r="I65" s="231">
        <f t="shared" si="0"/>
        <v>400</v>
      </c>
      <c r="J65" s="231">
        <f t="shared" si="6"/>
        <v>800</v>
      </c>
      <c r="K65" s="252">
        <v>5</v>
      </c>
    </row>
    <row r="66" spans="1:12" x14ac:dyDescent="0.2">
      <c r="A66" s="295">
        <v>169</v>
      </c>
      <c r="B66" s="229">
        <f>VLOOKUP(A66,'2018'!$A$6:$N$315,9,0)</f>
        <v>43098</v>
      </c>
      <c r="C66" s="229" t="str">
        <f>VLOOKUP(A66,'2018'!$A$6:$L$315,5,0)</f>
        <v>Ногинск</v>
      </c>
      <c r="D66" s="202">
        <f>VLOOKUP(A66,'2018'!$A$6:$L$315,12,0)</f>
        <v>3000</v>
      </c>
      <c r="E66" s="202">
        <v>0.4</v>
      </c>
      <c r="F66" s="253" t="s">
        <v>2059</v>
      </c>
      <c r="G66" s="253" t="s">
        <v>2244</v>
      </c>
      <c r="H66" s="202">
        <f>VLOOKUP(A66,'2018'!$A$6:$M$315,13,0)</f>
        <v>2</v>
      </c>
      <c r="I66" s="231">
        <f t="shared" si="0"/>
        <v>600</v>
      </c>
      <c r="J66" s="231">
        <f t="shared" si="6"/>
        <v>1800</v>
      </c>
      <c r="K66" s="252"/>
    </row>
    <row r="67" spans="1:12" x14ac:dyDescent="0.2">
      <c r="A67" s="297">
        <v>137</v>
      </c>
      <c r="B67" s="229">
        <f>VLOOKUP(A67,'2018'!$A$6:$N$315,9,0)</f>
        <v>43098</v>
      </c>
      <c r="C67" s="229" t="str">
        <f>VLOOKUP(A67,'2018'!$A$6:$L$315,5,0)</f>
        <v>Щемилово</v>
      </c>
      <c r="D67" s="202">
        <f>VLOOKUP(A67,'2018'!$A$6:$L$315,12,0)</f>
        <v>1600</v>
      </c>
      <c r="E67" s="202">
        <v>0.5</v>
      </c>
      <c r="F67" s="253" t="s">
        <v>2059</v>
      </c>
      <c r="G67" s="253" t="s">
        <v>2244</v>
      </c>
      <c r="H67" s="202">
        <f>VLOOKUP(A67,'2018'!$A$6:$M$315,13,0)</f>
        <v>2</v>
      </c>
      <c r="I67" s="231">
        <f t="shared" ref="I67:I130" si="7">(D67*E67)/2</f>
        <v>400</v>
      </c>
      <c r="J67" s="231">
        <f t="shared" si="6"/>
        <v>800</v>
      </c>
      <c r="K67" s="252"/>
    </row>
    <row r="68" spans="1:12" x14ac:dyDescent="0.2">
      <c r="A68" s="295">
        <v>124</v>
      </c>
      <c r="B68" s="229">
        <f>VLOOKUP(A68,'2018'!$A$6:$N$315,9,0)</f>
        <v>43098</v>
      </c>
      <c r="C68" s="229" t="str">
        <f>VLOOKUP(A68,'2018'!$A$6:$L$315,5,0)</f>
        <v>Старая Купавна</v>
      </c>
      <c r="D68" s="202">
        <f>VLOOKUP(A68,'2018'!$A$6:$L$315,12,0)</f>
        <v>1600</v>
      </c>
      <c r="E68" s="202">
        <v>0.5</v>
      </c>
      <c r="F68" s="253" t="s">
        <v>2059</v>
      </c>
      <c r="G68" s="253" t="s">
        <v>2244</v>
      </c>
      <c r="H68" s="202">
        <f>VLOOKUP(A68,'2018'!$A$6:$M$315,13,0)</f>
        <v>2</v>
      </c>
      <c r="I68" s="231">
        <f t="shared" si="7"/>
        <v>400</v>
      </c>
      <c r="J68" s="231">
        <f t="shared" si="6"/>
        <v>800</v>
      </c>
      <c r="K68" s="252"/>
    </row>
    <row r="69" spans="1:12" x14ac:dyDescent="0.2">
      <c r="A69" s="295">
        <v>40</v>
      </c>
      <c r="B69" s="229">
        <f>VLOOKUP(A69,'2018'!$A$6:$N$315,9,0)</f>
        <v>43098</v>
      </c>
      <c r="C69" s="229" t="str">
        <f>VLOOKUP(A69,'2018'!$A$6:$L$315,5,0)</f>
        <v>Старая Купавна</v>
      </c>
      <c r="D69" s="202">
        <f>VLOOKUP(A69,'2018'!$A$6:$L$315,12,0)</f>
        <v>1600</v>
      </c>
      <c r="E69" s="202">
        <v>0.5</v>
      </c>
      <c r="F69" s="253" t="s">
        <v>2059</v>
      </c>
      <c r="G69" s="253" t="s">
        <v>2244</v>
      </c>
      <c r="H69" s="202">
        <f>VLOOKUP(A69,'2018'!$A$6:$M$315,13,0)</f>
        <v>2</v>
      </c>
      <c r="I69" s="231">
        <f t="shared" si="7"/>
        <v>400</v>
      </c>
      <c r="J69" s="231">
        <f t="shared" si="6"/>
        <v>800</v>
      </c>
      <c r="K69" s="252"/>
    </row>
    <row r="70" spans="1:12" x14ac:dyDescent="0.2">
      <c r="A70" s="295">
        <v>89</v>
      </c>
      <c r="B70" s="229">
        <f>VLOOKUP(A70,'2018'!$A$6:$N$315,9,0)</f>
        <v>43098</v>
      </c>
      <c r="C70" s="229" t="str">
        <f>VLOOKUP(A70,'2018'!$A$6:$L$315,5,0)</f>
        <v>Старая Купавна</v>
      </c>
      <c r="D70" s="202">
        <f>VLOOKUP(A70,'2018'!$A$6:$L$315,12,0)</f>
        <v>1600</v>
      </c>
      <c r="E70" s="202">
        <v>0.5</v>
      </c>
      <c r="F70" s="253" t="s">
        <v>2059</v>
      </c>
      <c r="G70" s="253" t="s">
        <v>2244</v>
      </c>
      <c r="H70" s="202">
        <f>VLOOKUP(A70,'2018'!$A$6:$M$315,13,0)</f>
        <v>2</v>
      </c>
      <c r="I70" s="231">
        <f t="shared" si="7"/>
        <v>400</v>
      </c>
      <c r="J70" s="231">
        <f t="shared" si="6"/>
        <v>800</v>
      </c>
      <c r="K70" s="252"/>
    </row>
    <row r="71" spans="1:12" x14ac:dyDescent="0.2">
      <c r="A71" s="295">
        <v>120</v>
      </c>
      <c r="B71" s="229">
        <f>VLOOKUP(A71,'2018'!$A$6:$N$315,9,0)</f>
        <v>43098</v>
      </c>
      <c r="C71" s="229" t="str">
        <f>VLOOKUP(A71,'2018'!$A$6:$L$315,5,0)</f>
        <v>Старая Купавна</v>
      </c>
      <c r="D71" s="202">
        <f>VLOOKUP(A71,'2018'!$A$6:$L$315,12,0)</f>
        <v>1600</v>
      </c>
      <c r="E71" s="202">
        <v>0.5</v>
      </c>
      <c r="F71" s="253" t="s">
        <v>2059</v>
      </c>
      <c r="G71" s="253" t="s">
        <v>2244</v>
      </c>
      <c r="H71" s="202">
        <f>VLOOKUP(A71,'2018'!$A$6:$M$315,13,0)</f>
        <v>2</v>
      </c>
      <c r="I71" s="231">
        <f t="shared" si="7"/>
        <v>400</v>
      </c>
      <c r="J71" s="231">
        <f t="shared" si="6"/>
        <v>800</v>
      </c>
      <c r="K71" s="252"/>
    </row>
    <row r="72" spans="1:12" x14ac:dyDescent="0.2">
      <c r="A72" s="295">
        <v>81</v>
      </c>
      <c r="B72" s="229">
        <f>VLOOKUP(A72,'2018'!$A$6:$N$315,9,0)</f>
        <v>43098</v>
      </c>
      <c r="C72" s="229" t="str">
        <f>VLOOKUP(A72,'2018'!$A$6:$L$315,5,0)</f>
        <v>Старая Купавна</v>
      </c>
      <c r="D72" s="202">
        <f>VLOOKUP(A72,'2018'!$A$6:$L$315,12,0)</f>
        <v>1600</v>
      </c>
      <c r="E72" s="202">
        <v>0.5</v>
      </c>
      <c r="F72" s="253" t="s">
        <v>2059</v>
      </c>
      <c r="G72" s="253" t="s">
        <v>2244</v>
      </c>
      <c r="H72" s="202">
        <f>VLOOKUP(A72,'2018'!$A$6:$M$315,13,0)</f>
        <v>2</v>
      </c>
      <c r="I72" s="231">
        <f t="shared" si="7"/>
        <v>400</v>
      </c>
      <c r="J72" s="231">
        <f t="shared" si="6"/>
        <v>800</v>
      </c>
      <c r="K72" s="252">
        <v>5</v>
      </c>
      <c r="L72">
        <v>5</v>
      </c>
    </row>
    <row r="73" spans="1:12" x14ac:dyDescent="0.2">
      <c r="A73" s="295">
        <v>49</v>
      </c>
      <c r="B73" s="229">
        <f>VLOOKUP(A73,'2018'!$A$6:$N$315,9,0)</f>
        <v>43098</v>
      </c>
      <c r="C73" s="229" t="str">
        <f>VLOOKUP(A73,'2018'!$A$6:$L$315,5,0)</f>
        <v>Старая Купавна</v>
      </c>
      <c r="D73" s="202">
        <f>VLOOKUP(A73,'2018'!$A$6:$L$315,12,0)</f>
        <v>1700</v>
      </c>
      <c r="E73" s="202">
        <v>0.5</v>
      </c>
      <c r="F73" s="253" t="s">
        <v>2059</v>
      </c>
      <c r="G73" s="253" t="s">
        <v>2244</v>
      </c>
      <c r="H73" s="202">
        <f>VLOOKUP(A73,'2018'!$A$6:$M$315,13,0)</f>
        <v>2</v>
      </c>
      <c r="I73" s="231">
        <f t="shared" si="7"/>
        <v>425</v>
      </c>
      <c r="J73" s="231">
        <f t="shared" si="6"/>
        <v>850</v>
      </c>
      <c r="K73" s="252"/>
    </row>
    <row r="74" spans="1:12" x14ac:dyDescent="0.2">
      <c r="A74" s="297">
        <v>174</v>
      </c>
      <c r="B74" s="229">
        <f>VLOOKUP(A74,'2018'!$A$6:$N$315,9,0)</f>
        <v>43098</v>
      </c>
      <c r="C74" s="229" t="str">
        <f>VLOOKUP(A74,'2018'!$A$6:$L$315,5,0)</f>
        <v>Щемилово</v>
      </c>
      <c r="D74" s="202">
        <f>VLOOKUP(A74,'2018'!$A$6:$L$315,12,0)</f>
        <v>1800</v>
      </c>
      <c r="E74" s="202">
        <v>0.5</v>
      </c>
      <c r="F74" s="253" t="s">
        <v>2059</v>
      </c>
      <c r="G74" s="253" t="s">
        <v>2244</v>
      </c>
      <c r="H74" s="202">
        <f>VLOOKUP(A74,'2018'!$A$6:$M$315,13,0)</f>
        <v>2</v>
      </c>
      <c r="I74" s="231">
        <f t="shared" si="7"/>
        <v>450</v>
      </c>
      <c r="J74" s="231">
        <f t="shared" si="6"/>
        <v>900</v>
      </c>
      <c r="K74" s="252"/>
    </row>
    <row r="75" spans="1:12" x14ac:dyDescent="0.2">
      <c r="A75" s="296">
        <v>179</v>
      </c>
      <c r="B75" s="229">
        <f>VLOOKUP(A75,'2018'!$A$6:$N$315,9,0)</f>
        <v>43098</v>
      </c>
      <c r="C75" s="229" t="str">
        <f>VLOOKUP(A75,'2018'!$A$6:$L$315,5,0)</f>
        <v>Железнодорожный</v>
      </c>
      <c r="D75" s="202">
        <f>VLOOKUP(A75,'2018'!$A$6:$L$315,12,0)</f>
        <v>1900</v>
      </c>
      <c r="E75" s="202">
        <v>0.4</v>
      </c>
      <c r="F75" s="253" t="s">
        <v>964</v>
      </c>
      <c r="G75" s="253" t="s">
        <v>2060</v>
      </c>
      <c r="H75" s="202">
        <f>VLOOKUP(A75,'2018'!$A$6:$M$315,13,0)</f>
        <v>3</v>
      </c>
      <c r="I75" s="231">
        <f t="shared" si="7"/>
        <v>380</v>
      </c>
      <c r="J75" s="231">
        <f t="shared" si="6"/>
        <v>1140</v>
      </c>
      <c r="K75" s="252"/>
    </row>
    <row r="76" spans="1:12" x14ac:dyDescent="0.2">
      <c r="A76" s="296">
        <v>60</v>
      </c>
      <c r="B76" s="229">
        <f>VLOOKUP(A76,'2018'!$A$6:$N$315,9,0)</f>
        <v>43098</v>
      </c>
      <c r="C76" s="229" t="str">
        <f>VLOOKUP(A76,'2018'!$A$6:$L$315,5,0)</f>
        <v>Железнодорожный</v>
      </c>
      <c r="D76" s="202">
        <f>VLOOKUP(A76,'2018'!$A$6:$L$315,12,0)</f>
        <v>1800</v>
      </c>
      <c r="E76" s="202">
        <v>0.4</v>
      </c>
      <c r="F76" s="253" t="s">
        <v>964</v>
      </c>
      <c r="G76" s="253" t="s">
        <v>2060</v>
      </c>
      <c r="H76" s="202">
        <f>VLOOKUP(A76,'2018'!$A$6:$M$315,13,0)</f>
        <v>3</v>
      </c>
      <c r="I76" s="231">
        <f t="shared" si="7"/>
        <v>360</v>
      </c>
      <c r="J76" s="231">
        <f t="shared" si="6"/>
        <v>1080</v>
      </c>
      <c r="K76" s="252"/>
    </row>
    <row r="77" spans="1:12" x14ac:dyDescent="0.2">
      <c r="A77" s="295">
        <v>98</v>
      </c>
      <c r="B77" s="229">
        <f>VLOOKUP(A77,'2018'!$A$6:$N$315,9,0)</f>
        <v>43098</v>
      </c>
      <c r="C77" s="229" t="str">
        <f>VLOOKUP(A77,'2018'!$A$6:$L$315,5,0)</f>
        <v>Железнодорожный</v>
      </c>
      <c r="D77" s="202">
        <f>VLOOKUP(A77,'2018'!$A$6:$L$315,12,0)</f>
        <v>1900</v>
      </c>
      <c r="E77" s="202">
        <v>0.4</v>
      </c>
      <c r="F77" s="253" t="s">
        <v>964</v>
      </c>
      <c r="G77" s="253" t="s">
        <v>2060</v>
      </c>
      <c r="H77" s="202">
        <f>VLOOKUP(A77,'2018'!$A$6:$M$315,13,0)</f>
        <v>3</v>
      </c>
      <c r="I77" s="231">
        <f t="shared" si="7"/>
        <v>380</v>
      </c>
      <c r="J77" s="231">
        <f t="shared" si="6"/>
        <v>1140</v>
      </c>
      <c r="K77" s="252"/>
    </row>
    <row r="78" spans="1:12" x14ac:dyDescent="0.2">
      <c r="A78" s="297">
        <v>20</v>
      </c>
      <c r="B78" s="229">
        <f>VLOOKUP(A78,'2018'!$A$6:$N$315,9,0)</f>
        <v>43098</v>
      </c>
      <c r="C78" s="229" t="str">
        <f>VLOOKUP(A78,'2018'!$A$6:$L$315,5,0)</f>
        <v>Железнодорожный</v>
      </c>
      <c r="D78" s="202">
        <f>VLOOKUP(A78,'2018'!$A$6:$L$315,12,0)</f>
        <v>1800</v>
      </c>
      <c r="E78" s="202">
        <v>0.4</v>
      </c>
      <c r="F78" s="253" t="s">
        <v>964</v>
      </c>
      <c r="G78" s="253" t="s">
        <v>2060</v>
      </c>
      <c r="H78" s="202">
        <f>VLOOKUP(A78,'2018'!$A$6:$M$315,13,0)</f>
        <v>3</v>
      </c>
      <c r="I78" s="231">
        <f t="shared" si="7"/>
        <v>360</v>
      </c>
      <c r="J78" s="231">
        <f t="shared" si="6"/>
        <v>1080</v>
      </c>
      <c r="K78" s="252">
        <v>5</v>
      </c>
    </row>
    <row r="79" spans="1:12" x14ac:dyDescent="0.2">
      <c r="A79" s="297">
        <v>178</v>
      </c>
      <c r="B79" s="229">
        <f>VLOOKUP(A79,'2018'!$A$6:$N$315,9,0)</f>
        <v>43098</v>
      </c>
      <c r="C79" s="229" t="str">
        <f>VLOOKUP(A79,'2018'!$A$6:$L$315,5,0)</f>
        <v>Железнодорожный</v>
      </c>
      <c r="D79" s="202">
        <f>VLOOKUP(A79,'2018'!$A$6:$L$315,12,0)</f>
        <v>1900</v>
      </c>
      <c r="E79" s="202">
        <v>0.4</v>
      </c>
      <c r="F79" s="253" t="s">
        <v>964</v>
      </c>
      <c r="G79" s="253" t="s">
        <v>2060</v>
      </c>
      <c r="H79" s="202">
        <f>VLOOKUP(A79,'2018'!$A$6:$M$315,13,0)</f>
        <v>3</v>
      </c>
      <c r="I79" s="231">
        <f t="shared" si="7"/>
        <v>380</v>
      </c>
      <c r="J79" s="231">
        <f t="shared" si="6"/>
        <v>1140</v>
      </c>
      <c r="K79" s="252"/>
    </row>
    <row r="80" spans="1:12" x14ac:dyDescent="0.2">
      <c r="A80" s="298">
        <v>22</v>
      </c>
      <c r="B80" s="229">
        <f>VLOOKUP(A80,'2018'!$A$6:$N$315,9,0)</f>
        <v>43098</v>
      </c>
      <c r="C80" s="229" t="str">
        <f>VLOOKUP(A80,'2018'!$A$6:$L$315,5,0)</f>
        <v>Железнодорожный</v>
      </c>
      <c r="D80" s="202">
        <f>VLOOKUP(A80,'2018'!$A$6:$L$315,12,0)</f>
        <v>1800</v>
      </c>
      <c r="E80" s="202">
        <v>0.4</v>
      </c>
      <c r="F80" s="253" t="s">
        <v>964</v>
      </c>
      <c r="G80" s="253" t="s">
        <v>2060</v>
      </c>
      <c r="H80" s="202">
        <f>VLOOKUP(A80,'2018'!$A$6:$M$315,13,0)</f>
        <v>3</v>
      </c>
      <c r="I80" s="231">
        <f t="shared" si="7"/>
        <v>360</v>
      </c>
      <c r="J80" s="231">
        <f t="shared" si="6"/>
        <v>1080</v>
      </c>
      <c r="K80" s="252">
        <v>5</v>
      </c>
    </row>
    <row r="81" spans="1:11" x14ac:dyDescent="0.2">
      <c r="A81" s="297">
        <v>61</v>
      </c>
      <c r="B81" s="229">
        <f>VLOOKUP(A81,'2018'!$A$6:$N$315,9,0)</f>
        <v>43098</v>
      </c>
      <c r="C81" s="229" t="str">
        <f>VLOOKUP(A81,'2018'!$A$6:$L$315,5,0)</f>
        <v>Железнодорожный</v>
      </c>
      <c r="D81" s="202">
        <f>VLOOKUP(A81,'2018'!$A$6:$L$315,12,0)</f>
        <v>1900</v>
      </c>
      <c r="E81" s="202">
        <v>0.4</v>
      </c>
      <c r="F81" s="253" t="s">
        <v>964</v>
      </c>
      <c r="G81" s="253" t="s">
        <v>2060</v>
      </c>
      <c r="H81" s="202">
        <f>VLOOKUP(A81,'2018'!$A$6:$M$315,13,0)</f>
        <v>3</v>
      </c>
      <c r="I81" s="231">
        <f t="shared" si="7"/>
        <v>380</v>
      </c>
      <c r="J81" s="231">
        <f t="shared" si="6"/>
        <v>1140</v>
      </c>
      <c r="K81" s="252">
        <v>5</v>
      </c>
    </row>
    <row r="82" spans="1:11" x14ac:dyDescent="0.2">
      <c r="A82" s="298">
        <v>155</v>
      </c>
      <c r="B82" s="229">
        <f>VLOOKUP(A82,'2018'!$A$6:$N$315,9,0)</f>
        <v>43098</v>
      </c>
      <c r="C82" s="229" t="str">
        <f>VLOOKUP(A82,'2018'!$A$6:$L$315,5,0)</f>
        <v>Железнодорожный</v>
      </c>
      <c r="D82" s="202">
        <f>VLOOKUP(A82,'2018'!$A$6:$L$315,12,0)</f>
        <v>1900</v>
      </c>
      <c r="E82" s="202">
        <v>0.4</v>
      </c>
      <c r="F82" s="253" t="s">
        <v>964</v>
      </c>
      <c r="G82" s="253" t="s">
        <v>2060</v>
      </c>
      <c r="H82" s="202">
        <f>VLOOKUP(A82,'2018'!$A$6:$M$315,13,0)</f>
        <v>3</v>
      </c>
      <c r="I82" s="231">
        <f t="shared" si="7"/>
        <v>380</v>
      </c>
      <c r="J82" s="231">
        <f t="shared" si="6"/>
        <v>1140</v>
      </c>
      <c r="K82" s="252"/>
    </row>
    <row r="83" spans="1:11" x14ac:dyDescent="0.2">
      <c r="A83" s="295">
        <v>82</v>
      </c>
      <c r="B83" s="229">
        <f>VLOOKUP(A83,'2018'!$A$6:$N$315,9,0)</f>
        <v>43098</v>
      </c>
      <c r="C83" s="229" t="str">
        <f>VLOOKUP(A83,'2018'!$A$6:$L$315,5,0)</f>
        <v>Железнодорожный</v>
      </c>
      <c r="D83" s="202">
        <f>VLOOKUP(A83,'2018'!$A$6:$L$315,12,0)</f>
        <v>1800</v>
      </c>
      <c r="E83" s="202">
        <v>0.4</v>
      </c>
      <c r="F83" s="253" t="s">
        <v>964</v>
      </c>
      <c r="G83" s="253" t="s">
        <v>2060</v>
      </c>
      <c r="H83" s="202">
        <f>VLOOKUP(A83,'2018'!$A$6:$M$315,13,0)</f>
        <v>3</v>
      </c>
      <c r="I83" s="231">
        <f t="shared" si="7"/>
        <v>360</v>
      </c>
      <c r="J83" s="231">
        <f t="shared" si="6"/>
        <v>1080</v>
      </c>
      <c r="K83" s="252">
        <v>5</v>
      </c>
    </row>
    <row r="84" spans="1:11" x14ac:dyDescent="0.2">
      <c r="A84" s="296">
        <v>187</v>
      </c>
      <c r="B84" s="229">
        <f>VLOOKUP(A84,'2018'!$A$6:$N$315,9,0)</f>
        <v>43098</v>
      </c>
      <c r="C84" s="229" t="str">
        <f>VLOOKUP(A84,'2018'!$A$6:$L$315,5,0)</f>
        <v>Балашиха</v>
      </c>
      <c r="D84" s="202">
        <f>VLOOKUP(A84,'2018'!$A$6:$L$315,12,0)</f>
        <v>6000</v>
      </c>
      <c r="E84" s="202">
        <v>0.41649999999999998</v>
      </c>
      <c r="F84" s="202" t="s">
        <v>2062</v>
      </c>
      <c r="G84" s="202" t="s">
        <v>2061</v>
      </c>
      <c r="H84" s="202">
        <f>VLOOKUP(A84,'2018'!$A$6:$M$315,13,0)</f>
        <v>4</v>
      </c>
      <c r="I84" s="231">
        <f t="shared" si="7"/>
        <v>1249.5</v>
      </c>
      <c r="J84" s="231">
        <f t="shared" si="6"/>
        <v>3501</v>
      </c>
      <c r="K84" s="252"/>
    </row>
    <row r="85" spans="1:11" x14ac:dyDescent="0.2">
      <c r="A85" s="296">
        <v>136</v>
      </c>
      <c r="B85" s="229">
        <f>VLOOKUP(A85,'2018'!$A$6:$N$315,9,0)</f>
        <v>43098</v>
      </c>
      <c r="C85" s="229" t="str">
        <f>VLOOKUP(A85,'2018'!$A$6:$L$315,5,0)</f>
        <v>Балашиха</v>
      </c>
      <c r="D85" s="202">
        <f>VLOOKUP(A85,'2018'!$A$6:$L$315,12,0)</f>
        <v>5000</v>
      </c>
      <c r="E85" s="202">
        <v>0.5</v>
      </c>
      <c r="F85" s="202" t="s">
        <v>2062</v>
      </c>
      <c r="G85" s="202" t="s">
        <v>2061</v>
      </c>
      <c r="H85" s="202">
        <f>VLOOKUP(A85,'2018'!$A$6:$M$315,13,0)</f>
        <v>4</v>
      </c>
      <c r="I85" s="231">
        <f t="shared" si="7"/>
        <v>1250</v>
      </c>
      <c r="J85" s="231">
        <f t="shared" si="6"/>
        <v>2500</v>
      </c>
      <c r="K85" s="252"/>
    </row>
    <row r="86" spans="1:11" x14ac:dyDescent="0.2">
      <c r="A86" s="296">
        <v>13</v>
      </c>
      <c r="B86" s="229">
        <f>VLOOKUP(A86,'2018'!$A$6:$N$315,9,0)</f>
        <v>43098</v>
      </c>
      <c r="C86" s="229" t="str">
        <f>VLOOKUP(A86,'2018'!$A$6:$L$315,5,0)</f>
        <v>Старая Купавна</v>
      </c>
      <c r="D86" s="202">
        <f>VLOOKUP(A86,'2018'!$A$6:$L$315,12,0)</f>
        <v>3500</v>
      </c>
      <c r="E86" s="202">
        <v>0.5</v>
      </c>
      <c r="F86" s="202" t="s">
        <v>2062</v>
      </c>
      <c r="G86" s="202" t="s">
        <v>2061</v>
      </c>
      <c r="H86" s="202">
        <f>VLOOKUP(A86,'2018'!$A$6:$M$315,13,0)</f>
        <v>4</v>
      </c>
      <c r="I86" s="231">
        <f t="shared" si="7"/>
        <v>875</v>
      </c>
      <c r="J86" s="231">
        <f t="shared" si="6"/>
        <v>1750</v>
      </c>
      <c r="K86" s="252"/>
    </row>
    <row r="87" spans="1:11" x14ac:dyDescent="0.2">
      <c r="A87" s="299">
        <v>145</v>
      </c>
      <c r="B87" s="300">
        <f>VLOOKUP(A87,'2018'!$A$6:$N$315,9,0)</f>
        <v>43099</v>
      </c>
      <c r="C87" s="300" t="str">
        <f>VLOOKUP(A87,'2018'!$A$6:$L$315,5,0)</f>
        <v>Старая Купавна</v>
      </c>
      <c r="D87" s="301">
        <f>VLOOKUP(A87,'2018'!$A$6:$L$315,12,0)</f>
        <v>2500</v>
      </c>
      <c r="E87" s="301">
        <v>0.5</v>
      </c>
      <c r="F87" s="301" t="s">
        <v>2243</v>
      </c>
      <c r="G87" s="301" t="s">
        <v>2058</v>
      </c>
      <c r="H87" s="301">
        <f>VLOOKUP(A87,'2018'!$A$6:$M$315,13,0)</f>
        <v>1</v>
      </c>
      <c r="I87" s="318">
        <f t="shared" si="7"/>
        <v>625</v>
      </c>
      <c r="J87" s="318">
        <f t="shared" si="6"/>
        <v>1250</v>
      </c>
      <c r="K87" s="302">
        <v>5</v>
      </c>
    </row>
    <row r="88" spans="1:11" x14ac:dyDescent="0.2">
      <c r="A88" s="299">
        <v>18</v>
      </c>
      <c r="B88" s="300">
        <f>VLOOKUP(A88,'2018'!$A$6:$N$315,9,0)</f>
        <v>43099</v>
      </c>
      <c r="C88" s="300" t="str">
        <f>VLOOKUP(A88,'2018'!$A$6:$L$315,5,0)</f>
        <v>Старая Купавна</v>
      </c>
      <c r="D88" s="301">
        <f>VLOOKUP(A88,'2018'!$A$6:$L$315,12,0)</f>
        <v>2900</v>
      </c>
      <c r="E88" s="301">
        <v>0.5</v>
      </c>
      <c r="F88" s="301" t="s">
        <v>2243</v>
      </c>
      <c r="G88" s="301" t="s">
        <v>2058</v>
      </c>
      <c r="H88" s="301">
        <f>VLOOKUP(A88,'2018'!$A$6:$M$315,13,0)</f>
        <v>1</v>
      </c>
      <c r="I88" s="318">
        <f t="shared" si="7"/>
        <v>725</v>
      </c>
      <c r="J88" s="318">
        <f t="shared" si="6"/>
        <v>1450</v>
      </c>
      <c r="K88" s="302"/>
    </row>
    <row r="89" spans="1:11" x14ac:dyDescent="0.2">
      <c r="A89" s="299">
        <v>73</v>
      </c>
      <c r="B89" s="300">
        <f>VLOOKUP(A89,'2018'!$A$6:$N$315,9,0)</f>
        <v>43099</v>
      </c>
      <c r="C89" s="300" t="str">
        <f>VLOOKUP(A89,'2018'!$A$6:$L$315,5,0)</f>
        <v>Балобаново</v>
      </c>
      <c r="D89" s="301">
        <f>VLOOKUP(A89,'2018'!$A$6:$L$315,12,0)</f>
        <v>2300</v>
      </c>
      <c r="E89" s="301">
        <v>0.5</v>
      </c>
      <c r="F89" s="301" t="s">
        <v>2243</v>
      </c>
      <c r="G89" s="301" t="s">
        <v>2058</v>
      </c>
      <c r="H89" s="301">
        <f>VLOOKUP(A89,'2018'!$A$6:$M$315,13,0)</f>
        <v>1</v>
      </c>
      <c r="I89" s="318">
        <f t="shared" si="7"/>
        <v>575</v>
      </c>
      <c r="J89" s="318">
        <f t="shared" si="6"/>
        <v>1150</v>
      </c>
      <c r="K89" s="302">
        <v>5</v>
      </c>
    </row>
    <row r="90" spans="1:11" x14ac:dyDescent="0.2">
      <c r="A90" s="299">
        <v>127</v>
      </c>
      <c r="B90" s="300">
        <f>VLOOKUP(A90,'2018'!$A$6:$N$315,9,0)</f>
        <v>43099</v>
      </c>
      <c r="C90" s="300" t="str">
        <f>VLOOKUP(A90,'2018'!$A$6:$L$315,5,0)</f>
        <v>Старая Купавна</v>
      </c>
      <c r="D90" s="301">
        <f>VLOOKUP(A90,'2018'!$A$6:$L$315,12,0)</f>
        <v>1900</v>
      </c>
      <c r="E90" s="301">
        <v>0.5</v>
      </c>
      <c r="F90" s="301" t="s">
        <v>2243</v>
      </c>
      <c r="G90" s="301" t="s">
        <v>2058</v>
      </c>
      <c r="H90" s="301">
        <f>VLOOKUP(A90,'2018'!$A$6:$M$315,13,0)</f>
        <v>1</v>
      </c>
      <c r="I90" s="318">
        <f t="shared" si="7"/>
        <v>475</v>
      </c>
      <c r="J90" s="318">
        <f t="shared" si="6"/>
        <v>950</v>
      </c>
      <c r="K90" s="302"/>
    </row>
    <row r="91" spans="1:11" x14ac:dyDescent="0.2">
      <c r="A91" s="299">
        <v>5</v>
      </c>
      <c r="B91" s="300">
        <f>VLOOKUP(A91,'2018'!$A$6:$N$315,9,0)</f>
        <v>43099</v>
      </c>
      <c r="C91" s="300" t="str">
        <f>VLOOKUP(A91,'2018'!$A$6:$L$315,5,0)</f>
        <v>Старая Купавна</v>
      </c>
      <c r="D91" s="301">
        <f>VLOOKUP(A91,'2018'!$A$6:$L$315,12,0)</f>
        <v>1900</v>
      </c>
      <c r="E91" s="301">
        <v>0.5</v>
      </c>
      <c r="F91" s="301" t="s">
        <v>2243</v>
      </c>
      <c r="G91" s="301" t="s">
        <v>2058</v>
      </c>
      <c r="H91" s="301">
        <f>VLOOKUP(A91,'2018'!$A$6:$M$315,13,0)</f>
        <v>1</v>
      </c>
      <c r="I91" s="318">
        <f t="shared" si="7"/>
        <v>475</v>
      </c>
      <c r="J91" s="318">
        <f t="shared" si="6"/>
        <v>950</v>
      </c>
      <c r="K91" s="302"/>
    </row>
    <row r="92" spans="1:11" x14ac:dyDescent="0.2">
      <c r="A92" s="299">
        <v>50</v>
      </c>
      <c r="B92" s="300">
        <f>VLOOKUP(A92,'2018'!$A$6:$N$315,9,0)</f>
        <v>43099</v>
      </c>
      <c r="C92" s="300" t="str">
        <f>VLOOKUP(A92,'2018'!$A$6:$L$315,5,0)</f>
        <v>Старая Купавна</v>
      </c>
      <c r="D92" s="301">
        <f>VLOOKUP(A92,'2018'!$A$6:$L$315,12,0)</f>
        <v>1900</v>
      </c>
      <c r="E92" s="301">
        <v>0.5</v>
      </c>
      <c r="F92" s="301" t="s">
        <v>2243</v>
      </c>
      <c r="G92" s="301" t="s">
        <v>2058</v>
      </c>
      <c r="H92" s="301">
        <f>VLOOKUP(A92,'2018'!$A$6:$M$315,13,0)</f>
        <v>1</v>
      </c>
      <c r="I92" s="318">
        <f t="shared" si="7"/>
        <v>475</v>
      </c>
      <c r="J92" s="318">
        <f t="shared" si="6"/>
        <v>950</v>
      </c>
      <c r="K92" s="302">
        <v>5</v>
      </c>
    </row>
    <row r="93" spans="1:11" x14ac:dyDescent="0.2">
      <c r="A93" s="299">
        <v>181</v>
      </c>
      <c r="B93" s="300">
        <f>VLOOKUP(A93,'2018'!$A$6:$N$315,9,0)</f>
        <v>43099</v>
      </c>
      <c r="C93" s="300" t="str">
        <f>VLOOKUP(A93,'2018'!$A$6:$L$315,5,0)</f>
        <v>Старая Купавна</v>
      </c>
      <c r="D93" s="301">
        <f>VLOOKUP(A93,'2018'!$A$6:$L$315,12,0)</f>
        <v>1900</v>
      </c>
      <c r="E93" s="301">
        <v>0.5</v>
      </c>
      <c r="F93" s="301" t="s">
        <v>2243</v>
      </c>
      <c r="G93" s="301" t="s">
        <v>2058</v>
      </c>
      <c r="H93" s="301">
        <f>VLOOKUP(A93,'2018'!$A$6:$M$315,13,0)</f>
        <v>1</v>
      </c>
      <c r="I93" s="318">
        <f t="shared" si="7"/>
        <v>475</v>
      </c>
      <c r="J93" s="318">
        <f t="shared" si="6"/>
        <v>950</v>
      </c>
      <c r="K93" s="302">
        <v>5</v>
      </c>
    </row>
    <row r="94" spans="1:11" x14ac:dyDescent="0.2">
      <c r="A94" s="299">
        <v>21</v>
      </c>
      <c r="B94" s="300">
        <f>VLOOKUP(A94,'2018'!$A$6:$N$315,9,0)</f>
        <v>43099</v>
      </c>
      <c r="C94" s="300" t="str">
        <f>VLOOKUP(A94,'2018'!$A$6:$L$315,5,0)</f>
        <v>Старая Купавна</v>
      </c>
      <c r="D94" s="301">
        <f>VLOOKUP(A94,'2018'!$A$6:$L$315,12,0)</f>
        <v>2000</v>
      </c>
      <c r="E94" s="301">
        <v>0.5</v>
      </c>
      <c r="F94" s="301" t="s">
        <v>2243</v>
      </c>
      <c r="G94" s="301" t="s">
        <v>2058</v>
      </c>
      <c r="H94" s="301">
        <f>VLOOKUP(A94,'2018'!$A$6:$M$315,13,0)</f>
        <v>1</v>
      </c>
      <c r="I94" s="318">
        <f t="shared" si="7"/>
        <v>500</v>
      </c>
      <c r="J94" s="318">
        <f t="shared" si="6"/>
        <v>1000</v>
      </c>
      <c r="K94" s="302">
        <v>5</v>
      </c>
    </row>
    <row r="95" spans="1:11" x14ac:dyDescent="0.2">
      <c r="A95" s="299">
        <v>67</v>
      </c>
      <c r="B95" s="300">
        <f>VLOOKUP(A95,'2018'!$A$6:$N$315,9,0)</f>
        <v>43099</v>
      </c>
      <c r="C95" s="300" t="str">
        <f>VLOOKUP(A95,'2018'!$A$6:$L$315,5,0)</f>
        <v>Старая Купавна</v>
      </c>
      <c r="D95" s="301">
        <f>VLOOKUP(A95,'2018'!$A$6:$L$315,12,0)</f>
        <v>2000</v>
      </c>
      <c r="E95" s="301">
        <v>0.5</v>
      </c>
      <c r="F95" s="301" t="s">
        <v>2243</v>
      </c>
      <c r="G95" s="301" t="s">
        <v>2058</v>
      </c>
      <c r="H95" s="301">
        <f>VLOOKUP(A95,'2018'!$A$6:$M$315,13,0)</f>
        <v>1</v>
      </c>
      <c r="I95" s="318">
        <f t="shared" si="7"/>
        <v>500</v>
      </c>
      <c r="J95" s="318">
        <f t="shared" si="6"/>
        <v>1000</v>
      </c>
      <c r="K95" s="302">
        <v>4</v>
      </c>
    </row>
    <row r="96" spans="1:11" x14ac:dyDescent="0.2">
      <c r="A96" s="299">
        <v>74</v>
      </c>
      <c r="B96" s="300">
        <f>VLOOKUP(A96,'2018'!$A$6:$N$315,9,0)</f>
        <v>43099</v>
      </c>
      <c r="C96" s="300" t="str">
        <f>VLOOKUP(A96,'2018'!$A$6:$L$315,5,0)</f>
        <v>Старая Купавна</v>
      </c>
      <c r="D96" s="301">
        <f>VLOOKUP(A96,'2018'!$A$6:$L$315,12,0)</f>
        <v>1900</v>
      </c>
      <c r="E96" s="301">
        <v>0.5</v>
      </c>
      <c r="F96" s="301" t="s">
        <v>2243</v>
      </c>
      <c r="G96" s="301" t="s">
        <v>2058</v>
      </c>
      <c r="H96" s="301">
        <f>VLOOKUP(A96,'2018'!$A$6:$M$315,13,0)</f>
        <v>1</v>
      </c>
      <c r="I96" s="318">
        <f t="shared" si="7"/>
        <v>475</v>
      </c>
      <c r="J96" s="318">
        <f t="shared" si="6"/>
        <v>950</v>
      </c>
      <c r="K96" s="302"/>
    </row>
    <row r="97" spans="1:11" x14ac:dyDescent="0.2">
      <c r="A97" s="299">
        <v>90</v>
      </c>
      <c r="B97" s="300">
        <f>VLOOKUP(A97,'2018'!$A$6:$N$315,9,0)</f>
        <v>43099</v>
      </c>
      <c r="C97" s="300" t="str">
        <f>VLOOKUP(A97,'2018'!$A$6:$L$315,5,0)</f>
        <v>Старая Купавна</v>
      </c>
      <c r="D97" s="301">
        <f>VLOOKUP(A97,'2018'!$A$6:$L$315,12,0)</f>
        <v>1900</v>
      </c>
      <c r="E97" s="301">
        <v>0.5</v>
      </c>
      <c r="F97" s="301" t="s">
        <v>2243</v>
      </c>
      <c r="G97" s="301" t="s">
        <v>2058</v>
      </c>
      <c r="H97" s="301">
        <f>VLOOKUP(A97,'2018'!$A$6:$M$315,13,0)</f>
        <v>1</v>
      </c>
      <c r="I97" s="318">
        <f t="shared" si="7"/>
        <v>475</v>
      </c>
      <c r="J97" s="318">
        <f t="shared" si="6"/>
        <v>950</v>
      </c>
      <c r="K97" s="302"/>
    </row>
    <row r="98" spans="1:11" x14ac:dyDescent="0.2">
      <c r="A98" s="299">
        <v>113</v>
      </c>
      <c r="B98" s="300">
        <f>VLOOKUP(A98,'2018'!$A$6:$N$315,9,0)</f>
        <v>43099</v>
      </c>
      <c r="C98" s="300" t="str">
        <f>VLOOKUP(A98,'2018'!$A$6:$L$315,5,0)</f>
        <v>Шульгино</v>
      </c>
      <c r="D98" s="301">
        <f>VLOOKUP(A98,'2018'!$A$6:$L$315,12,0)</f>
        <v>2100</v>
      </c>
      <c r="E98" s="301">
        <v>0.5</v>
      </c>
      <c r="F98" s="301" t="s">
        <v>2243</v>
      </c>
      <c r="G98" s="301" t="s">
        <v>2058</v>
      </c>
      <c r="H98" s="301">
        <f>VLOOKUP(A98,'2018'!$A$6:$M$315,13,0)</f>
        <v>1</v>
      </c>
      <c r="I98" s="318">
        <f t="shared" si="7"/>
        <v>525</v>
      </c>
      <c r="J98" s="318">
        <f t="shared" si="6"/>
        <v>1050</v>
      </c>
      <c r="K98" s="302"/>
    </row>
    <row r="99" spans="1:11" x14ac:dyDescent="0.2">
      <c r="A99" s="299">
        <v>126</v>
      </c>
      <c r="B99" s="300">
        <f>VLOOKUP(A99,'2018'!$A$6:$N$315,9,0)</f>
        <v>43099</v>
      </c>
      <c r="C99" s="300" t="str">
        <f>VLOOKUP(A99,'2018'!$A$6:$L$315,5,0)</f>
        <v>Шульгино</v>
      </c>
      <c r="D99" s="301">
        <f>VLOOKUP(A99,'2018'!$A$6:$L$315,12,0)</f>
        <v>1900</v>
      </c>
      <c r="E99" s="301">
        <v>0.5</v>
      </c>
      <c r="F99" s="301" t="s">
        <v>2243</v>
      </c>
      <c r="G99" s="301" t="s">
        <v>2058</v>
      </c>
      <c r="H99" s="301">
        <f>VLOOKUP(A99,'2018'!$A$6:$M$315,13,0)</f>
        <v>1</v>
      </c>
      <c r="I99" s="318">
        <f t="shared" si="7"/>
        <v>475</v>
      </c>
      <c r="J99" s="318">
        <f t="shared" si="6"/>
        <v>950</v>
      </c>
      <c r="K99" s="302"/>
    </row>
    <row r="100" spans="1:11" x14ac:dyDescent="0.2">
      <c r="A100" s="299">
        <v>167</v>
      </c>
      <c r="B100" s="300">
        <f>VLOOKUP(A100,'2018'!$A$6:$N$315,9,0)</f>
        <v>43099</v>
      </c>
      <c r="C100" s="300" t="str">
        <f>VLOOKUP(A100,'2018'!$A$6:$L$315,5,0)</f>
        <v>Кудиново</v>
      </c>
      <c r="D100" s="301">
        <f>VLOOKUP(A100,'2018'!$A$6:$L$315,12,0)</f>
        <v>2300</v>
      </c>
      <c r="E100" s="301">
        <v>0.5</v>
      </c>
      <c r="F100" s="301" t="s">
        <v>2243</v>
      </c>
      <c r="G100" s="301" t="s">
        <v>2058</v>
      </c>
      <c r="H100" s="301">
        <f>VLOOKUP(A100,'2018'!$A$6:$M$315,13,0)</f>
        <v>1</v>
      </c>
      <c r="I100" s="318">
        <f t="shared" si="7"/>
        <v>575</v>
      </c>
      <c r="J100" s="318">
        <f t="shared" si="6"/>
        <v>1150</v>
      </c>
      <c r="K100" s="302"/>
    </row>
    <row r="101" spans="1:11" x14ac:dyDescent="0.2">
      <c r="A101" s="299">
        <v>48</v>
      </c>
      <c r="B101" s="300">
        <f>VLOOKUP(A101,'2018'!$A$6:$N$315,9,0)</f>
        <v>43099</v>
      </c>
      <c r="C101" s="300" t="str">
        <f>VLOOKUP(A101,'2018'!$A$6:$L$315,5,0)</f>
        <v>Бисерово</v>
      </c>
      <c r="D101" s="301">
        <f>VLOOKUP(A101,'2018'!$A$6:$L$315,12,0)</f>
        <v>2200</v>
      </c>
      <c r="E101" s="301">
        <v>0.5</v>
      </c>
      <c r="F101" s="301" t="s">
        <v>2059</v>
      </c>
      <c r="G101" s="301" t="s">
        <v>2244</v>
      </c>
      <c r="H101" s="301">
        <f>VLOOKUP(A101,'2018'!$A$6:$M$315,13,0)</f>
        <v>2</v>
      </c>
      <c r="I101" s="318">
        <f t="shared" si="7"/>
        <v>550</v>
      </c>
      <c r="J101" s="318">
        <f t="shared" si="6"/>
        <v>1100</v>
      </c>
      <c r="K101" s="302"/>
    </row>
    <row r="102" spans="1:11" x14ac:dyDescent="0.2">
      <c r="A102" s="303">
        <v>65</v>
      </c>
      <c r="B102" s="300">
        <f>VLOOKUP(A102,'2018'!$A$6:$N$315,9,0)</f>
        <v>43099</v>
      </c>
      <c r="C102" s="300" t="str">
        <f>VLOOKUP(A102,'2018'!$A$6:$L$315,5,0)</f>
        <v>Старая Купавна</v>
      </c>
      <c r="D102" s="301">
        <f>VLOOKUP(A102,'2018'!$A$6:$L$315,12,0)</f>
        <v>2000</v>
      </c>
      <c r="E102" s="301">
        <v>0.5</v>
      </c>
      <c r="F102" s="301" t="s">
        <v>2059</v>
      </c>
      <c r="G102" s="301" t="s">
        <v>2244</v>
      </c>
      <c r="H102" s="301">
        <f>VLOOKUP(A102,'2018'!$A$6:$M$315,13,0)</f>
        <v>2</v>
      </c>
      <c r="I102" s="318">
        <f t="shared" si="7"/>
        <v>500</v>
      </c>
      <c r="J102" s="318">
        <f t="shared" si="6"/>
        <v>1000</v>
      </c>
      <c r="K102" s="302"/>
    </row>
    <row r="103" spans="1:11" x14ac:dyDescent="0.2">
      <c r="A103" s="303">
        <v>59</v>
      </c>
      <c r="B103" s="300">
        <f>VLOOKUP(A103,'2018'!$A$6:$N$315,9,0)</f>
        <v>43099</v>
      </c>
      <c r="C103" s="300" t="str">
        <f>VLOOKUP(A103,'2018'!$A$6:$L$315,5,0)</f>
        <v>Старая Купавна</v>
      </c>
      <c r="D103" s="301">
        <f>VLOOKUP(A103,'2018'!$A$6:$L$315,12,0)</f>
        <v>1900</v>
      </c>
      <c r="E103" s="301">
        <v>0.5</v>
      </c>
      <c r="F103" s="301" t="s">
        <v>2059</v>
      </c>
      <c r="G103" s="301" t="s">
        <v>2244</v>
      </c>
      <c r="H103" s="301">
        <f>VLOOKUP(A103,'2018'!$A$6:$M$315,13,0)</f>
        <v>2</v>
      </c>
      <c r="I103" s="318">
        <f t="shared" si="7"/>
        <v>475</v>
      </c>
      <c r="J103" s="318">
        <f t="shared" si="6"/>
        <v>950</v>
      </c>
      <c r="K103" s="302">
        <v>5</v>
      </c>
    </row>
    <row r="104" spans="1:11" x14ac:dyDescent="0.2">
      <c r="A104" s="303">
        <v>110</v>
      </c>
      <c r="B104" s="300">
        <f>VLOOKUP(A104,'2018'!$A$6:$N$315,9,0)</f>
        <v>43099</v>
      </c>
      <c r="C104" s="300" t="str">
        <f>VLOOKUP(A104,'2018'!$A$6:$L$315,5,0)</f>
        <v>Мамонтово</v>
      </c>
      <c r="D104" s="301">
        <f>VLOOKUP(A104,'2018'!$A$6:$L$315,12,0)</f>
        <v>4000</v>
      </c>
      <c r="E104" s="301">
        <v>0.4</v>
      </c>
      <c r="F104" s="301" t="s">
        <v>2059</v>
      </c>
      <c r="G104" s="301" t="s">
        <v>2244</v>
      </c>
      <c r="H104" s="301">
        <f>VLOOKUP(A104,'2018'!$A$6:$M$315,13,0)</f>
        <v>2</v>
      </c>
      <c r="I104" s="318">
        <f t="shared" si="7"/>
        <v>800</v>
      </c>
      <c r="J104" s="318">
        <f t="shared" si="6"/>
        <v>2400</v>
      </c>
      <c r="K104" s="302"/>
    </row>
    <row r="105" spans="1:11" x14ac:dyDescent="0.2">
      <c r="A105" s="302">
        <v>119</v>
      </c>
      <c r="B105" s="300">
        <f>VLOOKUP(A105,'2018'!$A$6:$N$315,9,0)</f>
        <v>43099</v>
      </c>
      <c r="C105" s="300" t="str">
        <f>VLOOKUP(A105,'2018'!$A$6:$L$315,5,0)</f>
        <v>Ногинск</v>
      </c>
      <c r="D105" s="301">
        <f>VLOOKUP(A105,'2018'!$A$6:$L$315,12,0)</f>
        <v>2600</v>
      </c>
      <c r="E105" s="301">
        <v>0.4</v>
      </c>
      <c r="F105" s="301" t="s">
        <v>2059</v>
      </c>
      <c r="G105" s="301" t="s">
        <v>2244</v>
      </c>
      <c r="H105" s="301">
        <f>VLOOKUP(A105,'2018'!$A$6:$M$315,13,0)</f>
        <v>2</v>
      </c>
      <c r="I105" s="318">
        <f t="shared" si="7"/>
        <v>520</v>
      </c>
      <c r="J105" s="318">
        <f t="shared" si="6"/>
        <v>1560</v>
      </c>
      <c r="K105" s="302"/>
    </row>
    <row r="106" spans="1:11" x14ac:dyDescent="0.2">
      <c r="A106" s="302">
        <v>134</v>
      </c>
      <c r="B106" s="300">
        <f>VLOOKUP(A106,'2018'!$A$6:$N$315,9,0)</f>
        <v>43099</v>
      </c>
      <c r="C106" s="300" t="str">
        <f>VLOOKUP(A106,'2018'!$A$6:$L$315,5,0)</f>
        <v>Зеленый</v>
      </c>
      <c r="D106" s="301">
        <f>VLOOKUP(A106,'2018'!$A$6:$L$315,12,0)</f>
        <v>2000</v>
      </c>
      <c r="E106" s="301">
        <v>0.5</v>
      </c>
      <c r="F106" s="301" t="s">
        <v>2059</v>
      </c>
      <c r="G106" s="301" t="s">
        <v>2244</v>
      </c>
      <c r="H106" s="301">
        <f>VLOOKUP(A106,'2018'!$A$6:$M$315,13,0)</f>
        <v>2</v>
      </c>
      <c r="I106" s="318">
        <f t="shared" si="7"/>
        <v>500</v>
      </c>
      <c r="J106" s="318">
        <f t="shared" si="6"/>
        <v>1000</v>
      </c>
      <c r="K106" s="302"/>
    </row>
    <row r="107" spans="1:11" x14ac:dyDescent="0.2">
      <c r="A107" s="302">
        <v>86</v>
      </c>
      <c r="B107" s="300">
        <f>VLOOKUP(A107,'2018'!$A$6:$N$315,9,0)</f>
        <v>43099</v>
      </c>
      <c r="C107" s="300" t="str">
        <f>VLOOKUP(A107,'2018'!$A$6:$L$315,5,0)</f>
        <v>Москва</v>
      </c>
      <c r="D107" s="301">
        <f>VLOOKUP(A107,'2018'!$A$6:$L$315,12,0)</f>
        <v>3500</v>
      </c>
      <c r="E107" s="301">
        <v>0.5</v>
      </c>
      <c r="F107" s="301" t="s">
        <v>2059</v>
      </c>
      <c r="G107" s="301" t="s">
        <v>2244</v>
      </c>
      <c r="H107" s="301">
        <f>VLOOKUP(A107,'2018'!$A$6:$M$315,13,0)</f>
        <v>2</v>
      </c>
      <c r="I107" s="318">
        <f t="shared" si="7"/>
        <v>875</v>
      </c>
      <c r="J107" s="318">
        <f t="shared" si="6"/>
        <v>1750</v>
      </c>
      <c r="K107" s="302"/>
    </row>
    <row r="108" spans="1:11" x14ac:dyDescent="0.2">
      <c r="A108" s="302">
        <v>121</v>
      </c>
      <c r="B108" s="300">
        <f>VLOOKUP(A108,'2018'!$A$6:$N$315,9,0)</f>
        <v>43099</v>
      </c>
      <c r="C108" s="300" t="str">
        <f>VLOOKUP(A108,'2018'!$A$6:$L$315,5,0)</f>
        <v>Москва</v>
      </c>
      <c r="D108" s="301">
        <f>VLOOKUP(A108,'2018'!$A$6:$L$315,12,0)</f>
        <v>3000</v>
      </c>
      <c r="E108" s="301">
        <v>0.5</v>
      </c>
      <c r="F108" s="301" t="s">
        <v>2059</v>
      </c>
      <c r="G108" s="301" t="s">
        <v>2244</v>
      </c>
      <c r="H108" s="301">
        <f>VLOOKUP(A108,'2018'!$A$6:$M$315,13,0)</f>
        <v>2</v>
      </c>
      <c r="I108" s="318">
        <f t="shared" si="7"/>
        <v>750</v>
      </c>
      <c r="J108" s="318">
        <f t="shared" si="6"/>
        <v>1500</v>
      </c>
      <c r="K108" s="302">
        <v>4</v>
      </c>
    </row>
    <row r="109" spans="1:11" x14ac:dyDescent="0.2">
      <c r="A109" s="302">
        <v>72</v>
      </c>
      <c r="B109" s="300">
        <f>VLOOKUP(A109,'2018'!$A$6:$N$315,9,0)</f>
        <v>43099</v>
      </c>
      <c r="C109" s="300" t="str">
        <f>VLOOKUP(A109,'2018'!$A$6:$L$315,5,0)</f>
        <v>Москва</v>
      </c>
      <c r="D109" s="301">
        <f>VLOOKUP(A109,'2018'!$A$6:$L$315,12,0)</f>
        <v>4000</v>
      </c>
      <c r="E109" s="301">
        <v>0.5</v>
      </c>
      <c r="F109" s="301" t="s">
        <v>2059</v>
      </c>
      <c r="G109" s="301" t="s">
        <v>2244</v>
      </c>
      <c r="H109" s="301">
        <f>VLOOKUP(A109,'2018'!$A$6:$M$315,13,0)</f>
        <v>2</v>
      </c>
      <c r="I109" s="318">
        <f t="shared" si="7"/>
        <v>1000</v>
      </c>
      <c r="J109" s="318">
        <f t="shared" si="6"/>
        <v>2000</v>
      </c>
      <c r="K109" s="302"/>
    </row>
    <row r="110" spans="1:11" x14ac:dyDescent="0.2">
      <c r="A110" s="302">
        <v>80</v>
      </c>
      <c r="B110" s="300">
        <f>VLOOKUP(A110,'2018'!$A$6:$N$315,9,0)</f>
        <v>43099</v>
      </c>
      <c r="C110" s="300" t="str">
        <f>VLOOKUP(A110,'2018'!$A$6:$L$315,5,0)</f>
        <v>Заря</v>
      </c>
      <c r="D110" s="301">
        <f>VLOOKUP(A110,'2018'!$A$6:$L$315,12,0)</f>
        <v>2000</v>
      </c>
      <c r="E110" s="301">
        <v>0.5</v>
      </c>
      <c r="F110" s="301" t="s">
        <v>964</v>
      </c>
      <c r="G110" s="301" t="s">
        <v>2060</v>
      </c>
      <c r="H110" s="301">
        <f>VLOOKUP(A110,'2018'!$A$6:$M$315,13,0)</f>
        <v>3</v>
      </c>
      <c r="I110" s="318">
        <f t="shared" si="7"/>
        <v>500</v>
      </c>
      <c r="J110" s="318">
        <f t="shared" si="6"/>
        <v>1000</v>
      </c>
      <c r="K110" s="302">
        <v>5</v>
      </c>
    </row>
    <row r="111" spans="1:11" x14ac:dyDescent="0.2">
      <c r="A111" s="302">
        <v>32</v>
      </c>
      <c r="B111" s="300">
        <f>VLOOKUP(A111,'2018'!$A$6:$N$315,9,0)</f>
        <v>43099</v>
      </c>
      <c r="C111" s="300" t="str">
        <f>VLOOKUP(A111,'2018'!$A$6:$L$315,5,0)</f>
        <v>Железнодорожный</v>
      </c>
      <c r="D111" s="301">
        <f>VLOOKUP(A111,'2018'!$A$6:$L$315,12,0)</f>
        <v>2500</v>
      </c>
      <c r="E111" s="301">
        <v>0.5</v>
      </c>
      <c r="F111" s="301" t="s">
        <v>964</v>
      </c>
      <c r="G111" s="301" t="s">
        <v>2060</v>
      </c>
      <c r="H111" s="301">
        <f>VLOOKUP(A111,'2018'!$A$6:$M$315,13,0)</f>
        <v>3</v>
      </c>
      <c r="I111" s="318">
        <f t="shared" si="7"/>
        <v>625</v>
      </c>
      <c r="J111" s="318">
        <f t="shared" si="6"/>
        <v>1250</v>
      </c>
      <c r="K111" s="302"/>
    </row>
    <row r="112" spans="1:11" x14ac:dyDescent="0.2">
      <c r="A112" s="302">
        <v>93</v>
      </c>
      <c r="B112" s="300">
        <f>VLOOKUP(A112,'2018'!$A$6:$N$315,9,0)</f>
        <v>43099</v>
      </c>
      <c r="C112" s="300" t="str">
        <f>VLOOKUP(A112,'2018'!$A$6:$L$315,5,0)</f>
        <v>Железнодорожный</v>
      </c>
      <c r="D112" s="301">
        <f>VLOOKUP(A112,'2018'!$A$6:$L$315,12,0)</f>
        <v>2400</v>
      </c>
      <c r="E112" s="301">
        <v>0.5</v>
      </c>
      <c r="F112" s="301" t="s">
        <v>964</v>
      </c>
      <c r="G112" s="301" t="s">
        <v>2060</v>
      </c>
      <c r="H112" s="301">
        <f>VLOOKUP(A112,'2018'!$A$6:$M$315,13,0)</f>
        <v>3</v>
      </c>
      <c r="I112" s="318">
        <f t="shared" si="7"/>
        <v>600</v>
      </c>
      <c r="J112" s="318">
        <f t="shared" si="6"/>
        <v>1200</v>
      </c>
      <c r="K112" s="302">
        <v>5</v>
      </c>
    </row>
    <row r="113" spans="1:11" x14ac:dyDescent="0.2">
      <c r="A113" s="302">
        <v>117</v>
      </c>
      <c r="B113" s="300">
        <f>VLOOKUP(A113,'2018'!$A$6:$N$315,9,0)</f>
        <v>43099</v>
      </c>
      <c r="C113" s="300" t="str">
        <f>VLOOKUP(A113,'2018'!$A$6:$L$315,5,0)</f>
        <v>Салтыковка</v>
      </c>
      <c r="D113" s="301">
        <f>VLOOKUP(A113,'2018'!$A$6:$L$315,12,0)</f>
        <v>2700</v>
      </c>
      <c r="E113" s="301">
        <v>0.5</v>
      </c>
      <c r="F113" s="301" t="s">
        <v>964</v>
      </c>
      <c r="G113" s="301" t="s">
        <v>2060</v>
      </c>
      <c r="H113" s="301">
        <f>VLOOKUP(A113,'2018'!$A$6:$M$315,13,0)</f>
        <v>3</v>
      </c>
      <c r="I113" s="318">
        <f t="shared" si="7"/>
        <v>675</v>
      </c>
      <c r="J113" s="318">
        <f t="shared" si="6"/>
        <v>1350</v>
      </c>
      <c r="K113" s="302">
        <v>5</v>
      </c>
    </row>
    <row r="114" spans="1:11" x14ac:dyDescent="0.2">
      <c r="A114" s="302">
        <v>76</v>
      </c>
      <c r="B114" s="300">
        <f>VLOOKUP(A114,'2018'!$A$6:$N$315,9,0)</f>
        <v>43099</v>
      </c>
      <c r="C114" s="300" t="str">
        <f>VLOOKUP(A114,'2018'!$A$6:$L$315,5,0)</f>
        <v>Железнодорожный</v>
      </c>
      <c r="D114" s="301">
        <f>VLOOKUP(A114,'2018'!$A$6:$L$315,12,0)</f>
        <v>2400</v>
      </c>
      <c r="E114" s="301">
        <v>0.5</v>
      </c>
      <c r="F114" s="301" t="s">
        <v>964</v>
      </c>
      <c r="G114" s="301" t="s">
        <v>2060</v>
      </c>
      <c r="H114" s="301">
        <f>VLOOKUP(A114,'2018'!$A$6:$M$315,13,0)</f>
        <v>3</v>
      </c>
      <c r="I114" s="318">
        <f t="shared" si="7"/>
        <v>600</v>
      </c>
      <c r="J114" s="318">
        <f t="shared" si="6"/>
        <v>1200</v>
      </c>
      <c r="K114" s="302">
        <v>5</v>
      </c>
    </row>
    <row r="115" spans="1:11" x14ac:dyDescent="0.2">
      <c r="A115" s="302">
        <v>1</v>
      </c>
      <c r="B115" s="300">
        <f>VLOOKUP(A115,'2018'!$A$6:$N$315,9,0)</f>
        <v>43099</v>
      </c>
      <c r="C115" s="300" t="str">
        <f>VLOOKUP(A115,'2018'!$A$6:$L$315,5,0)</f>
        <v>Железнодорожный</v>
      </c>
      <c r="D115" s="301">
        <f>VLOOKUP(A115,'2018'!$A$6:$L$315,12,0)</f>
        <v>2100</v>
      </c>
      <c r="E115" s="301">
        <v>0.5</v>
      </c>
      <c r="F115" s="301" t="s">
        <v>964</v>
      </c>
      <c r="G115" s="301" t="s">
        <v>2060</v>
      </c>
      <c r="H115" s="301">
        <f>VLOOKUP(A115,'2018'!$A$6:$M$315,13,0)</f>
        <v>3</v>
      </c>
      <c r="I115" s="318">
        <f t="shared" si="7"/>
        <v>525</v>
      </c>
      <c r="J115" s="318">
        <f t="shared" si="6"/>
        <v>1050</v>
      </c>
      <c r="K115" s="302">
        <v>5</v>
      </c>
    </row>
    <row r="116" spans="1:11" x14ac:dyDescent="0.2">
      <c r="A116" s="302">
        <v>47</v>
      </c>
      <c r="B116" s="300">
        <f>VLOOKUP(A116,'2018'!$A$6:$N$315,9,0)</f>
        <v>43099</v>
      </c>
      <c r="C116" s="300" t="str">
        <f>VLOOKUP(A116,'2018'!$A$6:$L$315,5,0)</f>
        <v>Вишняковские дачи</v>
      </c>
      <c r="D116" s="301">
        <f>VLOOKUP(A116,'2018'!$A$6:$L$315,12,0)</f>
        <v>2400</v>
      </c>
      <c r="E116" s="301">
        <v>0.5</v>
      </c>
      <c r="F116" s="301" t="s">
        <v>964</v>
      </c>
      <c r="G116" s="301" t="s">
        <v>2060</v>
      </c>
      <c r="H116" s="301">
        <f>VLOOKUP(A116,'2018'!$A$6:$M$315,13,0)</f>
        <v>3</v>
      </c>
      <c r="I116" s="318">
        <f t="shared" si="7"/>
        <v>600</v>
      </c>
      <c r="J116" s="318">
        <f t="shared" si="6"/>
        <v>1200</v>
      </c>
      <c r="K116" s="302"/>
    </row>
    <row r="117" spans="1:11" x14ac:dyDescent="0.2">
      <c r="A117" s="302">
        <v>186</v>
      </c>
      <c r="B117" s="300">
        <f>VLOOKUP(A117,'2018'!$A$6:$N$315,9,0)</f>
        <v>43099</v>
      </c>
      <c r="C117" s="300" t="str">
        <f>VLOOKUP(A117,'2018'!$A$6:$L$315,5,0)</f>
        <v>Станция Купавна</v>
      </c>
      <c r="D117" s="301">
        <f>VLOOKUP(A117,'2018'!$A$6:$L$315,12,0)</f>
        <v>2500</v>
      </c>
      <c r="E117" s="301">
        <v>0.5</v>
      </c>
      <c r="F117" s="301" t="s">
        <v>964</v>
      </c>
      <c r="G117" s="301" t="s">
        <v>2060</v>
      </c>
      <c r="H117" s="301">
        <f>VLOOKUP(A117,'2018'!$A$6:$M$315,13,0)</f>
        <v>3</v>
      </c>
      <c r="I117" s="318">
        <f t="shared" si="7"/>
        <v>625</v>
      </c>
      <c r="J117" s="318">
        <f t="shared" si="6"/>
        <v>1250</v>
      </c>
      <c r="K117" s="302"/>
    </row>
    <row r="118" spans="1:11" x14ac:dyDescent="0.2">
      <c r="A118" s="302">
        <v>148</v>
      </c>
      <c r="B118" s="300">
        <f>VLOOKUP(A118,'2018'!$A$6:$N$315,9,0)</f>
        <v>43099</v>
      </c>
      <c r="C118" s="300" t="str">
        <f>VLOOKUP(A118,'2018'!$A$6:$L$315,5,0)</f>
        <v>Старая Купавна</v>
      </c>
      <c r="D118" s="301">
        <f>VLOOKUP(A118,'2018'!$A$6:$L$315,12,0)</f>
        <v>2000</v>
      </c>
      <c r="E118" s="301">
        <v>0.5</v>
      </c>
      <c r="F118" s="301" t="s">
        <v>2062</v>
      </c>
      <c r="G118" s="301" t="s">
        <v>2061</v>
      </c>
      <c r="H118" s="301">
        <f>VLOOKUP(A118,'2018'!$A$6:$M$315,13,0)</f>
        <v>4</v>
      </c>
      <c r="I118" s="318">
        <f t="shared" si="7"/>
        <v>500</v>
      </c>
      <c r="J118" s="318">
        <f t="shared" si="6"/>
        <v>1000</v>
      </c>
      <c r="K118" s="302"/>
    </row>
    <row r="119" spans="1:11" x14ac:dyDescent="0.2">
      <c r="A119" s="302">
        <v>54</v>
      </c>
      <c r="B119" s="300">
        <f>VLOOKUP(A119,'2018'!$A$6:$N$315,9,0)</f>
        <v>43099</v>
      </c>
      <c r="C119" s="300" t="str">
        <f>VLOOKUP(A119,'2018'!$A$6:$L$315,5,0)</f>
        <v>Старая Купавна</v>
      </c>
      <c r="D119" s="301">
        <f>VLOOKUP(A119,'2018'!$A$6:$L$315,12,0)</f>
        <v>1700</v>
      </c>
      <c r="E119" s="301">
        <v>0.5</v>
      </c>
      <c r="F119" s="301" t="s">
        <v>2062</v>
      </c>
      <c r="G119" s="301" t="s">
        <v>2061</v>
      </c>
      <c r="H119" s="301">
        <f>VLOOKUP(A119,'2018'!$A$6:$M$315,13,0)</f>
        <v>4</v>
      </c>
      <c r="I119" s="318">
        <f t="shared" si="7"/>
        <v>425</v>
      </c>
      <c r="J119" s="318">
        <f t="shared" si="6"/>
        <v>850</v>
      </c>
      <c r="K119" s="302"/>
    </row>
    <row r="120" spans="1:11" x14ac:dyDescent="0.2">
      <c r="A120" s="302">
        <v>162</v>
      </c>
      <c r="B120" s="300">
        <f>VLOOKUP(A120,'2018'!$A$6:$N$315,9,0)</f>
        <v>43099</v>
      </c>
      <c r="C120" s="300" t="str">
        <f>VLOOKUP(A120,'2018'!$A$6:$L$315,5,0)</f>
        <v>Зеленый</v>
      </c>
      <c r="D120" s="301">
        <f>VLOOKUP(A120,'2018'!$A$6:$L$315,12,0)</f>
        <v>2000</v>
      </c>
      <c r="E120" s="301">
        <v>0.5</v>
      </c>
      <c r="F120" s="301" t="s">
        <v>2062</v>
      </c>
      <c r="G120" s="301" t="s">
        <v>2061</v>
      </c>
      <c r="H120" s="301">
        <f>VLOOKUP(A120,'2018'!$A$6:$M$315,13,0)</f>
        <v>4</v>
      </c>
      <c r="I120" s="318">
        <f t="shared" si="7"/>
        <v>500</v>
      </c>
      <c r="J120" s="318">
        <f t="shared" si="6"/>
        <v>1000</v>
      </c>
      <c r="K120" s="302">
        <v>5</v>
      </c>
    </row>
    <row r="121" spans="1:11" x14ac:dyDescent="0.2">
      <c r="A121" s="302">
        <v>152</v>
      </c>
      <c r="B121" s="300">
        <f>VLOOKUP(A121,'2018'!$A$6:$N$315,9,0)</f>
        <v>43099</v>
      </c>
      <c r="C121" s="300" t="str">
        <f>VLOOKUP(A121,'2018'!$A$6:$L$315,5,0)</f>
        <v>Ногинск</v>
      </c>
      <c r="D121" s="301">
        <f>VLOOKUP(A121,'2018'!$A$6:$L$315,12,0)</f>
        <v>2600</v>
      </c>
      <c r="E121" s="301">
        <v>0.5</v>
      </c>
      <c r="F121" s="301" t="s">
        <v>2062</v>
      </c>
      <c r="G121" s="301" t="s">
        <v>2061</v>
      </c>
      <c r="H121" s="301">
        <f>VLOOKUP(A121,'2018'!$A$6:$M$315,13,0)</f>
        <v>4</v>
      </c>
      <c r="I121" s="318">
        <f t="shared" si="7"/>
        <v>650</v>
      </c>
      <c r="J121" s="318">
        <f t="shared" si="6"/>
        <v>1300</v>
      </c>
      <c r="K121" s="302">
        <v>5</v>
      </c>
    </row>
    <row r="122" spans="1:11" x14ac:dyDescent="0.2">
      <c r="A122" s="302">
        <v>84</v>
      </c>
      <c r="B122" s="300">
        <f>VLOOKUP(A122,'2018'!$A$6:$N$315,9,0)</f>
        <v>43099</v>
      </c>
      <c r="C122" s="300" t="str">
        <f>VLOOKUP(A122,'2018'!$A$6:$L$315,5,0)</f>
        <v>Старая Купавна</v>
      </c>
      <c r="D122" s="301">
        <f>VLOOKUP(A122,'2018'!$A$6:$L$315,12,0)</f>
        <v>3500</v>
      </c>
      <c r="E122" s="301">
        <v>0.5</v>
      </c>
      <c r="F122" s="301" t="s">
        <v>2062</v>
      </c>
      <c r="G122" s="301" t="s">
        <v>2061</v>
      </c>
      <c r="H122" s="301">
        <f>VLOOKUP(A122,'2018'!$A$6:$M$315,13,0)</f>
        <v>4</v>
      </c>
      <c r="I122" s="318">
        <f t="shared" si="7"/>
        <v>875</v>
      </c>
      <c r="J122" s="318">
        <f t="shared" ref="J122:J185" si="8">D122-(I122*2)</f>
        <v>1750</v>
      </c>
      <c r="K122" s="302"/>
    </row>
    <row r="123" spans="1:11" x14ac:dyDescent="0.2">
      <c r="A123" s="302">
        <v>189</v>
      </c>
      <c r="B123" s="300">
        <f>VLOOKUP(A123,'2018'!$A$6:$N$315,9,0)</f>
        <v>43099</v>
      </c>
      <c r="C123" s="300" t="str">
        <f>VLOOKUP(A123,'2018'!$A$6:$L$315,5,0)</f>
        <v>Балашиха</v>
      </c>
      <c r="D123" s="301">
        <f>VLOOKUP(A123,'2018'!$A$6:$L$315,12,0)</f>
        <v>2700</v>
      </c>
      <c r="E123" s="301">
        <f>VLOOKUP(A123,'Прогноз пар.'!$A$3:$G$316,7,0)</f>
        <v>0.4</v>
      </c>
      <c r="F123" s="301" t="s">
        <v>2059</v>
      </c>
      <c r="G123" s="301" t="s">
        <v>2244</v>
      </c>
      <c r="H123" s="301">
        <f>VLOOKUP(A123,'2018'!$A$6:$M$315,13,0)</f>
        <v>2</v>
      </c>
      <c r="I123" s="318">
        <f t="shared" si="7"/>
        <v>540</v>
      </c>
      <c r="J123" s="318">
        <f t="shared" si="8"/>
        <v>1620</v>
      </c>
      <c r="K123" s="302"/>
    </row>
    <row r="124" spans="1:11" x14ac:dyDescent="0.2">
      <c r="A124" s="302">
        <v>123</v>
      </c>
      <c r="B124" s="300">
        <f>VLOOKUP(A124,'2018'!$A$6:$N$315,9,0)</f>
        <v>43099</v>
      </c>
      <c r="C124" s="300" t="str">
        <f>VLOOKUP(A124,'2018'!$A$6:$L$315,5,0)</f>
        <v>Видное</v>
      </c>
      <c r="D124" s="301">
        <f>VLOOKUP(A124,'2018'!$A$6:$L$315,12,0)</f>
        <v>3500</v>
      </c>
      <c r="E124" s="301">
        <f>VLOOKUP(A124,'Прогноз пар.'!$A$3:$G$316,7,0)</f>
        <v>0.4</v>
      </c>
      <c r="F124" s="301" t="s">
        <v>2059</v>
      </c>
      <c r="G124" s="301" t="s">
        <v>2244</v>
      </c>
      <c r="H124" s="301">
        <f>VLOOKUP(A124,'2018'!$A$6:$M$315,13,0)</f>
        <v>2</v>
      </c>
      <c r="I124" s="318">
        <f t="shared" si="7"/>
        <v>700</v>
      </c>
      <c r="J124" s="318">
        <f t="shared" si="8"/>
        <v>2100</v>
      </c>
      <c r="K124" s="302"/>
    </row>
    <row r="125" spans="1:11" x14ac:dyDescent="0.2">
      <c r="A125" s="302">
        <v>125</v>
      </c>
      <c r="B125" s="300">
        <f>VLOOKUP(A125,'2018'!$A$6:$N$315,9,0)</f>
        <v>43099</v>
      </c>
      <c r="C125" s="300" t="str">
        <f>VLOOKUP(A125,'2018'!$A$6:$L$315,5,0)</f>
        <v>Железнодорожный</v>
      </c>
      <c r="D125" s="301">
        <f>VLOOKUP(A125,'2018'!$A$6:$L$315,12,0)</f>
        <v>2400</v>
      </c>
      <c r="E125" s="301">
        <f>VLOOKUP(A125,'Прогноз пар.'!$A$3:$G$316,7,0)</f>
        <v>0.4</v>
      </c>
      <c r="F125" s="301" t="s">
        <v>964</v>
      </c>
      <c r="G125" s="301" t="s">
        <v>2060</v>
      </c>
      <c r="H125" s="301">
        <f>VLOOKUP(A125,'2018'!$A$6:$M$315,13,0)</f>
        <v>3</v>
      </c>
      <c r="I125" s="318">
        <f t="shared" si="7"/>
        <v>480</v>
      </c>
      <c r="J125" s="318">
        <f t="shared" si="8"/>
        <v>1440</v>
      </c>
      <c r="K125" s="302">
        <v>5</v>
      </c>
    </row>
    <row r="126" spans="1:11" x14ac:dyDescent="0.2">
      <c r="A126" s="252">
        <v>173</v>
      </c>
      <c r="B126" s="229">
        <f>VLOOKUP(A126,'2018'!$A$6:$N$315,9,0)</f>
        <v>43100</v>
      </c>
      <c r="C126" s="229" t="str">
        <f>VLOOKUP(A126,'2018'!$A$6:$L$315,5,0)</f>
        <v>Новое Павлино</v>
      </c>
      <c r="D126" s="202">
        <f>VLOOKUP(A126,'2018'!$A$6:$L$315,12,0)</f>
        <v>2800</v>
      </c>
      <c r="E126" s="202">
        <f>VLOOKUP(A126,'Прогноз пар.'!$A$3:$G$316,7,0)</f>
        <v>0.4</v>
      </c>
      <c r="F126" s="202" t="s">
        <v>964</v>
      </c>
      <c r="G126" s="202" t="s">
        <v>2060</v>
      </c>
      <c r="H126" s="202">
        <f>VLOOKUP(A126,'2018'!$A$6:$M$315,13,0)</f>
        <v>3</v>
      </c>
      <c r="I126" s="231">
        <f t="shared" si="7"/>
        <v>560</v>
      </c>
      <c r="J126" s="231">
        <f t="shared" si="8"/>
        <v>1680</v>
      </c>
      <c r="K126" s="252"/>
    </row>
    <row r="127" spans="1:11" x14ac:dyDescent="0.2">
      <c r="A127" s="252">
        <v>151</v>
      </c>
      <c r="B127" s="229">
        <f>VLOOKUP(A127,'2018'!$A$6:$N$315,9,0)</f>
        <v>43100</v>
      </c>
      <c r="C127" s="229" t="str">
        <f>VLOOKUP(A127,'2018'!$A$6:$L$315,5,0)</f>
        <v>Железнодорожный</v>
      </c>
      <c r="D127" s="202">
        <f>VLOOKUP(A127,'2018'!$A$6:$L$315,12,0)</f>
        <v>2800</v>
      </c>
      <c r="E127" s="202">
        <f>VLOOKUP(A127,'Прогноз пар.'!$A$3:$G$316,7,0)</f>
        <v>0.4</v>
      </c>
      <c r="F127" s="202" t="s">
        <v>964</v>
      </c>
      <c r="G127" s="202" t="s">
        <v>2060</v>
      </c>
      <c r="H127" s="202">
        <f>VLOOKUP(A127,'2018'!$A$6:$M$315,13,0)</f>
        <v>3</v>
      </c>
      <c r="I127" s="231">
        <f t="shared" si="7"/>
        <v>560</v>
      </c>
      <c r="J127" s="231">
        <f t="shared" si="8"/>
        <v>1680</v>
      </c>
      <c r="K127" s="252"/>
    </row>
    <row r="128" spans="1:11" x14ac:dyDescent="0.2">
      <c r="A128" s="252">
        <v>154</v>
      </c>
      <c r="B128" s="229">
        <f>VLOOKUP(A128,'2018'!$A$6:$N$315,9,0)</f>
        <v>43100</v>
      </c>
      <c r="C128" s="229" t="str">
        <f>VLOOKUP(A128,'2018'!$A$6:$L$315,5,0)</f>
        <v>Павлино</v>
      </c>
      <c r="D128" s="202">
        <f>VLOOKUP(A128,'2018'!$A$6:$L$315,12,0)</f>
        <v>2800</v>
      </c>
      <c r="E128" s="202">
        <f>VLOOKUP(A128,'Прогноз пар.'!$A$3:$G$316,7,0)</f>
        <v>0.4</v>
      </c>
      <c r="F128" s="202" t="s">
        <v>964</v>
      </c>
      <c r="G128" s="202" t="s">
        <v>2060</v>
      </c>
      <c r="H128" s="202">
        <f>VLOOKUP(A128,'2018'!$A$6:$M$315,13,0)</f>
        <v>3</v>
      </c>
      <c r="I128" s="231">
        <f t="shared" si="7"/>
        <v>560</v>
      </c>
      <c r="J128" s="231">
        <f t="shared" si="8"/>
        <v>1680</v>
      </c>
      <c r="K128" s="252"/>
    </row>
    <row r="129" spans="1:11" x14ac:dyDescent="0.2">
      <c r="A129" s="252">
        <v>38</v>
      </c>
      <c r="B129" s="229">
        <f>VLOOKUP(A129,'2018'!$A$6:$N$315,9,0)</f>
        <v>43100</v>
      </c>
      <c r="C129" s="229" t="str">
        <f>VLOOKUP(A129,'2018'!$A$6:$L$315,5,0)</f>
        <v>Железнодорожный</v>
      </c>
      <c r="D129" s="202">
        <f>VLOOKUP(A129,'2018'!$A$6:$L$315,12,0)</f>
        <v>2800</v>
      </c>
      <c r="E129" s="202">
        <f>VLOOKUP(A129,'Прогноз пар.'!$A$3:$G$316,7,0)</f>
        <v>0.4</v>
      </c>
      <c r="F129" s="202" t="s">
        <v>964</v>
      </c>
      <c r="G129" s="202" t="s">
        <v>2060</v>
      </c>
      <c r="H129" s="202">
        <f>VLOOKUP(A129,'2018'!$A$6:$M$315,13,0)</f>
        <v>3</v>
      </c>
      <c r="I129" s="231">
        <f t="shared" si="7"/>
        <v>560</v>
      </c>
      <c r="J129" s="231">
        <f t="shared" si="8"/>
        <v>1680</v>
      </c>
      <c r="K129" s="252"/>
    </row>
    <row r="130" spans="1:11" x14ac:dyDescent="0.2">
      <c r="A130" s="252">
        <v>6</v>
      </c>
      <c r="B130" s="229">
        <f>VLOOKUP(A130,'2018'!$A$6:$N$315,9,0)</f>
        <v>43100</v>
      </c>
      <c r="C130" s="229" t="str">
        <f>VLOOKUP(A130,'2018'!$A$6:$L$315,5,0)</f>
        <v>Железнодорожный</v>
      </c>
      <c r="D130" s="202">
        <f>VLOOKUP(A130,'2018'!$A$6:$L$315,12,0)</f>
        <v>2800</v>
      </c>
      <c r="E130" s="202">
        <f>VLOOKUP(A130,'Прогноз пар.'!$A$3:$G$316,7,0)</f>
        <v>0.4</v>
      </c>
      <c r="F130" s="202" t="s">
        <v>964</v>
      </c>
      <c r="G130" s="202" t="s">
        <v>2060</v>
      </c>
      <c r="H130" s="202">
        <f>VLOOKUP(A130,'2018'!$A$6:$M$315,13,0)</f>
        <v>3</v>
      </c>
      <c r="I130" s="231">
        <f t="shared" si="7"/>
        <v>560</v>
      </c>
      <c r="J130" s="231">
        <f t="shared" si="8"/>
        <v>1680</v>
      </c>
      <c r="K130" s="252">
        <v>5</v>
      </c>
    </row>
    <row r="131" spans="1:11" x14ac:dyDescent="0.2">
      <c r="A131" s="252">
        <v>66</v>
      </c>
      <c r="B131" s="229">
        <f>VLOOKUP(A131,'2018'!$A$6:$N$315,9,0)</f>
        <v>43100</v>
      </c>
      <c r="C131" s="229" t="str">
        <f>VLOOKUP(A131,'2018'!$A$6:$L$315,5,0)</f>
        <v>Железнодорожный</v>
      </c>
      <c r="D131" s="202">
        <f>VLOOKUP(A131,'2018'!$A$6:$L$315,12,0)</f>
        <v>2800</v>
      </c>
      <c r="E131" s="202">
        <f>VLOOKUP(A131,'Прогноз пар.'!$A$3:$G$316,7,0)</f>
        <v>0.4</v>
      </c>
      <c r="F131" s="202" t="s">
        <v>964</v>
      </c>
      <c r="G131" s="202" t="s">
        <v>2060</v>
      </c>
      <c r="H131" s="202">
        <f>VLOOKUP(A131,'2018'!$A$6:$M$315,13,0)</f>
        <v>3</v>
      </c>
      <c r="I131" s="231">
        <f t="shared" ref="I131:I194" si="9">(D131*E131)/2</f>
        <v>560</v>
      </c>
      <c r="J131" s="231">
        <f t="shared" si="8"/>
        <v>1680</v>
      </c>
      <c r="K131" s="252"/>
    </row>
    <row r="132" spans="1:11" x14ac:dyDescent="0.2">
      <c r="A132" s="252">
        <v>171</v>
      </c>
      <c r="B132" s="229">
        <f>VLOOKUP(A132,'2018'!$A$6:$N$315,9,0)</f>
        <v>43100</v>
      </c>
      <c r="C132" s="229" t="str">
        <f>VLOOKUP(A132,'2018'!$A$6:$L$315,5,0)</f>
        <v>Железнодорожный</v>
      </c>
      <c r="D132" s="202">
        <f>VLOOKUP(A132,'2018'!$A$6:$L$315,12,0)</f>
        <v>1500</v>
      </c>
      <c r="E132" s="202">
        <f>VLOOKUP(A132,'Прогноз пар.'!$A$3:$G$316,7,0)</f>
        <v>0.4</v>
      </c>
      <c r="F132" s="202" t="s">
        <v>964</v>
      </c>
      <c r="G132" s="202" t="s">
        <v>2060</v>
      </c>
      <c r="H132" s="202">
        <f>VLOOKUP(A132,'2018'!$A$6:$M$315,13,0)</f>
        <v>3</v>
      </c>
      <c r="I132" s="231">
        <f t="shared" si="9"/>
        <v>300</v>
      </c>
      <c r="J132" s="231">
        <f t="shared" si="8"/>
        <v>900</v>
      </c>
      <c r="K132" s="252"/>
    </row>
    <row r="133" spans="1:11" x14ac:dyDescent="0.2">
      <c r="A133" s="252">
        <v>15</v>
      </c>
      <c r="B133" s="229">
        <f>VLOOKUP(A133,'2018'!$A$6:$N$315,9,0)</f>
        <v>43100</v>
      </c>
      <c r="C133" s="229" t="str">
        <f>VLOOKUP(A133,'2018'!$A$6:$L$315,5,0)</f>
        <v>Черное</v>
      </c>
      <c r="D133" s="202">
        <f>VLOOKUP(A133,'2018'!$A$6:$L$315,12,0)</f>
        <v>3600</v>
      </c>
      <c r="E133" s="202">
        <f>VLOOKUP(A133,'Прогноз пар.'!$A$3:$G$316,7,0)</f>
        <v>0.4</v>
      </c>
      <c r="F133" s="202" t="s">
        <v>964</v>
      </c>
      <c r="G133" s="202" t="s">
        <v>2060</v>
      </c>
      <c r="H133" s="202">
        <f>VLOOKUP(A133,'2018'!$A$6:$M$315,13,0)</f>
        <v>3</v>
      </c>
      <c r="I133" s="231">
        <f t="shared" si="9"/>
        <v>720</v>
      </c>
      <c r="J133" s="231">
        <f t="shared" si="8"/>
        <v>2160</v>
      </c>
      <c r="K133" s="252"/>
    </row>
    <row r="134" spans="1:11" x14ac:dyDescent="0.2">
      <c r="A134" s="252">
        <v>176</v>
      </c>
      <c r="B134" s="229">
        <f>VLOOKUP(A134,'2018'!$A$6:$N$315,9,0)</f>
        <v>43100</v>
      </c>
      <c r="C134" s="229" t="str">
        <f>VLOOKUP(A134,'2018'!$A$6:$L$315,5,0)</f>
        <v>Железнодорожный</v>
      </c>
      <c r="D134" s="202">
        <f>VLOOKUP(A134,'2018'!$A$6:$L$315,12,0)</f>
        <v>3600</v>
      </c>
      <c r="E134" s="202">
        <f>VLOOKUP(A134,'Прогноз пар.'!$A$3:$G$316,7,0)</f>
        <v>0.4</v>
      </c>
      <c r="F134" s="202" t="s">
        <v>964</v>
      </c>
      <c r="G134" s="202" t="s">
        <v>2060</v>
      </c>
      <c r="H134" s="202">
        <f>VLOOKUP(A134,'2018'!$A$6:$M$315,13,0)</f>
        <v>3</v>
      </c>
      <c r="I134" s="231">
        <f t="shared" si="9"/>
        <v>720</v>
      </c>
      <c r="J134" s="231">
        <f t="shared" si="8"/>
        <v>2160</v>
      </c>
      <c r="K134" s="252"/>
    </row>
    <row r="135" spans="1:11" x14ac:dyDescent="0.2">
      <c r="A135" s="252">
        <v>44</v>
      </c>
      <c r="B135" s="229">
        <f>VLOOKUP(A135,'2018'!$A$6:$N$315,9,0)</f>
        <v>43100</v>
      </c>
      <c r="C135" s="229" t="str">
        <f>VLOOKUP(A135,'2018'!$A$6:$L$315,5,0)</f>
        <v>Железнодорожный</v>
      </c>
      <c r="D135" s="202">
        <f>VLOOKUP(A135,'2018'!$A$6:$L$315,12,0)</f>
        <v>3600</v>
      </c>
      <c r="E135" s="202">
        <f>VLOOKUP(A135,'Прогноз пар.'!$A$3:$G$316,7,0)</f>
        <v>0.4</v>
      </c>
      <c r="F135" s="202" t="s">
        <v>964</v>
      </c>
      <c r="G135" s="202" t="s">
        <v>2060</v>
      </c>
      <c r="H135" s="202">
        <f>VLOOKUP(A135,'2018'!$A$6:$M$315,13,0)</f>
        <v>3</v>
      </c>
      <c r="I135" s="231">
        <f t="shared" si="9"/>
        <v>720</v>
      </c>
      <c r="J135" s="231">
        <f t="shared" si="8"/>
        <v>2160</v>
      </c>
      <c r="K135" s="252"/>
    </row>
    <row r="136" spans="1:11" x14ac:dyDescent="0.2">
      <c r="A136" s="252">
        <v>118</v>
      </c>
      <c r="B136" s="229">
        <f>VLOOKUP(A136,'2018'!$A$6:$N$315,9,0)</f>
        <v>43100</v>
      </c>
      <c r="C136" s="229" t="str">
        <f>VLOOKUP(A136,'2018'!$A$6:$L$315,5,0)</f>
        <v>Железнодорожный</v>
      </c>
      <c r="D136" s="202">
        <f>VLOOKUP(A136,'2018'!$A$6:$L$315,12,0)</f>
        <v>3600</v>
      </c>
      <c r="E136" s="202">
        <f>VLOOKUP(A136,'Прогноз пар.'!$A$3:$G$316,7,0)</f>
        <v>0.4</v>
      </c>
      <c r="F136" s="202" t="s">
        <v>964</v>
      </c>
      <c r="G136" s="202" t="s">
        <v>2060</v>
      </c>
      <c r="H136" s="202">
        <f>VLOOKUP(A136,'2018'!$A$6:$M$315,13,0)</f>
        <v>3</v>
      </c>
      <c r="I136" s="231">
        <f t="shared" si="9"/>
        <v>720</v>
      </c>
      <c r="J136" s="231">
        <f t="shared" si="8"/>
        <v>2160</v>
      </c>
      <c r="K136" s="252"/>
    </row>
    <row r="137" spans="1:11" x14ac:dyDescent="0.2">
      <c r="A137" s="252">
        <v>183</v>
      </c>
      <c r="B137" s="229">
        <f>VLOOKUP(A137,'2018'!$A$6:$N$315,9,0)</f>
        <v>43100</v>
      </c>
      <c r="C137" s="229" t="str">
        <f>VLOOKUP(A137,'2018'!$A$6:$L$315,5,0)</f>
        <v>Заря</v>
      </c>
      <c r="D137" s="202">
        <f>VLOOKUP(A137,'2018'!$A$6:$L$315,12,0)</f>
        <v>5000</v>
      </c>
      <c r="E137" s="202">
        <f>VLOOKUP(A137,'Прогноз пар.'!$A$3:$G$316,7,0)</f>
        <v>0.4</v>
      </c>
      <c r="F137" s="202" t="s">
        <v>964</v>
      </c>
      <c r="G137" s="202" t="s">
        <v>2060</v>
      </c>
      <c r="H137" s="202">
        <f>VLOOKUP(A137,'2018'!$A$6:$M$315,13,0)</f>
        <v>3</v>
      </c>
      <c r="I137" s="231">
        <f t="shared" si="9"/>
        <v>1000</v>
      </c>
      <c r="J137" s="231">
        <f t="shared" si="8"/>
        <v>3000</v>
      </c>
      <c r="K137" s="252"/>
    </row>
    <row r="138" spans="1:11" x14ac:dyDescent="0.2">
      <c r="A138" s="252">
        <v>46</v>
      </c>
      <c r="B138" s="229">
        <f>VLOOKUP(A138,'2018'!$A$6:$N$315,9,0)</f>
        <v>43100</v>
      </c>
      <c r="C138" s="229" t="str">
        <f>VLOOKUP(A138,'2018'!$A$6:$L$315,5,0)</f>
        <v>Кучино</v>
      </c>
      <c r="D138" s="202">
        <f>VLOOKUP(A138,'2018'!$A$6:$L$315,12,0)</f>
        <v>4400</v>
      </c>
      <c r="E138" s="202">
        <f>VLOOKUP(A138,'Прогноз пар.'!$A$3:$G$316,7,0)</f>
        <v>0.4</v>
      </c>
      <c r="F138" s="202" t="s">
        <v>964</v>
      </c>
      <c r="G138" s="202" t="s">
        <v>2060</v>
      </c>
      <c r="H138" s="202">
        <f>VLOOKUP(A138,'2018'!$A$6:$M$315,13,0)</f>
        <v>3</v>
      </c>
      <c r="I138" s="231">
        <f t="shared" si="9"/>
        <v>880</v>
      </c>
      <c r="J138" s="231">
        <f t="shared" si="8"/>
        <v>2640</v>
      </c>
      <c r="K138" s="252"/>
    </row>
    <row r="139" spans="1:11" x14ac:dyDescent="0.2">
      <c r="A139" s="252">
        <v>91</v>
      </c>
      <c r="B139" s="229">
        <f>VLOOKUP(A139,'2018'!$A$6:$N$315,9,0)</f>
        <v>43100</v>
      </c>
      <c r="C139" s="229" t="str">
        <f>VLOOKUP(A139,'2018'!$A$6:$L$315,5,0)</f>
        <v>Железнодорожный</v>
      </c>
      <c r="D139" s="202">
        <f>VLOOKUP(A139,'2018'!$A$6:$L$315,12,0)</f>
        <v>4500</v>
      </c>
      <c r="E139" s="202">
        <f>VLOOKUP(A139,'Прогноз пар.'!$A$3:$G$316,7,0)</f>
        <v>0.4</v>
      </c>
      <c r="F139" s="202" t="s">
        <v>964</v>
      </c>
      <c r="G139" s="202" t="s">
        <v>2060</v>
      </c>
      <c r="H139" s="202">
        <f>VLOOKUP(A139,'2018'!$A$6:$M$315,13,0)</f>
        <v>3</v>
      </c>
      <c r="I139" s="231">
        <f t="shared" si="9"/>
        <v>900</v>
      </c>
      <c r="J139" s="231">
        <f t="shared" si="8"/>
        <v>2700</v>
      </c>
      <c r="K139" s="252"/>
    </row>
    <row r="140" spans="1:11" x14ac:dyDescent="0.2">
      <c r="A140" s="252">
        <v>146</v>
      </c>
      <c r="B140" s="229">
        <f>VLOOKUP(A140,'2018'!$A$6:$N$315,9,0)</f>
        <v>43100</v>
      </c>
      <c r="C140" s="229" t="str">
        <f>VLOOKUP(A140,'2018'!$A$6:$L$315,5,0)</f>
        <v>Железнодорожный</v>
      </c>
      <c r="D140" s="202">
        <f>VLOOKUP(A140,'2018'!$A$6:$L$315,12,0)</f>
        <v>5700</v>
      </c>
      <c r="E140" s="202">
        <f>VLOOKUP(A140,'Прогноз пар.'!$A$3:$G$316,7,0)</f>
        <v>0.4</v>
      </c>
      <c r="F140" s="202" t="s">
        <v>964</v>
      </c>
      <c r="G140" s="202" t="s">
        <v>2060</v>
      </c>
      <c r="H140" s="202">
        <f>VLOOKUP(A140,'2018'!$A$6:$M$315,13,0)</f>
        <v>3</v>
      </c>
      <c r="I140" s="231">
        <f t="shared" si="9"/>
        <v>1140</v>
      </c>
      <c r="J140" s="231">
        <f t="shared" si="8"/>
        <v>3420</v>
      </c>
      <c r="K140" s="252"/>
    </row>
    <row r="141" spans="1:11" x14ac:dyDescent="0.2">
      <c r="A141" s="252">
        <v>153</v>
      </c>
      <c r="B141" s="229">
        <f>VLOOKUP(A141,'2018'!$A$6:$N$315,9,0)</f>
        <v>43100</v>
      </c>
      <c r="C141" s="229" t="str">
        <f>VLOOKUP(A141,'2018'!$A$6:$L$315,5,0)</f>
        <v>Павлино</v>
      </c>
      <c r="D141" s="202">
        <f>VLOOKUP(A141,'2018'!$A$6:$L$315,12,0)</f>
        <v>5700</v>
      </c>
      <c r="E141" s="202">
        <f>VLOOKUP(A141,'Прогноз пар.'!$A$3:$G$316,7,0)</f>
        <v>0.4</v>
      </c>
      <c r="F141" s="202" t="s">
        <v>964</v>
      </c>
      <c r="G141" s="202" t="s">
        <v>2060</v>
      </c>
      <c r="H141" s="202">
        <f>VLOOKUP(A141,'2018'!$A$6:$M$315,13,0)</f>
        <v>3</v>
      </c>
      <c r="I141" s="231">
        <f t="shared" si="9"/>
        <v>1140</v>
      </c>
      <c r="J141" s="231">
        <f t="shared" si="8"/>
        <v>3420</v>
      </c>
      <c r="K141" s="252"/>
    </row>
    <row r="142" spans="1:11" x14ac:dyDescent="0.2">
      <c r="A142" s="252">
        <v>23</v>
      </c>
      <c r="B142" s="229">
        <f>VLOOKUP(A142,'2018'!$A$6:$N$315,9,0)</f>
        <v>43100</v>
      </c>
      <c r="C142" s="229" t="str">
        <f>VLOOKUP(A142,'2018'!$A$6:$L$315,5,0)</f>
        <v>Балашиха</v>
      </c>
      <c r="D142" s="202">
        <f>VLOOKUP(A142,'2018'!$A$6:$L$315,12,0)</f>
        <v>5700</v>
      </c>
      <c r="E142" s="202">
        <f>VLOOKUP(A142,'Прогноз пар.'!$A$3:$G$316,7,0)</f>
        <v>0.4</v>
      </c>
      <c r="F142" s="202" t="s">
        <v>964</v>
      </c>
      <c r="G142" s="202" t="s">
        <v>2060</v>
      </c>
      <c r="H142" s="202">
        <f>VLOOKUP(A142,'2018'!$A$6:$M$315,13,0)</f>
        <v>3</v>
      </c>
      <c r="I142" s="231">
        <f t="shared" si="9"/>
        <v>1140</v>
      </c>
      <c r="J142" s="231">
        <f t="shared" si="8"/>
        <v>3420</v>
      </c>
      <c r="K142" s="252"/>
    </row>
    <row r="143" spans="1:11" x14ac:dyDescent="0.2">
      <c r="A143" s="252">
        <v>17</v>
      </c>
      <c r="B143" s="229">
        <f>VLOOKUP(A143,'2018'!$A$6:$N$315,9,0)</f>
        <v>43101</v>
      </c>
      <c r="C143" s="229" t="str">
        <f>VLOOKUP(A143,'2018'!$A$6:$L$315,5,0)</f>
        <v>Железнодорожный</v>
      </c>
      <c r="D143" s="202">
        <f>VLOOKUP(A143,'2018'!$A$6:$L$315,12,0)</f>
        <v>7000</v>
      </c>
      <c r="E143" s="202">
        <f>VLOOKUP(A143,'Прогноз пар.'!$A$3:$G$316,7,0)</f>
        <v>0.4</v>
      </c>
      <c r="F143" s="202" t="s">
        <v>964</v>
      </c>
      <c r="G143" s="202" t="s">
        <v>2060</v>
      </c>
      <c r="H143" s="202">
        <f>VLOOKUP(A143,'2018'!$A$6:$M$315,13,0)</f>
        <v>3</v>
      </c>
      <c r="I143" s="231">
        <f t="shared" si="9"/>
        <v>1400</v>
      </c>
      <c r="J143" s="231">
        <f t="shared" si="8"/>
        <v>4200</v>
      </c>
      <c r="K143" s="252"/>
    </row>
    <row r="144" spans="1:11" x14ac:dyDescent="0.2">
      <c r="A144" s="21">
        <v>2</v>
      </c>
      <c r="B144" s="229">
        <f>VLOOKUP(A144,'2018'!$A$6:$N$315,9,0)</f>
        <v>43100</v>
      </c>
      <c r="C144" s="229" t="str">
        <f>VLOOKUP(A144,'2018'!$A$6:$L$315,5,0)</f>
        <v>Старая Купавна</v>
      </c>
      <c r="D144" s="202">
        <f>VLOOKUP(A144,'2018'!$A$6:$L$315,12,0)</f>
        <v>2200</v>
      </c>
      <c r="E144" s="202">
        <f>VLOOKUP(A144,'Прогноз пар.'!$A$3:$G$316,7,0)</f>
        <v>0.5</v>
      </c>
      <c r="F144" s="202" t="s">
        <v>2243</v>
      </c>
      <c r="G144" s="202" t="s">
        <v>2058</v>
      </c>
      <c r="H144" s="202">
        <f>VLOOKUP(A144,'2018'!$A$6:$M$315,13,0)</f>
        <v>1</v>
      </c>
      <c r="I144" s="231">
        <f t="shared" si="9"/>
        <v>550</v>
      </c>
      <c r="J144" s="231">
        <f t="shared" si="8"/>
        <v>1100</v>
      </c>
      <c r="K144" s="252">
        <v>5</v>
      </c>
    </row>
    <row r="145" spans="1:11" x14ac:dyDescent="0.2">
      <c r="A145" s="21">
        <v>7</v>
      </c>
      <c r="B145" s="229">
        <f>VLOOKUP(A145,'2018'!$A$6:$N$315,9,0)</f>
        <v>43100</v>
      </c>
      <c r="C145" s="229" t="str">
        <f>VLOOKUP(A145,'2018'!$A$6:$L$315,5,0)</f>
        <v>Старая Купавна</v>
      </c>
      <c r="D145" s="202">
        <f>VLOOKUP(A145,'2018'!$A$6:$L$315,12,0)</f>
        <v>2200</v>
      </c>
      <c r="E145" s="202">
        <f>VLOOKUP(A145,'Прогноз пар.'!$A$3:$G$316,7,0)</f>
        <v>0.5</v>
      </c>
      <c r="F145" s="202" t="s">
        <v>2243</v>
      </c>
      <c r="G145" s="202" t="s">
        <v>2058</v>
      </c>
      <c r="H145" s="202">
        <f>VLOOKUP(A145,'2018'!$A$6:$M$315,13,0)</f>
        <v>1</v>
      </c>
      <c r="I145" s="231">
        <f t="shared" si="9"/>
        <v>550</v>
      </c>
      <c r="J145" s="231">
        <f t="shared" si="8"/>
        <v>1100</v>
      </c>
      <c r="K145" s="252"/>
    </row>
    <row r="146" spans="1:11" x14ac:dyDescent="0.2">
      <c r="A146" s="21">
        <v>25</v>
      </c>
      <c r="B146" s="229">
        <f>VLOOKUP(A146,'2018'!$A$6:$N$315,9,0)</f>
        <v>43100</v>
      </c>
      <c r="C146" s="229" t="str">
        <f>VLOOKUP(A146,'2018'!$A$6:$L$315,5,0)</f>
        <v>Старая Купавна</v>
      </c>
      <c r="D146" s="202">
        <f>VLOOKUP(A146,'2018'!$A$6:$L$315,12,0)</f>
        <v>2500</v>
      </c>
      <c r="E146" s="202">
        <f>VLOOKUP(A146,'Прогноз пар.'!$A$3:$G$316,7,0)</f>
        <v>0.5</v>
      </c>
      <c r="F146" s="202" t="s">
        <v>2243</v>
      </c>
      <c r="G146" s="202" t="s">
        <v>2058</v>
      </c>
      <c r="H146" s="202">
        <f>VLOOKUP(A146,'2018'!$A$6:$M$315,13,0)</f>
        <v>1</v>
      </c>
      <c r="I146" s="231">
        <f t="shared" si="9"/>
        <v>625</v>
      </c>
      <c r="J146" s="231">
        <f t="shared" si="8"/>
        <v>1250</v>
      </c>
      <c r="K146" s="252"/>
    </row>
    <row r="147" spans="1:11" x14ac:dyDescent="0.2">
      <c r="A147" s="126">
        <v>42</v>
      </c>
      <c r="B147" s="229">
        <f>VLOOKUP(A147,'2018'!$A$6:$N$315,9,0)</f>
        <v>43100</v>
      </c>
      <c r="C147" s="229" t="str">
        <f>VLOOKUP(A147,'2018'!$A$6:$L$315,5,0)</f>
        <v>Зеленый</v>
      </c>
      <c r="D147" s="202">
        <f>VLOOKUP(A147,'2018'!$A$6:$L$315,12,0)</f>
        <v>2400</v>
      </c>
      <c r="E147" s="202">
        <f>VLOOKUP(A147,'Прогноз пар.'!$A$3:$G$316,7,0)</f>
        <v>0.5</v>
      </c>
      <c r="F147" s="202" t="s">
        <v>2243</v>
      </c>
      <c r="G147" s="202" t="s">
        <v>2058</v>
      </c>
      <c r="H147" s="202">
        <f>VLOOKUP(A147,'2018'!$A$6:$M$315,13,0)</f>
        <v>1</v>
      </c>
      <c r="I147" s="231">
        <f t="shared" si="9"/>
        <v>600</v>
      </c>
      <c r="J147" s="231">
        <f t="shared" si="8"/>
        <v>1200</v>
      </c>
      <c r="K147" s="252"/>
    </row>
    <row r="148" spans="1:11" x14ac:dyDescent="0.2">
      <c r="A148" s="126">
        <v>45</v>
      </c>
      <c r="B148" s="229">
        <f>VLOOKUP(A148,'2018'!$A$6:$N$315,9,0)</f>
        <v>43100</v>
      </c>
      <c r="C148" s="229" t="str">
        <f>VLOOKUP(A148,'2018'!$A$6:$L$315,5,0)</f>
        <v>Рыбхоз</v>
      </c>
      <c r="D148" s="202">
        <f>VLOOKUP(A148,'2018'!$A$6:$L$315,12,0)</f>
        <v>4000</v>
      </c>
      <c r="E148" s="202">
        <f>VLOOKUP(A148,'Прогноз пар.'!$A$3:$G$316,7,0)</f>
        <v>0.5</v>
      </c>
      <c r="F148" s="202" t="s">
        <v>2243</v>
      </c>
      <c r="G148" s="202" t="s">
        <v>2058</v>
      </c>
      <c r="H148" s="202">
        <f>VLOOKUP(A148,'2018'!$A$6:$M$315,13,0)</f>
        <v>1</v>
      </c>
      <c r="I148" s="231">
        <f t="shared" si="9"/>
        <v>1000</v>
      </c>
      <c r="J148" s="231">
        <f t="shared" si="8"/>
        <v>2000</v>
      </c>
      <c r="K148" s="252"/>
    </row>
    <row r="149" spans="1:11" x14ac:dyDescent="0.2">
      <c r="A149" s="126">
        <v>57</v>
      </c>
      <c r="B149" s="229">
        <f>VLOOKUP(A149,'2018'!$A$6:$N$315,9,0)</f>
        <v>43100</v>
      </c>
      <c r="C149" s="229" t="str">
        <f>VLOOKUP(A149,'2018'!$A$6:$L$315,5,0)</f>
        <v>Бисерово</v>
      </c>
      <c r="D149" s="202">
        <f>VLOOKUP(A149,'2018'!$A$6:$L$315,12,0)</f>
        <v>2500</v>
      </c>
      <c r="E149" s="202">
        <f>VLOOKUP(A149,'Прогноз пар.'!$A$3:$G$316,7,0)</f>
        <v>0.5</v>
      </c>
      <c r="F149" s="202" t="s">
        <v>2243</v>
      </c>
      <c r="G149" s="202" t="s">
        <v>2058</v>
      </c>
      <c r="H149" s="202">
        <f>VLOOKUP(A149,'2018'!$A$6:$M$315,13,0)</f>
        <v>1</v>
      </c>
      <c r="I149" s="231">
        <f t="shared" si="9"/>
        <v>625</v>
      </c>
      <c r="J149" s="231">
        <f t="shared" si="8"/>
        <v>1250</v>
      </c>
      <c r="K149" s="252"/>
    </row>
    <row r="150" spans="1:11" x14ac:dyDescent="0.2">
      <c r="A150" s="126">
        <v>68</v>
      </c>
      <c r="B150" s="229">
        <f>VLOOKUP(A150,'2018'!$A$6:$N$315,9,0)</f>
        <v>43100</v>
      </c>
      <c r="C150" s="229" t="str">
        <f>VLOOKUP(A150,'2018'!$A$6:$L$315,5,0)</f>
        <v>Старая Купавна</v>
      </c>
      <c r="D150" s="202">
        <f>VLOOKUP(A150,'2018'!$A$6:$L$315,12,0)</f>
        <v>2000</v>
      </c>
      <c r="E150" s="202">
        <f>VLOOKUP(A150,'Прогноз пар.'!$A$3:$G$316,7,0)</f>
        <v>0.5</v>
      </c>
      <c r="F150" s="202" t="s">
        <v>2243</v>
      </c>
      <c r="G150" s="202" t="s">
        <v>2058</v>
      </c>
      <c r="H150" s="202">
        <f>VLOOKUP(A150,'2018'!$A$6:$M$315,13,0)</f>
        <v>1</v>
      </c>
      <c r="I150" s="231">
        <f t="shared" si="9"/>
        <v>500</v>
      </c>
      <c r="J150" s="231">
        <f t="shared" si="8"/>
        <v>1000</v>
      </c>
      <c r="K150" s="252">
        <v>5</v>
      </c>
    </row>
    <row r="151" spans="1:11" x14ac:dyDescent="0.2">
      <c r="A151" s="126">
        <v>78</v>
      </c>
      <c r="B151" s="229">
        <f>VLOOKUP(A151,'2018'!$A$6:$N$315,9,0)</f>
        <v>43100</v>
      </c>
      <c r="C151" s="229" t="str">
        <f>VLOOKUP(A151,'2018'!$A$6:$L$315,5,0)</f>
        <v>Старая Купавна</v>
      </c>
      <c r="D151" s="202">
        <f>VLOOKUP(A151,'2018'!$A$6:$L$315,12,0)</f>
        <v>2500</v>
      </c>
      <c r="E151" s="202">
        <f>VLOOKUP(A151,'Прогноз пар.'!$A$3:$G$316,7,0)</f>
        <v>0.5</v>
      </c>
      <c r="F151" s="202" t="s">
        <v>2243</v>
      </c>
      <c r="G151" s="202" t="s">
        <v>2058</v>
      </c>
      <c r="H151" s="202">
        <f>VLOOKUP(A151,'2018'!$A$6:$M$315,13,0)</f>
        <v>1</v>
      </c>
      <c r="I151" s="231">
        <f t="shared" si="9"/>
        <v>625</v>
      </c>
      <c r="J151" s="231">
        <f t="shared" si="8"/>
        <v>1250</v>
      </c>
      <c r="K151" s="252"/>
    </row>
    <row r="152" spans="1:11" x14ac:dyDescent="0.2">
      <c r="A152" s="126">
        <v>180</v>
      </c>
      <c r="B152" s="229">
        <f>VLOOKUP(A152,'2018'!$A$6:$N$315,9,0)</f>
        <v>43100</v>
      </c>
      <c r="C152" s="229" t="str">
        <f>VLOOKUP(A152,'2018'!$A$6:$L$315,5,0)</f>
        <v>Старая Купавна</v>
      </c>
      <c r="D152" s="202">
        <f>VLOOKUP(A152,'2018'!$A$6:$L$315,12,0)</f>
        <v>2500</v>
      </c>
      <c r="E152" s="202">
        <f>VLOOKUP(A152,'Прогноз пар.'!$A$3:$G$316,7,0)</f>
        <v>0.5</v>
      </c>
      <c r="F152" s="202" t="s">
        <v>2243</v>
      </c>
      <c r="G152" s="202" t="s">
        <v>2058</v>
      </c>
      <c r="H152" s="202">
        <f>VLOOKUP(A152,'2018'!$A$6:$M$315,13,0)</f>
        <v>1</v>
      </c>
      <c r="I152" s="231">
        <f t="shared" si="9"/>
        <v>625</v>
      </c>
      <c r="J152" s="231">
        <f t="shared" si="8"/>
        <v>1250</v>
      </c>
      <c r="K152" s="252"/>
    </row>
    <row r="153" spans="1:11" x14ac:dyDescent="0.2">
      <c r="A153" s="126">
        <v>97</v>
      </c>
      <c r="B153" s="229">
        <f>VLOOKUP(A153,'2018'!$A$6:$N$315,9,0)</f>
        <v>43100</v>
      </c>
      <c r="C153" s="229" t="str">
        <f>VLOOKUP(A153,'2018'!$A$6:$L$315,5,0)</f>
        <v>Бисерово</v>
      </c>
      <c r="D153" s="202">
        <f>VLOOKUP(A153,'2018'!$A$6:$L$315,12,0)</f>
        <v>6000</v>
      </c>
      <c r="E153" s="202">
        <f>VLOOKUP(A153,'Прогноз пар.'!$A$3:$G$316,7,0)</f>
        <v>0.5</v>
      </c>
      <c r="F153" s="202" t="s">
        <v>2243</v>
      </c>
      <c r="G153" s="202" t="s">
        <v>2058</v>
      </c>
      <c r="H153" s="202">
        <f>VLOOKUP(A153,'2018'!$A$6:$M$315,13,0)</f>
        <v>1</v>
      </c>
      <c r="I153" s="231">
        <f t="shared" si="9"/>
        <v>1500</v>
      </c>
      <c r="J153" s="231">
        <f t="shared" si="8"/>
        <v>3000</v>
      </c>
      <c r="K153" s="252"/>
    </row>
    <row r="154" spans="1:11" x14ac:dyDescent="0.2">
      <c r="A154" s="126">
        <v>111</v>
      </c>
      <c r="B154" s="229">
        <f>VLOOKUP(A154,'2018'!$A$6:$N$315,9,0)</f>
        <v>43100</v>
      </c>
      <c r="C154" s="229" t="str">
        <f>VLOOKUP(A154,'2018'!$A$6:$L$315,5,0)</f>
        <v>Зеленый</v>
      </c>
      <c r="D154" s="202">
        <f>VLOOKUP(A154,'2018'!$A$6:$L$315,12,0)</f>
        <v>4500</v>
      </c>
      <c r="E154" s="202">
        <f>VLOOKUP(A154,'Прогноз пар.'!$A$3:$G$316,7,0)</f>
        <v>0.5</v>
      </c>
      <c r="F154" s="202" t="s">
        <v>2243</v>
      </c>
      <c r="G154" s="202" t="s">
        <v>2058</v>
      </c>
      <c r="H154" s="202">
        <f>VLOOKUP(A154,'2018'!$A$6:$M$315,13,0)</f>
        <v>1</v>
      </c>
      <c r="I154" s="231">
        <f t="shared" si="9"/>
        <v>1125</v>
      </c>
      <c r="J154" s="231">
        <f t="shared" si="8"/>
        <v>2250</v>
      </c>
      <c r="K154" s="252"/>
    </row>
    <row r="155" spans="1:11" x14ac:dyDescent="0.2">
      <c r="A155" s="126">
        <v>116</v>
      </c>
      <c r="B155" s="229">
        <f>VLOOKUP(A155,'2018'!$A$6:$N$315,9,0)</f>
        <v>43100</v>
      </c>
      <c r="C155" s="229" t="str">
        <f>VLOOKUP(A155,'2018'!$A$6:$L$315,5,0)</f>
        <v>Бисерово</v>
      </c>
      <c r="D155" s="202">
        <f>VLOOKUP(A155,'2018'!$A$6:$L$315,12,0)</f>
        <v>4100</v>
      </c>
      <c r="E155" s="202">
        <f>VLOOKUP(A155,'Прогноз пар.'!$A$3:$G$316,7,0)</f>
        <v>0.5</v>
      </c>
      <c r="F155" s="202" t="s">
        <v>2243</v>
      </c>
      <c r="G155" s="202" t="s">
        <v>2058</v>
      </c>
      <c r="H155" s="202">
        <f>VLOOKUP(A155,'2018'!$A$6:$M$315,13,0)</f>
        <v>1</v>
      </c>
      <c r="I155" s="231">
        <f t="shared" si="9"/>
        <v>1025</v>
      </c>
      <c r="J155" s="231">
        <f t="shared" si="8"/>
        <v>2050</v>
      </c>
      <c r="K155" s="252"/>
    </row>
    <row r="156" spans="1:11" x14ac:dyDescent="0.2">
      <c r="A156" s="126">
        <v>133</v>
      </c>
      <c r="B156" s="229">
        <f>VLOOKUP(A156,'2018'!$A$6:$N$315,9,0)</f>
        <v>43100</v>
      </c>
      <c r="C156" s="229" t="str">
        <f>VLOOKUP(A156,'2018'!$A$6:$L$315,5,0)</f>
        <v>Бисерово</v>
      </c>
      <c r="D156" s="202">
        <f>VLOOKUP(A156,'2018'!$A$6:$L$315,12,0)</f>
        <v>4700</v>
      </c>
      <c r="E156" s="202">
        <f>VLOOKUP(A156,'Прогноз пар.'!$A$3:$G$316,7,0)</f>
        <v>0.5</v>
      </c>
      <c r="F156" s="202" t="s">
        <v>2243</v>
      </c>
      <c r="G156" s="202" t="s">
        <v>2058</v>
      </c>
      <c r="H156" s="202">
        <f>VLOOKUP(A156,'2018'!$A$6:$M$315,13,0)</f>
        <v>1</v>
      </c>
      <c r="I156" s="231">
        <f t="shared" si="9"/>
        <v>1175</v>
      </c>
      <c r="J156" s="231">
        <f t="shared" si="8"/>
        <v>2350</v>
      </c>
      <c r="K156" s="252"/>
    </row>
    <row r="157" spans="1:11" x14ac:dyDescent="0.2">
      <c r="A157" s="21">
        <v>147</v>
      </c>
      <c r="B157" s="229">
        <f>VLOOKUP(A157,'2018'!$A$6:$N$315,9,0)</f>
        <v>43100</v>
      </c>
      <c r="C157" s="229" t="str">
        <f>VLOOKUP(A157,'2018'!$A$6:$L$315,5,0)</f>
        <v>Бисерово</v>
      </c>
      <c r="D157" s="202">
        <f>VLOOKUP(A157,'2018'!$A$6:$L$315,12,0)</f>
        <v>4800</v>
      </c>
      <c r="E157" s="202">
        <f>VLOOKUP(A157,'Прогноз пар.'!$A$3:$G$316,7,0)</f>
        <v>0.5</v>
      </c>
      <c r="F157" s="202" t="s">
        <v>2243</v>
      </c>
      <c r="G157" s="202" t="s">
        <v>2058</v>
      </c>
      <c r="H157" s="202">
        <f>VLOOKUP(A157,'2018'!$A$6:$M$315,13,0)</f>
        <v>1</v>
      </c>
      <c r="I157" s="231">
        <f t="shared" si="9"/>
        <v>1200</v>
      </c>
      <c r="J157" s="231">
        <f t="shared" si="8"/>
        <v>2400</v>
      </c>
      <c r="K157" s="252"/>
    </row>
    <row r="158" spans="1:11" x14ac:dyDescent="0.2">
      <c r="A158" s="21">
        <v>166</v>
      </c>
      <c r="B158" s="229">
        <f>VLOOKUP(A158,'2018'!$A$6:$N$315,9,0)</f>
        <v>43100</v>
      </c>
      <c r="C158" s="229" t="str">
        <f>VLOOKUP(A158,'2018'!$A$6:$L$315,5,0)</f>
        <v>Старая Купавна</v>
      </c>
      <c r="D158" s="202">
        <f>VLOOKUP(A158,'2018'!$A$6:$L$315,12,0)</f>
        <v>2500</v>
      </c>
      <c r="E158" s="202">
        <f>VLOOKUP(A158,'Прогноз пар.'!$A$3:$G$316,7,0)</f>
        <v>0.5</v>
      </c>
      <c r="F158" s="202" t="s">
        <v>2243</v>
      </c>
      <c r="G158" s="202" t="s">
        <v>2058</v>
      </c>
      <c r="H158" s="202">
        <f>VLOOKUP(A158,'2018'!$A$6:$M$315,13,0)</f>
        <v>1</v>
      </c>
      <c r="I158" s="231">
        <f t="shared" si="9"/>
        <v>625</v>
      </c>
      <c r="J158" s="231">
        <f t="shared" si="8"/>
        <v>1250</v>
      </c>
      <c r="K158" s="252"/>
    </row>
    <row r="159" spans="1:11" x14ac:dyDescent="0.2">
      <c r="A159" s="21">
        <v>177</v>
      </c>
      <c r="B159" s="229">
        <f>VLOOKUP(A159,'2018'!$A$6:$N$315,9,0)</f>
        <v>43100</v>
      </c>
      <c r="C159" s="229" t="str">
        <f>VLOOKUP(A159,'2018'!$A$6:$L$315,5,0)</f>
        <v>Старая Купавна</v>
      </c>
      <c r="D159" s="202">
        <f>VLOOKUP(A159,'2018'!$A$6:$L$315,12,0)</f>
        <v>2500</v>
      </c>
      <c r="E159" s="202">
        <f>VLOOKUP(A159,'Прогноз пар.'!$A$3:$G$316,7,0)</f>
        <v>0.5</v>
      </c>
      <c r="F159" s="202" t="s">
        <v>2243</v>
      </c>
      <c r="G159" s="202" t="s">
        <v>2058</v>
      </c>
      <c r="H159" s="202">
        <f>VLOOKUP(A159,'2018'!$A$6:$M$315,13,0)</f>
        <v>1</v>
      </c>
      <c r="I159" s="231">
        <f t="shared" si="9"/>
        <v>625</v>
      </c>
      <c r="J159" s="231">
        <f t="shared" si="8"/>
        <v>1250</v>
      </c>
      <c r="K159" s="252"/>
    </row>
    <row r="160" spans="1:11" x14ac:dyDescent="0.2">
      <c r="A160" s="21">
        <v>191</v>
      </c>
      <c r="B160" s="229">
        <f>VLOOKUP(A160,'2018'!$A$6:$N$315,9,0)</f>
        <v>43100</v>
      </c>
      <c r="C160" s="229" t="str">
        <f>VLOOKUP(A160,'2018'!$A$6:$L$315,5,0)</f>
        <v>Старая Купавна</v>
      </c>
      <c r="D160" s="202">
        <f>VLOOKUP(A160,'2018'!$A$6:$L$315,12,0)</f>
        <v>4500</v>
      </c>
      <c r="E160" s="202">
        <f>VLOOKUP(A160,'Прогноз пар.'!$A$3:$G$316,7,0)</f>
        <v>0.5</v>
      </c>
      <c r="F160" s="202" t="s">
        <v>2243</v>
      </c>
      <c r="G160" s="202" t="s">
        <v>2058</v>
      </c>
      <c r="H160" s="202">
        <f>VLOOKUP(A160,'2018'!$A$6:$M$315,13,0)</f>
        <v>1</v>
      </c>
      <c r="I160" s="231">
        <f t="shared" si="9"/>
        <v>1125</v>
      </c>
      <c r="J160" s="231">
        <f t="shared" si="8"/>
        <v>2250</v>
      </c>
      <c r="K160" s="252"/>
    </row>
    <row r="161" spans="1:12" x14ac:dyDescent="0.2">
      <c r="A161" s="167">
        <v>52</v>
      </c>
      <c r="B161" s="229">
        <f>VLOOKUP(A161,'2018'!$A$6:$N$315,9,0)</f>
        <v>43100</v>
      </c>
      <c r="C161" s="229" t="str">
        <f>VLOOKUP(A161,'2018'!$A$6:$L$315,5,0)</f>
        <v>Старая Купавна</v>
      </c>
      <c r="D161" s="202">
        <f>VLOOKUP(A161,'2018'!$A$6:$L$315,12,0)</f>
        <v>2200</v>
      </c>
      <c r="E161" s="202">
        <f>VLOOKUP(A161,'Прогноз пар.'!$A$3:$G$316,7,0)</f>
        <v>0.5</v>
      </c>
      <c r="F161" s="202" t="s">
        <v>2059</v>
      </c>
      <c r="G161" s="202" t="s">
        <v>2244</v>
      </c>
      <c r="H161" s="202">
        <f>VLOOKUP(A161,'2018'!$A$6:$M$315,13,0)</f>
        <v>2</v>
      </c>
      <c r="I161" s="231">
        <f t="shared" si="9"/>
        <v>550</v>
      </c>
      <c r="J161" s="231">
        <f t="shared" si="8"/>
        <v>1100</v>
      </c>
      <c r="K161" s="252"/>
    </row>
    <row r="162" spans="1:12" x14ac:dyDescent="0.2">
      <c r="A162" s="126">
        <v>55</v>
      </c>
      <c r="B162" s="229">
        <f>VLOOKUP(A162,'2018'!$A$6:$N$315,9,0)</f>
        <v>43100</v>
      </c>
      <c r="C162" s="229" t="str">
        <f>VLOOKUP(A162,'2018'!$A$6:$L$315,5,0)</f>
        <v>Старая Купавна</v>
      </c>
      <c r="D162" s="202">
        <f>VLOOKUP(A162,'2018'!$A$6:$L$315,12,0)</f>
        <v>2500</v>
      </c>
      <c r="E162" s="202">
        <f>VLOOKUP(A162,'Прогноз пар.'!$A$3:$G$316,7,0)</f>
        <v>0.5</v>
      </c>
      <c r="F162" s="202" t="s">
        <v>2059</v>
      </c>
      <c r="G162" s="202" t="s">
        <v>2244</v>
      </c>
      <c r="H162" s="202">
        <f>VLOOKUP(A162,'2018'!$A$6:$M$315,13,0)</f>
        <v>2</v>
      </c>
      <c r="I162" s="231">
        <f t="shared" si="9"/>
        <v>625</v>
      </c>
      <c r="J162" s="231">
        <f t="shared" si="8"/>
        <v>1250</v>
      </c>
      <c r="K162" s="252"/>
    </row>
    <row r="163" spans="1:12" x14ac:dyDescent="0.2">
      <c r="A163" s="126">
        <v>69</v>
      </c>
      <c r="B163" s="229">
        <f>VLOOKUP(A163,'2018'!$A$6:$N$315,9,0)</f>
        <v>43100</v>
      </c>
      <c r="C163" s="229" t="str">
        <f>VLOOKUP(A163,'2018'!$A$6:$L$315,5,0)</f>
        <v>Старая Купавна</v>
      </c>
      <c r="D163" s="202">
        <f>VLOOKUP(A163,'2018'!$A$6:$L$315,12,0)</f>
        <v>2500</v>
      </c>
      <c r="E163" s="202">
        <f>VLOOKUP(A163,'Прогноз пар.'!$A$3:$G$316,7,0)</f>
        <v>0.5</v>
      </c>
      <c r="F163" s="202" t="s">
        <v>2059</v>
      </c>
      <c r="G163" s="202" t="s">
        <v>2244</v>
      </c>
      <c r="H163" s="202">
        <f>VLOOKUP(A163,'2018'!$A$6:$M$315,13,0)</f>
        <v>2</v>
      </c>
      <c r="I163" s="231">
        <f t="shared" si="9"/>
        <v>625</v>
      </c>
      <c r="J163" s="231">
        <f t="shared" si="8"/>
        <v>1250</v>
      </c>
      <c r="K163" s="252"/>
    </row>
    <row r="164" spans="1:12" x14ac:dyDescent="0.2">
      <c r="A164" s="126">
        <v>71</v>
      </c>
      <c r="B164" s="229">
        <f>VLOOKUP(A164,'2018'!$A$6:$N$315,9,0)</f>
        <v>43100</v>
      </c>
      <c r="C164" s="229" t="str">
        <f>VLOOKUP(A164,'2018'!$A$6:$L$315,5,0)</f>
        <v>Старая Купавна</v>
      </c>
      <c r="D164" s="202">
        <f>VLOOKUP(A164,'2018'!$A$6:$L$315,12,0)</f>
        <v>2000</v>
      </c>
      <c r="E164" s="202">
        <f>VLOOKUP(A164,'Прогноз пар.'!$A$3:$G$316,7,0)</f>
        <v>0.5</v>
      </c>
      <c r="F164" s="202" t="s">
        <v>2059</v>
      </c>
      <c r="G164" s="202" t="s">
        <v>2244</v>
      </c>
      <c r="H164" s="202">
        <f>VLOOKUP(A164,'2018'!$A$6:$M$315,13,0)</f>
        <v>2</v>
      </c>
      <c r="I164" s="231">
        <f t="shared" si="9"/>
        <v>500</v>
      </c>
      <c r="J164" s="231">
        <f t="shared" si="8"/>
        <v>1000</v>
      </c>
      <c r="K164" s="252"/>
    </row>
    <row r="165" spans="1:12" x14ac:dyDescent="0.2">
      <c r="A165" s="126">
        <v>88</v>
      </c>
      <c r="B165" s="229">
        <f>VLOOKUP(A165,'2018'!$A$6:$N$315,9,0)</f>
        <v>43100</v>
      </c>
      <c r="C165" s="229" t="str">
        <f>VLOOKUP(A165,'2018'!$A$6:$L$315,5,0)</f>
        <v>Старая Купавна</v>
      </c>
      <c r="D165" s="202">
        <f>VLOOKUP(A165,'2018'!$A$6:$L$315,12,0)</f>
        <v>2200</v>
      </c>
      <c r="E165" s="202">
        <f>VLOOKUP(A165,'Прогноз пар.'!$A$3:$G$316,7,0)</f>
        <v>0.5</v>
      </c>
      <c r="F165" s="202" t="s">
        <v>2059</v>
      </c>
      <c r="G165" s="202" t="s">
        <v>2244</v>
      </c>
      <c r="H165" s="202">
        <f>VLOOKUP(A165,'2018'!$A$6:$M$315,13,0)</f>
        <v>2</v>
      </c>
      <c r="I165" s="231">
        <f t="shared" si="9"/>
        <v>550</v>
      </c>
      <c r="J165" s="231">
        <f t="shared" si="8"/>
        <v>1100</v>
      </c>
      <c r="K165" s="252"/>
    </row>
    <row r="166" spans="1:12" x14ac:dyDescent="0.2">
      <c r="A166" s="126">
        <v>95</v>
      </c>
      <c r="B166" s="229">
        <f>VLOOKUP(A166,'2018'!$A$6:$N$315,9,0)</f>
        <v>43100</v>
      </c>
      <c r="C166" s="229" t="str">
        <f>VLOOKUP(A166,'2018'!$A$6:$L$315,5,0)</f>
        <v>Зеленый</v>
      </c>
      <c r="D166" s="202">
        <f>VLOOKUP(A166,'2018'!$A$6:$L$315,12,0)</f>
        <v>3900</v>
      </c>
      <c r="E166" s="202">
        <f>VLOOKUP(A166,'Прогноз пар.'!$A$3:$G$316,7,0)</f>
        <v>0.5</v>
      </c>
      <c r="F166" s="202" t="s">
        <v>2059</v>
      </c>
      <c r="G166" s="202" t="s">
        <v>2244</v>
      </c>
      <c r="H166" s="202">
        <f>VLOOKUP(A166,'2018'!$A$6:$M$315,13,0)</f>
        <v>2</v>
      </c>
      <c r="I166" s="231">
        <f t="shared" si="9"/>
        <v>975</v>
      </c>
      <c r="J166" s="231">
        <f t="shared" si="8"/>
        <v>1950</v>
      </c>
      <c r="K166" s="252"/>
    </row>
    <row r="167" spans="1:12" x14ac:dyDescent="0.2">
      <c r="A167" s="126">
        <v>96</v>
      </c>
      <c r="B167" s="229">
        <f>VLOOKUP(A167,'2018'!$A$6:$N$315,9,0)</f>
        <v>43100</v>
      </c>
      <c r="C167" s="229" t="str">
        <f>VLOOKUP(A167,'2018'!$A$6:$L$315,5,0)</f>
        <v>Шульгино</v>
      </c>
      <c r="D167" s="202">
        <f>VLOOKUP(A167,'2018'!$A$6:$L$315,12,0)</f>
        <v>2200</v>
      </c>
      <c r="E167" s="202">
        <f>VLOOKUP(A167,'Прогноз пар.'!$A$3:$G$316,7,0)</f>
        <v>0.5</v>
      </c>
      <c r="F167" s="202" t="s">
        <v>2059</v>
      </c>
      <c r="G167" s="202" t="s">
        <v>2244</v>
      </c>
      <c r="H167" s="202">
        <f>VLOOKUP(A167,'2018'!$A$6:$M$315,13,0)</f>
        <v>2</v>
      </c>
      <c r="I167" s="231">
        <f t="shared" si="9"/>
        <v>550</v>
      </c>
      <c r="J167" s="231">
        <f t="shared" si="8"/>
        <v>1100</v>
      </c>
      <c r="K167" s="252">
        <v>5</v>
      </c>
    </row>
    <row r="168" spans="1:12" x14ac:dyDescent="0.2">
      <c r="A168" s="126">
        <v>139</v>
      </c>
      <c r="B168" s="229">
        <f>VLOOKUP(A168,'2018'!$A$6:$N$315,9,0)</f>
        <v>43100</v>
      </c>
      <c r="C168" s="229" t="str">
        <f>VLOOKUP(A168,'2018'!$A$6:$L$315,5,0)</f>
        <v>Железнодорожный</v>
      </c>
      <c r="D168" s="202">
        <f>VLOOKUP(A168,'2018'!$A$6:$L$315,12,0)</f>
        <v>2800</v>
      </c>
      <c r="E168" s="202">
        <f>VLOOKUP(A168,'Прогноз пар.'!$A$3:$G$316,7,0)</f>
        <v>0.4</v>
      </c>
      <c r="F168" s="202" t="s">
        <v>2059</v>
      </c>
      <c r="G168" s="202" t="s">
        <v>2244</v>
      </c>
      <c r="H168" s="202">
        <f>VLOOKUP(A168,'2018'!$A$6:$M$315,13,0)</f>
        <v>2</v>
      </c>
      <c r="I168" s="231">
        <f t="shared" si="9"/>
        <v>560</v>
      </c>
      <c r="J168" s="231">
        <f t="shared" si="8"/>
        <v>1680</v>
      </c>
      <c r="K168" s="252"/>
    </row>
    <row r="169" spans="1:12" x14ac:dyDescent="0.2">
      <c r="A169" s="21">
        <v>143</v>
      </c>
      <c r="B169" s="229">
        <f>VLOOKUP(A169,'2018'!$A$6:$N$315,9,0)</f>
        <v>43100</v>
      </c>
      <c r="C169" s="229" t="str">
        <f>VLOOKUP(A169,'2018'!$A$6:$L$315,5,0)</f>
        <v>Новая Купавна</v>
      </c>
      <c r="D169" s="202">
        <f>VLOOKUP(A169,'2018'!$A$6:$L$315,12,0)</f>
        <v>3900</v>
      </c>
      <c r="E169" s="202">
        <f>VLOOKUP(A169,'Прогноз пар.'!$A$3:$G$316,7,0)</f>
        <v>0.5</v>
      </c>
      <c r="F169" s="202" t="s">
        <v>2059</v>
      </c>
      <c r="G169" s="202" t="s">
        <v>2244</v>
      </c>
      <c r="H169" s="202">
        <f>VLOOKUP(A169,'2018'!$A$6:$M$315,13,0)</f>
        <v>2</v>
      </c>
      <c r="I169" s="231">
        <f t="shared" si="9"/>
        <v>975</v>
      </c>
      <c r="J169" s="231">
        <f t="shared" si="8"/>
        <v>1950</v>
      </c>
      <c r="K169" s="252"/>
    </row>
    <row r="170" spans="1:12" x14ac:dyDescent="0.2">
      <c r="A170" s="21">
        <v>144</v>
      </c>
      <c r="B170" s="229">
        <f>VLOOKUP(A170,'2018'!$A$6:$N$315,9,0)</f>
        <v>43100</v>
      </c>
      <c r="C170" s="229" t="str">
        <f>VLOOKUP(A170,'2018'!$A$6:$L$315,5,0)</f>
        <v>Новая Купавна</v>
      </c>
      <c r="D170" s="202">
        <f>VLOOKUP(A170,'2018'!$A$6:$L$315,12,0)</f>
        <v>3900</v>
      </c>
      <c r="E170" s="202">
        <f>VLOOKUP(A170,'Прогноз пар.'!$A$3:$G$316,7,0)</f>
        <v>0.5</v>
      </c>
      <c r="F170" s="202" t="s">
        <v>2059</v>
      </c>
      <c r="G170" s="202" t="s">
        <v>2244</v>
      </c>
      <c r="H170" s="202">
        <f>VLOOKUP(A170,'2018'!$A$6:$M$315,13,0)</f>
        <v>2</v>
      </c>
      <c r="I170" s="231">
        <f t="shared" si="9"/>
        <v>975</v>
      </c>
      <c r="J170" s="231">
        <f t="shared" si="8"/>
        <v>1950</v>
      </c>
      <c r="K170" s="252"/>
    </row>
    <row r="171" spans="1:12" x14ac:dyDescent="0.2">
      <c r="A171" s="21">
        <v>150</v>
      </c>
      <c r="B171" s="229">
        <f>VLOOKUP(A171,'2018'!$A$6:$N$315,9,0)</f>
        <v>43100</v>
      </c>
      <c r="C171" s="229" t="str">
        <f>VLOOKUP(A171,'2018'!$A$6:$L$315,5,0)</f>
        <v>Щемилово</v>
      </c>
      <c r="D171" s="202">
        <f>VLOOKUP(A171,'2018'!$A$6:$L$315,12,0)</f>
        <v>2200</v>
      </c>
      <c r="E171" s="202">
        <f>VLOOKUP(A171,'Прогноз пар.'!$A$3:$G$316,7,0)</f>
        <v>0.5</v>
      </c>
      <c r="F171" s="202" t="s">
        <v>2059</v>
      </c>
      <c r="G171" s="202" t="s">
        <v>2244</v>
      </c>
      <c r="H171" s="202">
        <f>VLOOKUP(A171,'2018'!$A$6:$M$315,13,0)</f>
        <v>2</v>
      </c>
      <c r="I171" s="231">
        <f t="shared" si="9"/>
        <v>550</v>
      </c>
      <c r="J171" s="231">
        <f t="shared" si="8"/>
        <v>1100</v>
      </c>
      <c r="K171" s="252"/>
      <c r="L171" t="s">
        <v>2617</v>
      </c>
    </row>
    <row r="172" spans="1:12" x14ac:dyDescent="0.2">
      <c r="A172" s="126">
        <v>158</v>
      </c>
      <c r="B172" s="229">
        <f>VLOOKUP(A172,'2018'!$A$6:$N$315,9,0)</f>
        <v>43100</v>
      </c>
      <c r="C172" s="229" t="str">
        <f>VLOOKUP(A172,'2018'!$A$6:$L$315,5,0)</f>
        <v>Новая Купавна</v>
      </c>
      <c r="D172" s="202">
        <f>VLOOKUP(A172,'2018'!$A$6:$L$315,12,0)</f>
        <v>4500</v>
      </c>
      <c r="E172" s="202">
        <f>VLOOKUP(A172,'Прогноз пар.'!$A$3:$G$316,7,0)</f>
        <v>0.5</v>
      </c>
      <c r="F172" s="202" t="s">
        <v>2059</v>
      </c>
      <c r="G172" s="202" t="s">
        <v>2244</v>
      </c>
      <c r="H172" s="202">
        <f>VLOOKUP(A172,'2018'!$A$6:$M$315,13,0)</f>
        <v>2</v>
      </c>
      <c r="I172" s="231">
        <f t="shared" si="9"/>
        <v>1125</v>
      </c>
      <c r="J172" s="231">
        <f t="shared" si="8"/>
        <v>2250</v>
      </c>
      <c r="K172" s="252"/>
    </row>
    <row r="173" spans="1:12" x14ac:dyDescent="0.2">
      <c r="A173" s="126">
        <v>160</v>
      </c>
      <c r="B173" s="229">
        <f>VLOOKUP(A173,'2018'!$A$6:$N$315,9,0)</f>
        <v>43100</v>
      </c>
      <c r="C173" s="229" t="str">
        <f>VLOOKUP(A173,'2018'!$A$6:$L$315,5,0)</f>
        <v>Старая Купавна</v>
      </c>
      <c r="D173" s="202">
        <f>VLOOKUP(A173,'2018'!$A$6:$L$315,12,0)</f>
        <v>2200</v>
      </c>
      <c r="E173" s="202">
        <f>VLOOKUP(A173,'Прогноз пар.'!$A$3:$G$316,7,0)</f>
        <v>0.5</v>
      </c>
      <c r="F173" s="202" t="s">
        <v>2059</v>
      </c>
      <c r="G173" s="202" t="s">
        <v>2244</v>
      </c>
      <c r="H173" s="202">
        <f>VLOOKUP(A173,'2018'!$A$6:$M$315,13,0)</f>
        <v>2</v>
      </c>
      <c r="I173" s="231">
        <f t="shared" si="9"/>
        <v>550</v>
      </c>
      <c r="J173" s="231">
        <f t="shared" si="8"/>
        <v>1100</v>
      </c>
      <c r="K173" s="252"/>
    </row>
    <row r="174" spans="1:12" x14ac:dyDescent="0.2">
      <c r="A174" s="21">
        <v>163</v>
      </c>
      <c r="B174" s="229">
        <f>VLOOKUP(A174,'2018'!$A$6:$N$315,9,0)</f>
        <v>43100</v>
      </c>
      <c r="C174" s="229" t="str">
        <f>VLOOKUP(A174,'2018'!$A$6:$L$315,5,0)</f>
        <v>Старая Купавна</v>
      </c>
      <c r="D174" s="202">
        <f>VLOOKUP(A174,'2018'!$A$6:$L$315,12,0)</f>
        <v>2200</v>
      </c>
      <c r="E174" s="202">
        <f>VLOOKUP(A174,'Прогноз пар.'!$A$3:$G$316,7,0)</f>
        <v>0.5</v>
      </c>
      <c r="F174" s="202" t="s">
        <v>2059</v>
      </c>
      <c r="G174" s="202" t="s">
        <v>2244</v>
      </c>
      <c r="H174" s="202">
        <f>VLOOKUP(A174,'2018'!$A$6:$M$315,13,0)</f>
        <v>2</v>
      </c>
      <c r="I174" s="231">
        <f t="shared" si="9"/>
        <v>550</v>
      </c>
      <c r="J174" s="231">
        <f t="shared" si="8"/>
        <v>1100</v>
      </c>
      <c r="K174" s="252"/>
    </row>
    <row r="175" spans="1:12" x14ac:dyDescent="0.2">
      <c r="A175" s="21">
        <v>170</v>
      </c>
      <c r="B175" s="229">
        <f>VLOOKUP(A175,'2018'!$A$6:$N$315,9,0)</f>
        <v>43100</v>
      </c>
      <c r="C175" s="229" t="str">
        <f>VLOOKUP(A175,'2018'!$A$6:$L$315,5,0)</f>
        <v>Шульгино</v>
      </c>
      <c r="D175" s="202">
        <f>VLOOKUP(A175,'2018'!$A$6:$L$315,12,0)</f>
        <v>2200</v>
      </c>
      <c r="E175" s="202">
        <f>VLOOKUP(A175,'Прогноз пар.'!$A$3:$G$316,7,0)</f>
        <v>0.5</v>
      </c>
      <c r="F175" s="202" t="s">
        <v>2059</v>
      </c>
      <c r="G175" s="202" t="s">
        <v>2244</v>
      </c>
      <c r="H175" s="202">
        <f>VLOOKUP(A175,'2018'!$A$6:$M$315,13,0)</f>
        <v>2</v>
      </c>
      <c r="I175" s="231">
        <f t="shared" si="9"/>
        <v>550</v>
      </c>
      <c r="J175" s="231">
        <f t="shared" si="8"/>
        <v>1100</v>
      </c>
      <c r="K175" s="252"/>
    </row>
    <row r="176" spans="1:12" x14ac:dyDescent="0.2">
      <c r="A176" s="21">
        <v>184</v>
      </c>
      <c r="B176" s="229">
        <f>VLOOKUP(A176,'2018'!$A$6:$N$315,9,0)</f>
        <v>43100</v>
      </c>
      <c r="C176" s="229" t="str">
        <f>VLOOKUP(A176,'2018'!$A$6:$L$315,5,0)</f>
        <v>Щемилово</v>
      </c>
      <c r="D176" s="202">
        <f>VLOOKUP(A176,'2018'!$A$6:$L$315,12,0)</f>
        <v>2600</v>
      </c>
      <c r="E176" s="202">
        <f>VLOOKUP(A176,'Прогноз пар.'!$A$3:$G$316,7,0)</f>
        <v>0.5</v>
      </c>
      <c r="F176" s="202" t="s">
        <v>2059</v>
      </c>
      <c r="G176" s="202" t="s">
        <v>2244</v>
      </c>
      <c r="H176" s="202">
        <f>VLOOKUP(A176,'2018'!$A$6:$M$315,13,0)</f>
        <v>2</v>
      </c>
      <c r="I176" s="231">
        <f t="shared" si="9"/>
        <v>650</v>
      </c>
      <c r="J176" s="231">
        <f t="shared" si="8"/>
        <v>1300</v>
      </c>
      <c r="K176" s="252"/>
      <c r="L176" t="s">
        <v>2618</v>
      </c>
    </row>
    <row r="177" spans="1:11" x14ac:dyDescent="0.2">
      <c r="A177" s="21">
        <v>185</v>
      </c>
      <c r="B177" s="229">
        <f>VLOOKUP(A177,'2018'!$A$6:$N$315,9,0)</f>
        <v>43100</v>
      </c>
      <c r="C177" s="229" t="str">
        <f>VLOOKUP(A177,'2018'!$A$6:$L$315,5,0)</f>
        <v>Железнодорожный</v>
      </c>
      <c r="D177" s="202">
        <f>VLOOKUP(A177,'2018'!$A$6:$L$315,12,0)</f>
        <v>2800</v>
      </c>
      <c r="E177" s="202">
        <f>VLOOKUP(A177,'Прогноз пар.'!$A$3:$G$316,7,0)</f>
        <v>0.4</v>
      </c>
      <c r="F177" s="202" t="s">
        <v>2059</v>
      </c>
      <c r="G177" s="202" t="s">
        <v>2244</v>
      </c>
      <c r="H177" s="202">
        <f>VLOOKUP(A177,'2018'!$A$6:$M$315,13,0)</f>
        <v>2</v>
      </c>
      <c r="I177" s="231">
        <f t="shared" si="9"/>
        <v>560</v>
      </c>
      <c r="J177" s="231">
        <f t="shared" si="8"/>
        <v>1680</v>
      </c>
      <c r="K177" s="252"/>
    </row>
    <row r="178" spans="1:11" x14ac:dyDescent="0.2">
      <c r="A178" s="21">
        <v>3</v>
      </c>
      <c r="B178" s="229">
        <f>VLOOKUP(A178,'2018'!$A$6:$N$315,9,0)</f>
        <v>43100</v>
      </c>
      <c r="C178" s="229" t="str">
        <f>VLOOKUP(A178,'2018'!$A$6:$L$315,5,0)</f>
        <v>Колонтаево</v>
      </c>
      <c r="D178" s="202">
        <f>VLOOKUP(A178,'2018'!$A$6:$L$315,12,0)</f>
        <v>5000</v>
      </c>
      <c r="E178" s="202">
        <f>VLOOKUP(A178,'Прогноз пар.'!$A$3:$G$316,7,0)</f>
        <v>0.5</v>
      </c>
      <c r="F178" s="202" t="s">
        <v>2062</v>
      </c>
      <c r="G178" s="202" t="s">
        <v>2061</v>
      </c>
      <c r="H178" s="202">
        <f>VLOOKUP(A178,'2018'!$A$6:$M$315,13,0)</f>
        <v>4</v>
      </c>
      <c r="I178" s="231">
        <f t="shared" si="9"/>
        <v>1250</v>
      </c>
      <c r="J178" s="231">
        <f t="shared" si="8"/>
        <v>2500</v>
      </c>
      <c r="K178" s="252"/>
    </row>
    <row r="179" spans="1:11" x14ac:dyDescent="0.2">
      <c r="A179" s="126">
        <v>29</v>
      </c>
      <c r="B179" s="229">
        <f>VLOOKUP(A179,'2018'!$A$6:$N$315,9,0)</f>
        <v>43100</v>
      </c>
      <c r="C179" s="229" t="str">
        <f>VLOOKUP(A179,'2018'!$A$6:$L$315,5,0)</f>
        <v>Станция Купавна</v>
      </c>
      <c r="D179" s="202">
        <f>VLOOKUP(A179,'2018'!$A$6:$L$315,12,0)</f>
        <v>2800</v>
      </c>
      <c r="E179" s="202">
        <f>VLOOKUP(A179,'Прогноз пар.'!$A$3:$G$316,7,0)</f>
        <v>0.4</v>
      </c>
      <c r="F179" s="202" t="s">
        <v>2062</v>
      </c>
      <c r="G179" s="202" t="s">
        <v>2061</v>
      </c>
      <c r="H179" s="202">
        <f>VLOOKUP(A179,'2018'!$A$6:$M$315,13,0)</f>
        <v>4</v>
      </c>
      <c r="I179" s="231">
        <f t="shared" si="9"/>
        <v>560</v>
      </c>
      <c r="J179" s="231">
        <f t="shared" si="8"/>
        <v>1680</v>
      </c>
      <c r="K179" s="252"/>
    </row>
    <row r="180" spans="1:11" x14ac:dyDescent="0.2">
      <c r="A180" s="167">
        <v>30</v>
      </c>
      <c r="B180" s="229">
        <f>VLOOKUP(A180,'2018'!$A$6:$N$315,9,0)</f>
        <v>43100</v>
      </c>
      <c r="C180" s="229" t="str">
        <f>VLOOKUP(A180,'2018'!$A$6:$L$315,5,0)</f>
        <v>Колонтаево</v>
      </c>
      <c r="D180" s="202">
        <f>VLOOKUP(A180,'2018'!$A$6:$L$315,12,0)</f>
        <v>4500</v>
      </c>
      <c r="E180" s="202">
        <f>VLOOKUP(A180,'Прогноз пар.'!$A$3:$G$316,7,0)</f>
        <v>0.5</v>
      </c>
      <c r="F180" s="202" t="s">
        <v>2062</v>
      </c>
      <c r="G180" s="202" t="s">
        <v>2061</v>
      </c>
      <c r="H180" s="202">
        <f>VLOOKUP(A180,'2018'!$A$6:$M$315,13,0)</f>
        <v>4</v>
      </c>
      <c r="I180" s="231">
        <f t="shared" si="9"/>
        <v>1125</v>
      </c>
      <c r="J180" s="231">
        <f t="shared" si="8"/>
        <v>2250</v>
      </c>
      <c r="K180" s="252"/>
    </row>
    <row r="181" spans="1:11" x14ac:dyDescent="0.2">
      <c r="A181" s="126">
        <v>31</v>
      </c>
      <c r="B181" s="229">
        <f>VLOOKUP(A181,'2018'!$A$6:$N$315,9,0)</f>
        <v>43100</v>
      </c>
      <c r="C181" s="229" t="str">
        <f>VLOOKUP(A181,'2018'!$A$6:$L$315,5,0)</f>
        <v>Вишняковские дачи</v>
      </c>
      <c r="D181" s="202">
        <f>VLOOKUP(A181,'2018'!$A$6:$L$315,12,0)</f>
        <v>3600</v>
      </c>
      <c r="E181" s="202">
        <f>VLOOKUP(A181,'Прогноз пар.'!$A$3:$G$316,7,0)</f>
        <v>0.4</v>
      </c>
      <c r="F181" s="202" t="s">
        <v>2062</v>
      </c>
      <c r="G181" s="202" t="s">
        <v>2061</v>
      </c>
      <c r="H181" s="202">
        <f>VLOOKUP(A181,'2018'!$A$6:$M$315,13,0)</f>
        <v>4</v>
      </c>
      <c r="I181" s="231">
        <f t="shared" si="9"/>
        <v>720</v>
      </c>
      <c r="J181" s="231">
        <f t="shared" si="8"/>
        <v>2160</v>
      </c>
      <c r="K181" s="252"/>
    </row>
    <row r="182" spans="1:11" x14ac:dyDescent="0.2">
      <c r="A182" s="126">
        <v>109</v>
      </c>
      <c r="B182" s="229">
        <f>VLOOKUP(A182,'2018'!$A$6:$N$315,9,0)</f>
        <v>43100</v>
      </c>
      <c r="C182" s="229" t="str">
        <f>VLOOKUP(A182,'2018'!$A$6:$L$315,5,0)</f>
        <v>Железнодорожный</v>
      </c>
      <c r="D182" s="202">
        <f>VLOOKUP(A182,'2018'!$A$6:$L$315,12,0)</f>
        <v>2800</v>
      </c>
      <c r="E182" s="202">
        <f>VLOOKUP(A182,'Прогноз пар.'!$A$3:$G$316,7,0)</f>
        <v>0.4</v>
      </c>
      <c r="F182" s="202" t="s">
        <v>2062</v>
      </c>
      <c r="G182" s="202" t="s">
        <v>2061</v>
      </c>
      <c r="H182" s="202">
        <f>VLOOKUP(A182,'2018'!$A$6:$M$315,13,0)</f>
        <v>4</v>
      </c>
      <c r="I182" s="231">
        <f t="shared" si="9"/>
        <v>560</v>
      </c>
      <c r="J182" s="231">
        <f t="shared" si="8"/>
        <v>1680</v>
      </c>
      <c r="K182" s="252">
        <v>5</v>
      </c>
    </row>
    <row r="183" spans="1:11" x14ac:dyDescent="0.2">
      <c r="A183" s="126">
        <v>112</v>
      </c>
      <c r="B183" s="229">
        <f>VLOOKUP(A183,'2018'!$A$6:$N$315,9,0)</f>
        <v>43100</v>
      </c>
      <c r="C183" s="229" t="str">
        <f>VLOOKUP(A183,'2018'!$A$6:$L$315,5,0)</f>
        <v>Вишняково</v>
      </c>
      <c r="D183" s="202">
        <f>VLOOKUP(A183,'2018'!$A$6:$L$315,12,0)</f>
        <v>5000</v>
      </c>
      <c r="E183" s="202">
        <f>VLOOKUP(A183,'Прогноз пар.'!$A$3:$G$316,7,0)</f>
        <v>0.4</v>
      </c>
      <c r="F183" s="202" t="s">
        <v>2062</v>
      </c>
      <c r="G183" s="202" t="s">
        <v>2061</v>
      </c>
      <c r="H183" s="202">
        <f>VLOOKUP(A183,'2018'!$A$6:$M$315,13,0)</f>
        <v>4</v>
      </c>
      <c r="I183" s="231">
        <f t="shared" si="9"/>
        <v>1000</v>
      </c>
      <c r="J183" s="231">
        <f t="shared" si="8"/>
        <v>3000</v>
      </c>
      <c r="K183" s="252"/>
    </row>
    <row r="184" spans="1:11" x14ac:dyDescent="0.2">
      <c r="A184" s="126">
        <v>131</v>
      </c>
      <c r="B184" s="229">
        <f>VLOOKUP(A184,'2018'!$A$6:$N$315,9,0)</f>
        <v>43100</v>
      </c>
      <c r="C184" s="229" t="str">
        <f>VLOOKUP(A184,'2018'!$A$6:$L$315,5,0)</f>
        <v>Железнодорожный</v>
      </c>
      <c r="D184" s="202">
        <f>VLOOKUP(A184,'2018'!$A$6:$L$315,12,0)</f>
        <v>2800</v>
      </c>
      <c r="E184" s="202">
        <f>VLOOKUP(A184,'Прогноз пар.'!$A$3:$G$316,7,0)</f>
        <v>0.4</v>
      </c>
      <c r="F184" s="202" t="s">
        <v>2062</v>
      </c>
      <c r="G184" s="202" t="s">
        <v>2061</v>
      </c>
      <c r="H184" s="202">
        <f>VLOOKUP(A184,'2018'!$A$6:$M$315,13,0)</f>
        <v>4</v>
      </c>
      <c r="I184" s="231">
        <f t="shared" si="9"/>
        <v>560</v>
      </c>
      <c r="J184" s="231">
        <f t="shared" si="8"/>
        <v>1680</v>
      </c>
      <c r="K184" s="252"/>
    </row>
    <row r="185" spans="1:11" x14ac:dyDescent="0.2">
      <c r="A185" s="126">
        <v>138</v>
      </c>
      <c r="B185" s="229">
        <f>VLOOKUP(A185,'2018'!$A$6:$N$315,9,0)</f>
        <v>43100</v>
      </c>
      <c r="C185" s="229" t="str">
        <f>VLOOKUP(A185,'2018'!$A$6:$L$315,5,0)</f>
        <v>Кудиново</v>
      </c>
      <c r="D185" s="202">
        <f>VLOOKUP(A185,'2018'!$A$6:$L$315,12,0)</f>
        <v>2700</v>
      </c>
      <c r="E185" s="202">
        <f>VLOOKUP(A185,'Прогноз пар.'!$A$3:$G$316,7,0)</f>
        <v>0.5</v>
      </c>
      <c r="F185" s="202" t="s">
        <v>2062</v>
      </c>
      <c r="G185" s="202" t="s">
        <v>2061</v>
      </c>
      <c r="H185" s="202">
        <f>VLOOKUP(A185,'2018'!$A$6:$M$315,13,0)</f>
        <v>4</v>
      </c>
      <c r="I185" s="231">
        <f t="shared" si="9"/>
        <v>675</v>
      </c>
      <c r="J185" s="231">
        <f t="shared" si="8"/>
        <v>1350</v>
      </c>
      <c r="K185" s="252"/>
    </row>
    <row r="186" spans="1:11" x14ac:dyDescent="0.2">
      <c r="A186" s="21">
        <v>161</v>
      </c>
      <c r="B186" s="229">
        <f>VLOOKUP(A186,'2018'!$A$6:$N$315,9,0)</f>
        <v>43100</v>
      </c>
      <c r="C186" s="229" t="str">
        <f>VLOOKUP(A186,'2018'!$A$6:$L$315,5,0)</f>
        <v>Кудиново</v>
      </c>
      <c r="D186" s="202">
        <f>VLOOKUP(A186,'2018'!$A$6:$L$315,12,0)</f>
        <v>5700</v>
      </c>
      <c r="E186" s="202">
        <f>VLOOKUP(A186,'Прогноз пар.'!$A$3:$G$316,7,0)</f>
        <v>0.4</v>
      </c>
      <c r="F186" s="202" t="s">
        <v>2062</v>
      </c>
      <c r="G186" s="202" t="s">
        <v>2061</v>
      </c>
      <c r="H186" s="202">
        <f>VLOOKUP(A186,'2018'!$A$6:$M$315,13,0)</f>
        <v>4</v>
      </c>
      <c r="I186" s="231">
        <f t="shared" si="9"/>
        <v>1140</v>
      </c>
      <c r="J186" s="231">
        <f t="shared" ref="J186:J249" si="10">D186-(I186*2)</f>
        <v>3420</v>
      </c>
      <c r="K186" s="252"/>
    </row>
    <row r="187" spans="1:11" x14ac:dyDescent="0.2">
      <c r="A187" s="21">
        <v>165</v>
      </c>
      <c r="B187" s="229">
        <f>VLOOKUP(A187,'2018'!$A$6:$N$315,9,0)</f>
        <v>43100</v>
      </c>
      <c r="C187" s="229" t="str">
        <f>VLOOKUP(A187,'2018'!$A$6:$L$315,5,0)</f>
        <v>Железнодорожный</v>
      </c>
      <c r="D187" s="202">
        <f>VLOOKUP(A187,'2018'!$A$6:$L$315,12,0)</f>
        <v>2800</v>
      </c>
      <c r="E187" s="202">
        <f>VLOOKUP(A187,'Прогноз пар.'!$A$3:$G$316,7,0)</f>
        <v>0.4</v>
      </c>
      <c r="F187" s="202" t="s">
        <v>2062</v>
      </c>
      <c r="G187" s="202" t="s">
        <v>2061</v>
      </c>
      <c r="H187" s="202">
        <f>VLOOKUP(A187,'2018'!$A$6:$M$315,13,0)</f>
        <v>4</v>
      </c>
      <c r="I187" s="231">
        <f t="shared" si="9"/>
        <v>560</v>
      </c>
      <c r="J187" s="231">
        <f t="shared" si="10"/>
        <v>1680</v>
      </c>
      <c r="K187" s="252"/>
    </row>
    <row r="188" spans="1:11" x14ac:dyDescent="0.2">
      <c r="A188" s="21">
        <v>172</v>
      </c>
      <c r="B188" s="229">
        <f>VLOOKUP(A188,'2018'!$A$6:$N$315,9,0)</f>
        <v>43100</v>
      </c>
      <c r="C188" s="229" t="str">
        <f>VLOOKUP(A188,'2018'!$A$6:$L$315,5,0)</f>
        <v>Заря</v>
      </c>
      <c r="D188" s="202">
        <f>VLOOKUP(A188,'2018'!$A$6:$L$315,12,0)</f>
        <v>2800</v>
      </c>
      <c r="E188" s="202">
        <f>VLOOKUP(A188,'Прогноз пар.'!$A$3:$G$316,7,0)</f>
        <v>0.4</v>
      </c>
      <c r="F188" s="202" t="s">
        <v>2062</v>
      </c>
      <c r="G188" s="202" t="s">
        <v>2061</v>
      </c>
      <c r="H188" s="202">
        <f>VLOOKUP(A188,'2018'!$A$6:$M$315,13,0)</f>
        <v>4</v>
      </c>
      <c r="I188" s="231">
        <f t="shared" si="9"/>
        <v>560</v>
      </c>
      <c r="J188" s="231">
        <f t="shared" si="10"/>
        <v>1680</v>
      </c>
      <c r="K188" s="252"/>
    </row>
    <row r="189" spans="1:11" x14ac:dyDescent="0.2">
      <c r="A189" s="21">
        <v>87</v>
      </c>
      <c r="B189" s="229">
        <f>VLOOKUP(A189,'2018'!$A$6:$N$315,9,0)</f>
        <v>43100</v>
      </c>
      <c r="C189" s="229" t="str">
        <f>VLOOKUP(A189,'2018'!$A$6:$L$315,5,0)</f>
        <v>Монино</v>
      </c>
      <c r="D189" s="202">
        <f>VLOOKUP(A189,'2018'!$A$6:$L$315,12,0)</f>
        <v>2700</v>
      </c>
      <c r="E189" s="202">
        <f>VLOOKUP(A189,'Прогноз пар.'!$A$3:$G$316,7,0)</f>
        <v>0.5</v>
      </c>
      <c r="F189" s="202" t="s">
        <v>2062</v>
      </c>
      <c r="G189" s="202" t="s">
        <v>2061</v>
      </c>
      <c r="H189" s="202">
        <f>VLOOKUP(A189,'2018'!$A$6:$M$315,13,0)</f>
        <v>4</v>
      </c>
      <c r="I189" s="231">
        <f t="shared" si="9"/>
        <v>675</v>
      </c>
      <c r="J189" s="231">
        <f t="shared" si="10"/>
        <v>1350</v>
      </c>
      <c r="K189" s="252"/>
    </row>
    <row r="190" spans="1:11" x14ac:dyDescent="0.2">
      <c r="A190" s="21">
        <v>188</v>
      </c>
      <c r="B190" s="229">
        <f>VLOOKUP(A190,'2018'!$A$6:$N$315,9,0)</f>
        <v>43100</v>
      </c>
      <c r="C190" s="229" t="str">
        <f>VLOOKUP(A190,'2018'!$A$6:$L$315,5,0)</f>
        <v>Павлино</v>
      </c>
      <c r="D190" s="202">
        <f>VLOOKUP(A190,'2018'!$A$6:$L$315,12,0)</f>
        <v>2800</v>
      </c>
      <c r="E190" s="202">
        <f>VLOOKUP(A190,'Прогноз пар.'!$A$3:$G$316,7,0)</f>
        <v>0.4</v>
      </c>
      <c r="F190" s="202" t="s">
        <v>2062</v>
      </c>
      <c r="G190" s="202" t="s">
        <v>2061</v>
      </c>
      <c r="H190" s="202">
        <f>VLOOKUP(A190,'2018'!$A$6:$M$315,13,0)</f>
        <v>4</v>
      </c>
      <c r="I190" s="231">
        <f t="shared" si="9"/>
        <v>560</v>
      </c>
      <c r="J190" s="231">
        <f t="shared" si="10"/>
        <v>1680</v>
      </c>
      <c r="K190" s="252"/>
    </row>
    <row r="191" spans="1:11" x14ac:dyDescent="0.2">
      <c r="A191" s="21">
        <v>190</v>
      </c>
      <c r="B191" s="229">
        <f>VLOOKUP(A191,'2018'!$A$6:$N$315,9,0)</f>
        <v>43100</v>
      </c>
      <c r="C191" s="229" t="str">
        <f>VLOOKUP(A191,'2018'!$A$6:$L$315,5,0)</f>
        <v>Станция Купавна</v>
      </c>
      <c r="D191" s="202">
        <f>VLOOKUP(A191,'2018'!$A$6:$L$315,12,0)</f>
        <v>2800</v>
      </c>
      <c r="E191" s="202">
        <f>VLOOKUP(A191,'Прогноз пар.'!$A$3:$G$316,7,0)</f>
        <v>0.4</v>
      </c>
      <c r="F191" s="202" t="s">
        <v>2062</v>
      </c>
      <c r="G191" s="202" t="s">
        <v>2061</v>
      </c>
      <c r="H191" s="202">
        <f>VLOOKUP(A191,'2018'!$A$6:$M$315,13,0)</f>
        <v>4</v>
      </c>
      <c r="I191" s="231">
        <f t="shared" si="9"/>
        <v>560</v>
      </c>
      <c r="J191" s="231">
        <f t="shared" si="10"/>
        <v>1680</v>
      </c>
      <c r="K191" s="252">
        <v>5</v>
      </c>
    </row>
    <row r="192" spans="1:11" x14ac:dyDescent="0.2">
      <c r="A192" s="252">
        <v>192</v>
      </c>
      <c r="B192" s="229">
        <f>VLOOKUP(A192,'2018'!$A$6:$N$315,9,0)</f>
        <v>43100</v>
      </c>
      <c r="C192" s="229" t="str">
        <f>VLOOKUP(A192,'2018'!$A$6:$L$315,5,0)</f>
        <v>Щемилово</v>
      </c>
      <c r="D192" s="202">
        <f>VLOOKUP(A192,'2018'!$A$6:$L$315,12,0)</f>
        <v>4800</v>
      </c>
      <c r="E192" s="202">
        <f>VLOOKUP(A192,'Прогноз пар.'!$A$3:$G$316,7,0)</f>
        <v>0.5</v>
      </c>
      <c r="F192" s="202" t="s">
        <v>2062</v>
      </c>
      <c r="G192" s="202" t="s">
        <v>2061</v>
      </c>
      <c r="H192" s="202">
        <f>VLOOKUP(A192,'2018'!$A$6:$M$315,13,0)</f>
        <v>4</v>
      </c>
      <c r="I192" s="231">
        <f t="shared" si="9"/>
        <v>1200</v>
      </c>
      <c r="J192" s="231">
        <f t="shared" si="10"/>
        <v>2400</v>
      </c>
      <c r="K192" s="252"/>
    </row>
    <row r="193" spans="1:11" x14ac:dyDescent="0.2">
      <c r="A193" s="252"/>
      <c r="B193" s="229" t="e">
        <f>VLOOKUP(A193,'2018'!$A$6:$N$315,9,0)</f>
        <v>#N/A</v>
      </c>
      <c r="C193" s="229" t="e">
        <f>VLOOKUP(A193,'2018'!$A$6:$L$315,5,0)</f>
        <v>#N/A</v>
      </c>
      <c r="D193" s="202" t="e">
        <f>VLOOKUP(A193,'2018'!$A$6:$L$315,12,0)</f>
        <v>#N/A</v>
      </c>
      <c r="E193" s="202" t="e">
        <f>VLOOKUP(A193,'Прогноз пар.'!$A$3:$G$316,7,0)</f>
        <v>#N/A</v>
      </c>
      <c r="F193" s="202"/>
      <c r="G193" s="202"/>
      <c r="H193" s="202" t="e">
        <f>VLOOKUP(A193,'2018'!$A$6:$M$315,13,0)</f>
        <v>#N/A</v>
      </c>
      <c r="I193" s="231" t="e">
        <f t="shared" si="9"/>
        <v>#N/A</v>
      </c>
      <c r="J193" s="231" t="e">
        <f t="shared" si="10"/>
        <v>#N/A</v>
      </c>
      <c r="K193" s="252"/>
    </row>
    <row r="194" spans="1:11" x14ac:dyDescent="0.2">
      <c r="A194" s="252"/>
      <c r="B194" s="229" t="e">
        <f>VLOOKUP(A194,'2018'!$A$6:$N$315,9,0)</f>
        <v>#N/A</v>
      </c>
      <c r="C194" s="229" t="e">
        <f>VLOOKUP(A194,'2018'!$A$6:$L$315,5,0)</f>
        <v>#N/A</v>
      </c>
      <c r="D194" s="202" t="e">
        <f>VLOOKUP(A194,'2018'!$A$6:$L$315,12,0)</f>
        <v>#N/A</v>
      </c>
      <c r="E194" s="202" t="e">
        <f>VLOOKUP(A194,'Прогноз пар.'!$A$3:$G$316,7,0)</f>
        <v>#N/A</v>
      </c>
      <c r="F194" s="202"/>
      <c r="G194" s="202"/>
      <c r="H194" s="202" t="e">
        <f>VLOOKUP(A194,'2018'!$A$6:$M$315,13,0)</f>
        <v>#N/A</v>
      </c>
      <c r="I194" s="231" t="e">
        <f t="shared" si="9"/>
        <v>#N/A</v>
      </c>
      <c r="J194" s="231" t="e">
        <f t="shared" si="10"/>
        <v>#N/A</v>
      </c>
      <c r="K194" s="252"/>
    </row>
    <row r="195" spans="1:11" x14ac:dyDescent="0.2">
      <c r="A195" s="252"/>
      <c r="B195" s="229" t="e">
        <f>VLOOKUP(A195,'2018'!$A$6:$N$315,9,0)</f>
        <v>#N/A</v>
      </c>
      <c r="C195" s="229" t="e">
        <f>VLOOKUP(A195,'2018'!$A$6:$L$315,5,0)</f>
        <v>#N/A</v>
      </c>
      <c r="D195" s="202" t="e">
        <f>VLOOKUP(A195,'2018'!$A$6:$L$315,12,0)</f>
        <v>#N/A</v>
      </c>
      <c r="E195" s="202" t="e">
        <f>VLOOKUP(A195,'Прогноз пар.'!$A$3:$G$316,7,0)</f>
        <v>#N/A</v>
      </c>
      <c r="F195" s="202"/>
      <c r="G195" s="202"/>
      <c r="H195" s="202" t="e">
        <f>VLOOKUP(A195,'2018'!$A$6:$M$315,13,0)</f>
        <v>#N/A</v>
      </c>
      <c r="I195" s="231" t="e">
        <f t="shared" ref="I195:I258" si="11">(D195*E195)/2</f>
        <v>#N/A</v>
      </c>
      <c r="J195" s="231" t="e">
        <f t="shared" si="10"/>
        <v>#N/A</v>
      </c>
      <c r="K195" s="252"/>
    </row>
    <row r="196" spans="1:11" x14ac:dyDescent="0.2">
      <c r="A196" s="252"/>
      <c r="B196" s="229" t="e">
        <f>VLOOKUP(A196,'2018'!$A$6:$N$315,9,0)</f>
        <v>#N/A</v>
      </c>
      <c r="C196" s="229" t="e">
        <f>VLOOKUP(A196,'2018'!$A$6:$L$315,5,0)</f>
        <v>#N/A</v>
      </c>
      <c r="D196" s="202" t="e">
        <f>VLOOKUP(A196,'2018'!$A$6:$L$315,12,0)</f>
        <v>#N/A</v>
      </c>
      <c r="E196" s="202" t="e">
        <f>VLOOKUP(A196,'Прогноз пар.'!$A$3:$G$316,7,0)</f>
        <v>#N/A</v>
      </c>
      <c r="F196" s="202"/>
      <c r="G196" s="202"/>
      <c r="H196" s="202" t="e">
        <f>VLOOKUP(A196,'2018'!$A$6:$M$315,13,0)</f>
        <v>#N/A</v>
      </c>
      <c r="I196" s="231" t="e">
        <f t="shared" si="11"/>
        <v>#N/A</v>
      </c>
      <c r="J196" s="231" t="e">
        <f t="shared" si="10"/>
        <v>#N/A</v>
      </c>
      <c r="K196" s="252"/>
    </row>
    <row r="197" spans="1:11" x14ac:dyDescent="0.2">
      <c r="A197" s="252"/>
      <c r="B197" s="229" t="e">
        <f>VLOOKUP(A197,'2018'!$A$6:$N$315,9,0)</f>
        <v>#N/A</v>
      </c>
      <c r="C197" s="229" t="e">
        <f>VLOOKUP(A197,'2018'!$A$6:$L$315,5,0)</f>
        <v>#N/A</v>
      </c>
      <c r="D197" s="202" t="e">
        <f>VLOOKUP(A197,'2018'!$A$6:$L$315,12,0)</f>
        <v>#N/A</v>
      </c>
      <c r="E197" s="202" t="e">
        <f>VLOOKUP(A197,'Прогноз пар.'!$A$3:$G$316,7,0)</f>
        <v>#N/A</v>
      </c>
      <c r="F197" s="202"/>
      <c r="G197" s="202"/>
      <c r="H197" s="202" t="e">
        <f>VLOOKUP(A197,'2018'!$A$6:$M$315,13,0)</f>
        <v>#N/A</v>
      </c>
      <c r="I197" s="231" t="e">
        <f t="shared" si="11"/>
        <v>#N/A</v>
      </c>
      <c r="J197" s="231" t="e">
        <f t="shared" si="10"/>
        <v>#N/A</v>
      </c>
      <c r="K197" s="252"/>
    </row>
    <row r="198" spans="1:11" x14ac:dyDescent="0.2">
      <c r="A198" s="252"/>
      <c r="B198" s="229" t="e">
        <f>VLOOKUP(A198,'2018'!$A$6:$N$315,9,0)</f>
        <v>#N/A</v>
      </c>
      <c r="C198" s="229" t="e">
        <f>VLOOKUP(A198,'2018'!$A$6:$L$315,5,0)</f>
        <v>#N/A</v>
      </c>
      <c r="D198" s="202" t="e">
        <f>VLOOKUP(A198,'2018'!$A$6:$L$315,12,0)</f>
        <v>#N/A</v>
      </c>
      <c r="E198" s="202" t="e">
        <f>VLOOKUP(A198,'Прогноз пар.'!$A$3:$G$316,7,0)</f>
        <v>#N/A</v>
      </c>
      <c r="F198" s="202"/>
      <c r="G198" s="202"/>
      <c r="H198" s="202" t="e">
        <f>VLOOKUP(A198,'2018'!$A$6:$M$315,13,0)</f>
        <v>#N/A</v>
      </c>
      <c r="I198" s="231" t="e">
        <f t="shared" si="11"/>
        <v>#N/A</v>
      </c>
      <c r="J198" s="231" t="e">
        <f t="shared" si="10"/>
        <v>#N/A</v>
      </c>
      <c r="K198" s="252"/>
    </row>
    <row r="199" spans="1:11" x14ac:dyDescent="0.2">
      <c r="A199" s="252"/>
      <c r="B199" s="229" t="e">
        <f>VLOOKUP(A199,'2018'!$A$6:$N$315,9,0)</f>
        <v>#N/A</v>
      </c>
      <c r="C199" s="229" t="e">
        <f>VLOOKUP(A199,'2018'!$A$6:$L$315,5,0)</f>
        <v>#N/A</v>
      </c>
      <c r="D199" s="202" t="e">
        <f>VLOOKUP(A199,'2018'!$A$6:$L$315,12,0)</f>
        <v>#N/A</v>
      </c>
      <c r="E199" s="202" t="e">
        <f>VLOOKUP(A199,'Прогноз пар.'!$A$3:$G$316,7,0)</f>
        <v>#N/A</v>
      </c>
      <c r="F199" s="202"/>
      <c r="G199" s="202"/>
      <c r="H199" s="202" t="e">
        <f>VLOOKUP(A199,'2018'!$A$6:$M$315,13,0)</f>
        <v>#N/A</v>
      </c>
      <c r="I199" s="231" t="e">
        <f t="shared" si="11"/>
        <v>#N/A</v>
      </c>
      <c r="J199" s="231" t="e">
        <f t="shared" si="10"/>
        <v>#N/A</v>
      </c>
      <c r="K199" s="252"/>
    </row>
    <row r="200" spans="1:11" x14ac:dyDescent="0.2">
      <c r="A200" s="252"/>
      <c r="B200" s="229" t="e">
        <f>VLOOKUP(A200,'2018'!$A$6:$N$315,9,0)</f>
        <v>#N/A</v>
      </c>
      <c r="C200" s="229" t="e">
        <f>VLOOKUP(A200,'2018'!$A$6:$L$315,5,0)</f>
        <v>#N/A</v>
      </c>
      <c r="D200" s="202" t="e">
        <f>VLOOKUP(A200,'2018'!$A$6:$L$315,12,0)</f>
        <v>#N/A</v>
      </c>
      <c r="E200" s="202" t="e">
        <f>VLOOKUP(A200,'Прогноз пар.'!$A$3:$G$316,7,0)</f>
        <v>#N/A</v>
      </c>
      <c r="F200" s="202"/>
      <c r="G200" s="202"/>
      <c r="H200" s="202" t="e">
        <f>VLOOKUP(A200,'2018'!$A$6:$M$315,13,0)</f>
        <v>#N/A</v>
      </c>
      <c r="I200" s="231" t="e">
        <f t="shared" si="11"/>
        <v>#N/A</v>
      </c>
      <c r="J200" s="231" t="e">
        <f t="shared" si="10"/>
        <v>#N/A</v>
      </c>
      <c r="K200" s="252"/>
    </row>
    <row r="201" spans="1:11" x14ac:dyDescent="0.2">
      <c r="A201" s="252"/>
      <c r="B201" s="229" t="e">
        <f>VLOOKUP(A201,'2018'!$A$6:$N$315,9,0)</f>
        <v>#N/A</v>
      </c>
      <c r="C201" s="229" t="e">
        <f>VLOOKUP(A201,'2018'!$A$6:$L$315,5,0)</f>
        <v>#N/A</v>
      </c>
      <c r="D201" s="202" t="e">
        <f>VLOOKUP(A201,'2018'!$A$6:$L$315,12,0)</f>
        <v>#N/A</v>
      </c>
      <c r="E201" s="202" t="e">
        <f>VLOOKUP(A201,'Прогноз пар.'!$A$3:$G$316,7,0)</f>
        <v>#N/A</v>
      </c>
      <c r="F201" s="202"/>
      <c r="G201" s="202"/>
      <c r="H201" s="202" t="e">
        <f>VLOOKUP(A201,'2018'!$A$6:$M$315,13,0)</f>
        <v>#N/A</v>
      </c>
      <c r="I201" s="231" t="e">
        <f t="shared" si="11"/>
        <v>#N/A</v>
      </c>
      <c r="J201" s="231" t="e">
        <f t="shared" si="10"/>
        <v>#N/A</v>
      </c>
      <c r="K201" s="252"/>
    </row>
    <row r="202" spans="1:11" x14ac:dyDescent="0.2">
      <c r="A202" s="252"/>
      <c r="B202" s="229" t="e">
        <f>VLOOKUP(A202,'2018'!$A$6:$N$315,9,0)</f>
        <v>#N/A</v>
      </c>
      <c r="C202" s="229" t="e">
        <f>VLOOKUP(A202,'2018'!$A$6:$L$315,5,0)</f>
        <v>#N/A</v>
      </c>
      <c r="D202" s="202" t="e">
        <f>VLOOKUP(A202,'2018'!$A$6:$L$315,12,0)</f>
        <v>#N/A</v>
      </c>
      <c r="E202" s="202" t="e">
        <f>VLOOKUP(A202,'Прогноз пар.'!$A$3:$G$316,7,0)</f>
        <v>#N/A</v>
      </c>
      <c r="F202" s="202"/>
      <c r="G202" s="202"/>
      <c r="H202" s="202" t="e">
        <f>VLOOKUP(A202,'2018'!$A$6:$M$315,13,0)</f>
        <v>#N/A</v>
      </c>
      <c r="I202" s="231" t="e">
        <f t="shared" si="11"/>
        <v>#N/A</v>
      </c>
      <c r="J202" s="231" t="e">
        <f t="shared" si="10"/>
        <v>#N/A</v>
      </c>
      <c r="K202" s="252"/>
    </row>
    <row r="203" spans="1:11" x14ac:dyDescent="0.2">
      <c r="A203" s="252"/>
      <c r="B203" s="229" t="e">
        <f>VLOOKUP(A203,'2018'!$A$6:$N$315,9,0)</f>
        <v>#N/A</v>
      </c>
      <c r="C203" s="229" t="e">
        <f>VLOOKUP(A203,'2018'!$A$6:$L$315,5,0)</f>
        <v>#N/A</v>
      </c>
      <c r="D203" s="202" t="e">
        <f>VLOOKUP(A203,'2018'!$A$6:$L$315,12,0)</f>
        <v>#N/A</v>
      </c>
      <c r="E203" s="202" t="e">
        <f>VLOOKUP(A203,'Прогноз пар.'!$A$3:$G$316,7,0)</f>
        <v>#N/A</v>
      </c>
      <c r="F203" s="202"/>
      <c r="G203" s="202"/>
      <c r="H203" s="202" t="e">
        <f>VLOOKUP(A203,'2018'!$A$6:$M$315,13,0)</f>
        <v>#N/A</v>
      </c>
      <c r="I203" s="231" t="e">
        <f t="shared" si="11"/>
        <v>#N/A</v>
      </c>
      <c r="J203" s="231" t="e">
        <f t="shared" si="10"/>
        <v>#N/A</v>
      </c>
      <c r="K203" s="252"/>
    </row>
    <row r="204" spans="1:11" x14ac:dyDescent="0.2">
      <c r="A204" s="252"/>
      <c r="B204" s="229" t="e">
        <f>VLOOKUP(A204,'2018'!$A$6:$N$315,9,0)</f>
        <v>#N/A</v>
      </c>
      <c r="C204" s="229" t="e">
        <f>VLOOKUP(A204,'2018'!$A$6:$L$315,5,0)</f>
        <v>#N/A</v>
      </c>
      <c r="D204" s="202" t="e">
        <f>VLOOKUP(A204,'2018'!$A$6:$L$315,12,0)</f>
        <v>#N/A</v>
      </c>
      <c r="E204" s="202" t="e">
        <f>VLOOKUP(A204,'Прогноз пар.'!$A$3:$G$316,7,0)</f>
        <v>#N/A</v>
      </c>
      <c r="F204" s="202"/>
      <c r="G204" s="202"/>
      <c r="H204" s="202" t="e">
        <f>VLOOKUP(A204,'2018'!$A$6:$M$315,13,0)</f>
        <v>#N/A</v>
      </c>
      <c r="I204" s="231" t="e">
        <f t="shared" si="11"/>
        <v>#N/A</v>
      </c>
      <c r="J204" s="231" t="e">
        <f t="shared" si="10"/>
        <v>#N/A</v>
      </c>
      <c r="K204" s="252"/>
    </row>
    <row r="205" spans="1:11" x14ac:dyDescent="0.2">
      <c r="A205" s="252"/>
      <c r="B205" s="229" t="e">
        <f>VLOOKUP(A205,'2018'!$A$6:$N$315,9,0)</f>
        <v>#N/A</v>
      </c>
      <c r="C205" s="229" t="e">
        <f>VLOOKUP(A205,'2018'!$A$6:$L$315,5,0)</f>
        <v>#N/A</v>
      </c>
      <c r="D205" s="202" t="e">
        <f>VLOOKUP(A205,'2018'!$A$6:$L$315,12,0)</f>
        <v>#N/A</v>
      </c>
      <c r="E205" s="202" t="e">
        <f>VLOOKUP(A205,'Прогноз пар.'!$A$3:$G$316,7,0)</f>
        <v>#N/A</v>
      </c>
      <c r="F205" s="202"/>
      <c r="G205" s="202"/>
      <c r="H205" s="202" t="e">
        <f>VLOOKUP(A205,'2018'!$A$6:$M$315,13,0)</f>
        <v>#N/A</v>
      </c>
      <c r="I205" s="231" t="e">
        <f t="shared" si="11"/>
        <v>#N/A</v>
      </c>
      <c r="J205" s="231" t="e">
        <f t="shared" si="10"/>
        <v>#N/A</v>
      </c>
      <c r="K205" s="252"/>
    </row>
    <row r="206" spans="1:11" x14ac:dyDescent="0.2">
      <c r="A206" s="252"/>
      <c r="B206" s="229" t="e">
        <f>VLOOKUP(A206,'2018'!$A$6:$N$315,9,0)</f>
        <v>#N/A</v>
      </c>
      <c r="C206" s="229" t="e">
        <f>VLOOKUP(A206,'2018'!$A$6:$L$315,5,0)</f>
        <v>#N/A</v>
      </c>
      <c r="D206" s="202" t="e">
        <f>VLOOKUP(A206,'2018'!$A$6:$L$315,12,0)</f>
        <v>#N/A</v>
      </c>
      <c r="E206" s="202" t="e">
        <f>VLOOKUP(A206,'Прогноз пар.'!$A$3:$G$316,7,0)</f>
        <v>#N/A</v>
      </c>
      <c r="F206" s="202"/>
      <c r="G206" s="202"/>
      <c r="H206" s="202" t="e">
        <f>VLOOKUP(A206,'2018'!$A$6:$M$315,13,0)</f>
        <v>#N/A</v>
      </c>
      <c r="I206" s="231" t="e">
        <f t="shared" si="11"/>
        <v>#N/A</v>
      </c>
      <c r="J206" s="231" t="e">
        <f t="shared" si="10"/>
        <v>#N/A</v>
      </c>
      <c r="K206" s="252"/>
    </row>
    <row r="207" spans="1:11" x14ac:dyDescent="0.2">
      <c r="A207" s="252"/>
      <c r="B207" s="229" t="e">
        <f>VLOOKUP(A207,'2018'!$A$6:$N$315,9,0)</f>
        <v>#N/A</v>
      </c>
      <c r="C207" s="229" t="e">
        <f>VLOOKUP(A207,'2018'!$A$6:$L$315,5,0)</f>
        <v>#N/A</v>
      </c>
      <c r="D207" s="202" t="e">
        <f>VLOOKUP(A207,'2018'!$A$6:$L$315,12,0)</f>
        <v>#N/A</v>
      </c>
      <c r="E207" s="202" t="e">
        <f>VLOOKUP(A207,'Прогноз пар.'!$A$3:$G$316,7,0)</f>
        <v>#N/A</v>
      </c>
      <c r="F207" s="202"/>
      <c r="G207" s="202"/>
      <c r="H207" s="202" t="e">
        <f>VLOOKUP(A207,'2018'!$A$6:$M$315,13,0)</f>
        <v>#N/A</v>
      </c>
      <c r="I207" s="231" t="e">
        <f t="shared" si="11"/>
        <v>#N/A</v>
      </c>
      <c r="J207" s="231" t="e">
        <f t="shared" si="10"/>
        <v>#N/A</v>
      </c>
      <c r="K207" s="252"/>
    </row>
    <row r="208" spans="1:11" x14ac:dyDescent="0.2">
      <c r="A208" s="252"/>
      <c r="B208" s="229" t="e">
        <f>VLOOKUP(A208,'2018'!$A$6:$N$315,9,0)</f>
        <v>#N/A</v>
      </c>
      <c r="C208" s="229" t="e">
        <f>VLOOKUP(A208,'2018'!$A$6:$L$315,5,0)</f>
        <v>#N/A</v>
      </c>
      <c r="D208" s="202" t="e">
        <f>VLOOKUP(A208,'2018'!$A$6:$L$315,12,0)</f>
        <v>#N/A</v>
      </c>
      <c r="E208" s="202" t="e">
        <f>VLOOKUP(A208,'Прогноз пар.'!$A$3:$G$316,7,0)</f>
        <v>#N/A</v>
      </c>
      <c r="F208" s="202"/>
      <c r="G208" s="202"/>
      <c r="H208" s="202" t="e">
        <f>VLOOKUP(A208,'2018'!$A$6:$M$315,13,0)</f>
        <v>#N/A</v>
      </c>
      <c r="I208" s="231" t="e">
        <f t="shared" si="11"/>
        <v>#N/A</v>
      </c>
      <c r="J208" s="231" t="e">
        <f t="shared" si="10"/>
        <v>#N/A</v>
      </c>
      <c r="K208" s="252"/>
    </row>
    <row r="209" spans="1:11" x14ac:dyDescent="0.2">
      <c r="A209" s="252"/>
      <c r="B209" s="229" t="e">
        <f>VLOOKUP(A209,'2018'!$A$6:$N$315,9,0)</f>
        <v>#N/A</v>
      </c>
      <c r="C209" s="229" t="e">
        <f>VLOOKUP(A209,'2018'!$A$6:$L$315,5,0)</f>
        <v>#N/A</v>
      </c>
      <c r="D209" s="202" t="e">
        <f>VLOOKUP(A209,'2018'!$A$6:$L$315,12,0)</f>
        <v>#N/A</v>
      </c>
      <c r="E209" s="202" t="e">
        <f>VLOOKUP(A209,'Прогноз пар.'!$A$3:$G$316,7,0)</f>
        <v>#N/A</v>
      </c>
      <c r="F209" s="202"/>
      <c r="G209" s="202"/>
      <c r="H209" s="202" t="e">
        <f>VLOOKUP(A209,'2018'!$A$6:$M$315,13,0)</f>
        <v>#N/A</v>
      </c>
      <c r="I209" s="231" t="e">
        <f t="shared" si="11"/>
        <v>#N/A</v>
      </c>
      <c r="J209" s="231" t="e">
        <f t="shared" si="10"/>
        <v>#N/A</v>
      </c>
      <c r="K209" s="252"/>
    </row>
    <row r="210" spans="1:11" x14ac:dyDescent="0.2">
      <c r="A210" s="252"/>
      <c r="B210" s="229" t="e">
        <f>VLOOKUP(A210,'2018'!$A$6:$N$315,9,0)</f>
        <v>#N/A</v>
      </c>
      <c r="C210" s="229" t="e">
        <f>VLOOKUP(A210,'2018'!$A$6:$L$315,5,0)</f>
        <v>#N/A</v>
      </c>
      <c r="D210" s="202" t="e">
        <f>VLOOKUP(A210,'2018'!$A$6:$L$315,12,0)</f>
        <v>#N/A</v>
      </c>
      <c r="E210" s="202" t="e">
        <f>VLOOKUP(A210,'Прогноз пар.'!$A$3:$G$316,7,0)</f>
        <v>#N/A</v>
      </c>
      <c r="F210" s="202"/>
      <c r="G210" s="202"/>
      <c r="H210" s="202" t="e">
        <f>VLOOKUP(A210,'2018'!$A$6:$M$315,13,0)</f>
        <v>#N/A</v>
      </c>
      <c r="I210" s="231" t="e">
        <f t="shared" si="11"/>
        <v>#N/A</v>
      </c>
      <c r="J210" s="231" t="e">
        <f t="shared" si="10"/>
        <v>#N/A</v>
      </c>
      <c r="K210" s="252"/>
    </row>
    <row r="211" spans="1:11" x14ac:dyDescent="0.2">
      <c r="A211" s="252"/>
      <c r="B211" s="229" t="e">
        <f>VLOOKUP(A211,'2018'!$A$6:$N$315,9,0)</f>
        <v>#N/A</v>
      </c>
      <c r="C211" s="229" t="e">
        <f>VLOOKUP(A211,'2018'!$A$6:$L$315,5,0)</f>
        <v>#N/A</v>
      </c>
      <c r="D211" s="202" t="e">
        <f>VLOOKUP(A211,'2018'!$A$6:$L$315,12,0)</f>
        <v>#N/A</v>
      </c>
      <c r="E211" s="202" t="e">
        <f>VLOOKUP(A211,'Прогноз пар.'!$A$3:$G$316,7,0)</f>
        <v>#N/A</v>
      </c>
      <c r="F211" s="202"/>
      <c r="G211" s="202"/>
      <c r="H211" s="202" t="e">
        <f>VLOOKUP(A211,'2018'!$A$6:$M$315,13,0)</f>
        <v>#N/A</v>
      </c>
      <c r="I211" s="231" t="e">
        <f t="shared" si="11"/>
        <v>#N/A</v>
      </c>
      <c r="J211" s="231" t="e">
        <f t="shared" si="10"/>
        <v>#N/A</v>
      </c>
      <c r="K211" s="252"/>
    </row>
    <row r="212" spans="1:11" x14ac:dyDescent="0.2">
      <c r="A212" s="252"/>
      <c r="B212" s="229" t="e">
        <f>VLOOKUP(A212,'2018'!$A$6:$N$315,9,0)</f>
        <v>#N/A</v>
      </c>
      <c r="C212" s="229" t="e">
        <f>VLOOKUP(A212,'2018'!$A$6:$L$315,5,0)</f>
        <v>#N/A</v>
      </c>
      <c r="D212" s="202" t="e">
        <f>VLOOKUP(A212,'2018'!$A$6:$L$315,12,0)</f>
        <v>#N/A</v>
      </c>
      <c r="E212" s="202" t="e">
        <f>VLOOKUP(A212,'Прогноз пар.'!$A$3:$G$316,7,0)</f>
        <v>#N/A</v>
      </c>
      <c r="F212" s="202"/>
      <c r="G212" s="202"/>
      <c r="H212" s="202" t="e">
        <f>VLOOKUP(A212,'2018'!$A$6:$M$315,13,0)</f>
        <v>#N/A</v>
      </c>
      <c r="I212" s="231" t="e">
        <f t="shared" si="11"/>
        <v>#N/A</v>
      </c>
      <c r="J212" s="231" t="e">
        <f t="shared" si="10"/>
        <v>#N/A</v>
      </c>
      <c r="K212" s="252"/>
    </row>
    <row r="213" spans="1:11" x14ac:dyDescent="0.2">
      <c r="A213" s="252"/>
      <c r="B213" s="229" t="e">
        <f>VLOOKUP(A213,'2018'!$A$6:$N$315,9,0)</f>
        <v>#N/A</v>
      </c>
      <c r="C213" s="229" t="e">
        <f>VLOOKUP(A213,'2018'!$A$6:$L$315,5,0)</f>
        <v>#N/A</v>
      </c>
      <c r="D213" s="202" t="e">
        <f>VLOOKUP(A213,'2018'!$A$6:$L$315,12,0)</f>
        <v>#N/A</v>
      </c>
      <c r="E213" s="202" t="e">
        <f>VLOOKUP(A213,'Прогноз пар.'!$A$3:$G$316,7,0)</f>
        <v>#N/A</v>
      </c>
      <c r="F213" s="202"/>
      <c r="G213" s="202"/>
      <c r="H213" s="202" t="e">
        <f>VLOOKUP(A213,'2018'!$A$6:$M$315,13,0)</f>
        <v>#N/A</v>
      </c>
      <c r="I213" s="231" t="e">
        <f t="shared" si="11"/>
        <v>#N/A</v>
      </c>
      <c r="J213" s="231" t="e">
        <f t="shared" si="10"/>
        <v>#N/A</v>
      </c>
      <c r="K213" s="252"/>
    </row>
    <row r="214" spans="1:11" x14ac:dyDescent="0.2">
      <c r="A214" s="252"/>
      <c r="B214" s="229" t="e">
        <f>VLOOKUP(A214,'2018'!$A$6:$N$315,9,0)</f>
        <v>#N/A</v>
      </c>
      <c r="C214" s="229" t="e">
        <f>VLOOKUP(A214,'2018'!$A$6:$L$315,5,0)</f>
        <v>#N/A</v>
      </c>
      <c r="D214" s="202" t="e">
        <f>VLOOKUP(A214,'2018'!$A$6:$L$315,12,0)</f>
        <v>#N/A</v>
      </c>
      <c r="E214" s="202" t="e">
        <f>VLOOKUP(A214,'Прогноз пар.'!$A$3:$G$316,7,0)</f>
        <v>#N/A</v>
      </c>
      <c r="F214" s="202"/>
      <c r="G214" s="202"/>
      <c r="H214" s="202" t="e">
        <f>VLOOKUP(A214,'2018'!$A$6:$M$315,13,0)</f>
        <v>#N/A</v>
      </c>
      <c r="I214" s="231" t="e">
        <f t="shared" si="11"/>
        <v>#N/A</v>
      </c>
      <c r="J214" s="231" t="e">
        <f t="shared" si="10"/>
        <v>#N/A</v>
      </c>
      <c r="K214" s="252"/>
    </row>
    <row r="215" spans="1:11" x14ac:dyDescent="0.2">
      <c r="A215" s="252"/>
      <c r="B215" s="229" t="e">
        <f>VLOOKUP(A215,'2018'!$A$6:$N$315,9,0)</f>
        <v>#N/A</v>
      </c>
      <c r="C215" s="229" t="e">
        <f>VLOOKUP(A215,'2018'!$A$6:$L$315,5,0)</f>
        <v>#N/A</v>
      </c>
      <c r="D215" s="202" t="e">
        <f>VLOOKUP(A215,'2018'!$A$6:$L$315,12,0)</f>
        <v>#N/A</v>
      </c>
      <c r="E215" s="202" t="e">
        <f>VLOOKUP(A215,'Прогноз пар.'!$A$3:$G$316,7,0)</f>
        <v>#N/A</v>
      </c>
      <c r="F215" s="202"/>
      <c r="G215" s="202"/>
      <c r="H215" s="202" t="e">
        <f>VLOOKUP(A215,'2018'!$A$6:$M$315,13,0)</f>
        <v>#N/A</v>
      </c>
      <c r="I215" s="231" t="e">
        <f t="shared" si="11"/>
        <v>#N/A</v>
      </c>
      <c r="J215" s="231" t="e">
        <f t="shared" si="10"/>
        <v>#N/A</v>
      </c>
      <c r="K215" s="252"/>
    </row>
    <row r="216" spans="1:11" x14ac:dyDescent="0.2">
      <c r="A216" s="252"/>
      <c r="B216" s="229" t="e">
        <f>VLOOKUP(A216,'2018'!$A$6:$N$315,9,0)</f>
        <v>#N/A</v>
      </c>
      <c r="C216" s="229" t="e">
        <f>VLOOKUP(A216,'2018'!$A$6:$L$315,5,0)</f>
        <v>#N/A</v>
      </c>
      <c r="D216" s="202" t="e">
        <f>VLOOKUP(A216,'2018'!$A$6:$L$315,12,0)</f>
        <v>#N/A</v>
      </c>
      <c r="E216" s="202" t="e">
        <f>VLOOKUP(A216,'Прогноз пар.'!$A$3:$G$316,7,0)</f>
        <v>#N/A</v>
      </c>
      <c r="F216" s="202"/>
      <c r="G216" s="202"/>
      <c r="H216" s="202" t="e">
        <f>VLOOKUP(A216,'2018'!$A$6:$M$315,13,0)</f>
        <v>#N/A</v>
      </c>
      <c r="I216" s="231" t="e">
        <f t="shared" si="11"/>
        <v>#N/A</v>
      </c>
      <c r="J216" s="231" t="e">
        <f t="shared" si="10"/>
        <v>#N/A</v>
      </c>
      <c r="K216" s="252"/>
    </row>
    <row r="217" spans="1:11" x14ac:dyDescent="0.2">
      <c r="A217" s="252"/>
      <c r="B217" s="229" t="e">
        <f>VLOOKUP(A217,'2018'!$A$6:$N$315,9,0)</f>
        <v>#N/A</v>
      </c>
      <c r="C217" s="229" t="e">
        <f>VLOOKUP(A217,'2018'!$A$6:$L$315,5,0)</f>
        <v>#N/A</v>
      </c>
      <c r="D217" s="202" t="e">
        <f>VLOOKUP(A217,'2018'!$A$6:$L$315,12,0)</f>
        <v>#N/A</v>
      </c>
      <c r="E217" s="202" t="e">
        <f>VLOOKUP(A217,'Прогноз пар.'!$A$3:$G$316,7,0)</f>
        <v>#N/A</v>
      </c>
      <c r="F217" s="202"/>
      <c r="G217" s="202"/>
      <c r="H217" s="202" t="e">
        <f>VLOOKUP(A217,'2018'!$A$6:$M$315,13,0)</f>
        <v>#N/A</v>
      </c>
      <c r="I217" s="231" t="e">
        <f t="shared" si="11"/>
        <v>#N/A</v>
      </c>
      <c r="J217" s="231" t="e">
        <f t="shared" si="10"/>
        <v>#N/A</v>
      </c>
      <c r="K217" s="252"/>
    </row>
    <row r="218" spans="1:11" x14ac:dyDescent="0.2">
      <c r="A218" s="252"/>
      <c r="B218" s="229" t="e">
        <f>VLOOKUP(A218,'2018'!$A$6:$N$315,9,0)</f>
        <v>#N/A</v>
      </c>
      <c r="C218" s="229" t="e">
        <f>VLOOKUP(A218,'2018'!$A$6:$L$315,5,0)</f>
        <v>#N/A</v>
      </c>
      <c r="D218" s="202" t="e">
        <f>VLOOKUP(A218,'2018'!$A$6:$L$315,12,0)</f>
        <v>#N/A</v>
      </c>
      <c r="E218" s="202" t="e">
        <f>VLOOKUP(A218,'Прогноз пар.'!$A$3:$G$316,7,0)</f>
        <v>#N/A</v>
      </c>
      <c r="F218" s="202"/>
      <c r="G218" s="202"/>
      <c r="H218" s="202" t="e">
        <f>VLOOKUP(A218,'2018'!$A$6:$M$315,13,0)</f>
        <v>#N/A</v>
      </c>
      <c r="I218" s="231" t="e">
        <f t="shared" si="11"/>
        <v>#N/A</v>
      </c>
      <c r="J218" s="231" t="e">
        <f t="shared" si="10"/>
        <v>#N/A</v>
      </c>
      <c r="K218" s="252"/>
    </row>
    <row r="219" spans="1:11" x14ac:dyDescent="0.2">
      <c r="A219" s="252"/>
      <c r="B219" s="229" t="e">
        <f>VLOOKUP(A219,'2018'!$A$6:$N$315,9,0)</f>
        <v>#N/A</v>
      </c>
      <c r="C219" s="229" t="e">
        <f>VLOOKUP(A219,'2018'!$A$6:$L$315,5,0)</f>
        <v>#N/A</v>
      </c>
      <c r="D219" s="202" t="e">
        <f>VLOOKUP(A219,'2018'!$A$6:$L$315,12,0)</f>
        <v>#N/A</v>
      </c>
      <c r="E219" s="202" t="e">
        <f>VLOOKUP(A219,'Прогноз пар.'!$A$3:$G$316,7,0)</f>
        <v>#N/A</v>
      </c>
      <c r="F219" s="202"/>
      <c r="G219" s="202"/>
      <c r="H219" s="202" t="e">
        <f>VLOOKUP(A219,'2018'!$A$6:$M$315,13,0)</f>
        <v>#N/A</v>
      </c>
      <c r="I219" s="231" t="e">
        <f t="shared" si="11"/>
        <v>#N/A</v>
      </c>
      <c r="J219" s="231" t="e">
        <f t="shared" si="10"/>
        <v>#N/A</v>
      </c>
      <c r="K219" s="252"/>
    </row>
    <row r="220" spans="1:11" x14ac:dyDescent="0.2">
      <c r="A220" s="252"/>
      <c r="B220" s="229" t="e">
        <f>VLOOKUP(A220,'2018'!$A$6:$N$315,9,0)</f>
        <v>#N/A</v>
      </c>
      <c r="C220" s="229" t="e">
        <f>VLOOKUP(A220,'2018'!$A$6:$L$315,5,0)</f>
        <v>#N/A</v>
      </c>
      <c r="D220" s="202" t="e">
        <f>VLOOKUP(A220,'2018'!$A$6:$L$315,12,0)</f>
        <v>#N/A</v>
      </c>
      <c r="E220" s="202" t="e">
        <f>VLOOKUP(A220,'Прогноз пар.'!$A$3:$G$316,7,0)</f>
        <v>#N/A</v>
      </c>
      <c r="F220" s="202"/>
      <c r="G220" s="202"/>
      <c r="H220" s="202" t="e">
        <f>VLOOKUP(A220,'2018'!$A$6:$M$315,13,0)</f>
        <v>#N/A</v>
      </c>
      <c r="I220" s="231" t="e">
        <f t="shared" si="11"/>
        <v>#N/A</v>
      </c>
      <c r="J220" s="231" t="e">
        <f t="shared" si="10"/>
        <v>#N/A</v>
      </c>
      <c r="K220" s="252"/>
    </row>
    <row r="221" spans="1:11" x14ac:dyDescent="0.2">
      <c r="A221" s="252"/>
      <c r="B221" s="229" t="e">
        <f>VLOOKUP(A221,'2018'!$A$6:$N$315,9,0)</f>
        <v>#N/A</v>
      </c>
      <c r="C221" s="229" t="e">
        <f>VLOOKUP(A221,'2018'!$A$6:$L$315,5,0)</f>
        <v>#N/A</v>
      </c>
      <c r="D221" s="202" t="e">
        <f>VLOOKUP(A221,'2018'!$A$6:$L$315,12,0)</f>
        <v>#N/A</v>
      </c>
      <c r="E221" s="202" t="e">
        <f>VLOOKUP(A221,'Прогноз пар.'!$A$3:$G$316,7,0)</f>
        <v>#N/A</v>
      </c>
      <c r="F221" s="202"/>
      <c r="G221" s="202"/>
      <c r="H221" s="202" t="e">
        <f>VLOOKUP(A221,'2018'!$A$6:$M$315,13,0)</f>
        <v>#N/A</v>
      </c>
      <c r="I221" s="231" t="e">
        <f t="shared" si="11"/>
        <v>#N/A</v>
      </c>
      <c r="J221" s="231" t="e">
        <f t="shared" si="10"/>
        <v>#N/A</v>
      </c>
      <c r="K221" s="252"/>
    </row>
    <row r="222" spans="1:11" x14ac:dyDescent="0.2">
      <c r="A222" s="252"/>
      <c r="B222" s="229" t="e">
        <f>VLOOKUP(A222,'2018'!$A$6:$N$315,9,0)</f>
        <v>#N/A</v>
      </c>
      <c r="C222" s="229" t="e">
        <f>VLOOKUP(A222,'2018'!$A$6:$L$315,5,0)</f>
        <v>#N/A</v>
      </c>
      <c r="D222" s="202" t="e">
        <f>VLOOKUP(A222,'2018'!$A$6:$L$315,12,0)</f>
        <v>#N/A</v>
      </c>
      <c r="E222" s="202" t="e">
        <f>VLOOKUP(A222,'Прогноз пар.'!$A$3:$G$316,7,0)</f>
        <v>#N/A</v>
      </c>
      <c r="F222" s="202"/>
      <c r="G222" s="202"/>
      <c r="H222" s="202" t="e">
        <f>VLOOKUP(A222,'2018'!$A$6:$M$315,13,0)</f>
        <v>#N/A</v>
      </c>
      <c r="I222" s="231" t="e">
        <f t="shared" si="11"/>
        <v>#N/A</v>
      </c>
      <c r="J222" s="231" t="e">
        <f t="shared" si="10"/>
        <v>#N/A</v>
      </c>
      <c r="K222" s="252"/>
    </row>
    <row r="223" spans="1:11" x14ac:dyDescent="0.2">
      <c r="A223" s="252"/>
      <c r="B223" s="229" t="e">
        <f>VLOOKUP(A223,'2018'!$A$6:$N$315,9,0)</f>
        <v>#N/A</v>
      </c>
      <c r="C223" s="229" t="e">
        <f>VLOOKUP(A223,'2018'!$A$6:$L$315,5,0)</f>
        <v>#N/A</v>
      </c>
      <c r="D223" s="202" t="e">
        <f>VLOOKUP(A223,'2018'!$A$6:$L$315,12,0)</f>
        <v>#N/A</v>
      </c>
      <c r="E223" s="202" t="e">
        <f>VLOOKUP(A223,'Прогноз пар.'!$A$3:$G$316,7,0)</f>
        <v>#N/A</v>
      </c>
      <c r="F223" s="202"/>
      <c r="G223" s="202"/>
      <c r="H223" s="202" t="e">
        <f>VLOOKUP(A223,'2018'!$A$6:$M$315,13,0)</f>
        <v>#N/A</v>
      </c>
      <c r="I223" s="231" t="e">
        <f t="shared" si="11"/>
        <v>#N/A</v>
      </c>
      <c r="J223" s="231" t="e">
        <f t="shared" si="10"/>
        <v>#N/A</v>
      </c>
      <c r="K223" s="252"/>
    </row>
    <row r="224" spans="1:11" x14ac:dyDescent="0.2">
      <c r="A224" s="252"/>
      <c r="B224" s="229" t="e">
        <f>VLOOKUP(A224,'2018'!$A$6:$N$315,9,0)</f>
        <v>#N/A</v>
      </c>
      <c r="C224" s="229" t="e">
        <f>VLOOKUP(A224,'2018'!$A$6:$L$315,5,0)</f>
        <v>#N/A</v>
      </c>
      <c r="D224" s="202" t="e">
        <f>VLOOKUP(A224,'2018'!$A$6:$L$315,12,0)</f>
        <v>#N/A</v>
      </c>
      <c r="E224" s="202" t="e">
        <f>VLOOKUP(A224,'Прогноз пар.'!$A$3:$G$316,7,0)</f>
        <v>#N/A</v>
      </c>
      <c r="F224" s="202"/>
      <c r="G224" s="202"/>
      <c r="H224" s="202" t="e">
        <f>VLOOKUP(A224,'2018'!$A$6:$M$315,13,0)</f>
        <v>#N/A</v>
      </c>
      <c r="I224" s="231" t="e">
        <f t="shared" si="11"/>
        <v>#N/A</v>
      </c>
      <c r="J224" s="231" t="e">
        <f t="shared" si="10"/>
        <v>#N/A</v>
      </c>
      <c r="K224" s="252"/>
    </row>
    <row r="225" spans="1:11" x14ac:dyDescent="0.2">
      <c r="A225" s="252"/>
      <c r="B225" s="229" t="e">
        <f>VLOOKUP(A225,'2018'!$A$6:$N$315,9,0)</f>
        <v>#N/A</v>
      </c>
      <c r="C225" s="229" t="e">
        <f>VLOOKUP(A225,'2018'!$A$6:$L$315,5,0)</f>
        <v>#N/A</v>
      </c>
      <c r="D225" s="202" t="e">
        <f>VLOOKUP(A225,'2018'!$A$6:$L$315,12,0)</f>
        <v>#N/A</v>
      </c>
      <c r="E225" s="202" t="e">
        <f>VLOOKUP(A225,'Прогноз пар.'!$A$3:$G$316,7,0)</f>
        <v>#N/A</v>
      </c>
      <c r="F225" s="202"/>
      <c r="G225" s="202"/>
      <c r="H225" s="202" t="e">
        <f>VLOOKUP(A225,'2018'!$A$6:$M$315,13,0)</f>
        <v>#N/A</v>
      </c>
      <c r="I225" s="231" t="e">
        <f t="shared" si="11"/>
        <v>#N/A</v>
      </c>
      <c r="J225" s="231" t="e">
        <f t="shared" si="10"/>
        <v>#N/A</v>
      </c>
      <c r="K225" s="252"/>
    </row>
    <row r="226" spans="1:11" x14ac:dyDescent="0.2">
      <c r="A226" s="252"/>
      <c r="B226" s="229" t="e">
        <f>VLOOKUP(A226,'2018'!$A$6:$N$315,9,0)</f>
        <v>#N/A</v>
      </c>
      <c r="C226" s="229" t="e">
        <f>VLOOKUP(A226,'2018'!$A$6:$L$315,5,0)</f>
        <v>#N/A</v>
      </c>
      <c r="D226" s="202" t="e">
        <f>VLOOKUP(A226,'2018'!$A$6:$L$315,12,0)</f>
        <v>#N/A</v>
      </c>
      <c r="E226" s="202" t="e">
        <f>VLOOKUP(A226,'Прогноз пар.'!$A$3:$G$316,7,0)</f>
        <v>#N/A</v>
      </c>
      <c r="F226" s="202"/>
      <c r="G226" s="202"/>
      <c r="H226" s="202" t="e">
        <f>VLOOKUP(A226,'2018'!$A$6:$M$315,13,0)</f>
        <v>#N/A</v>
      </c>
      <c r="I226" s="231" t="e">
        <f t="shared" si="11"/>
        <v>#N/A</v>
      </c>
      <c r="J226" s="231" t="e">
        <f t="shared" si="10"/>
        <v>#N/A</v>
      </c>
      <c r="K226" s="252"/>
    </row>
    <row r="227" spans="1:11" x14ac:dyDescent="0.2">
      <c r="A227" s="252"/>
      <c r="B227" s="229" t="e">
        <f>VLOOKUP(A227,'2018'!$A$6:$N$315,9,0)</f>
        <v>#N/A</v>
      </c>
      <c r="C227" s="229" t="e">
        <f>VLOOKUP(A227,'2018'!$A$6:$L$315,5,0)</f>
        <v>#N/A</v>
      </c>
      <c r="D227" s="202" t="e">
        <f>VLOOKUP(A227,'2018'!$A$6:$L$315,12,0)</f>
        <v>#N/A</v>
      </c>
      <c r="E227" s="202" t="e">
        <f>VLOOKUP(A227,'Прогноз пар.'!$A$3:$G$316,7,0)</f>
        <v>#N/A</v>
      </c>
      <c r="F227" s="202"/>
      <c r="G227" s="202"/>
      <c r="H227" s="202" t="e">
        <f>VLOOKUP(A227,'2018'!$A$6:$M$315,13,0)</f>
        <v>#N/A</v>
      </c>
      <c r="I227" s="231" t="e">
        <f t="shared" si="11"/>
        <v>#N/A</v>
      </c>
      <c r="J227" s="231" t="e">
        <f t="shared" si="10"/>
        <v>#N/A</v>
      </c>
      <c r="K227" s="252"/>
    </row>
    <row r="228" spans="1:11" x14ac:dyDescent="0.2">
      <c r="A228" s="252"/>
      <c r="B228" s="229" t="e">
        <f>VLOOKUP(A228,'2018'!$A$6:$N$315,9,0)</f>
        <v>#N/A</v>
      </c>
      <c r="C228" s="229" t="e">
        <f>VLOOKUP(A228,'2018'!$A$6:$L$315,5,0)</f>
        <v>#N/A</v>
      </c>
      <c r="D228" s="202" t="e">
        <f>VLOOKUP(A228,'2018'!$A$6:$L$315,12,0)</f>
        <v>#N/A</v>
      </c>
      <c r="E228" s="202" t="e">
        <f>VLOOKUP(A228,'Прогноз пар.'!$A$3:$G$316,7,0)</f>
        <v>#N/A</v>
      </c>
      <c r="F228" s="202"/>
      <c r="G228" s="202"/>
      <c r="H228" s="202" t="e">
        <f>VLOOKUP(A228,'2018'!$A$6:$M$315,13,0)</f>
        <v>#N/A</v>
      </c>
      <c r="I228" s="231" t="e">
        <f t="shared" si="11"/>
        <v>#N/A</v>
      </c>
      <c r="J228" s="231" t="e">
        <f t="shared" si="10"/>
        <v>#N/A</v>
      </c>
      <c r="K228" s="252"/>
    </row>
    <row r="229" spans="1:11" x14ac:dyDescent="0.2">
      <c r="A229" s="252"/>
      <c r="B229" s="229" t="e">
        <f>VLOOKUP(A229,'2018'!$A$6:$N$315,9,0)</f>
        <v>#N/A</v>
      </c>
      <c r="C229" s="229" t="e">
        <f>VLOOKUP(A229,'2018'!$A$6:$L$315,5,0)</f>
        <v>#N/A</v>
      </c>
      <c r="D229" s="202" t="e">
        <f>VLOOKUP(A229,'2018'!$A$6:$L$315,12,0)</f>
        <v>#N/A</v>
      </c>
      <c r="E229" s="202" t="e">
        <f>VLOOKUP(A229,'Прогноз пар.'!$A$3:$G$316,7,0)</f>
        <v>#N/A</v>
      </c>
      <c r="F229" s="202"/>
      <c r="G229" s="202"/>
      <c r="H229" s="202" t="e">
        <f>VLOOKUP(A229,'2018'!$A$6:$M$315,13,0)</f>
        <v>#N/A</v>
      </c>
      <c r="I229" s="231" t="e">
        <f t="shared" si="11"/>
        <v>#N/A</v>
      </c>
      <c r="J229" s="231" t="e">
        <f t="shared" si="10"/>
        <v>#N/A</v>
      </c>
      <c r="K229" s="252"/>
    </row>
    <row r="230" spans="1:11" x14ac:dyDescent="0.2">
      <c r="A230" s="252"/>
      <c r="B230" s="229" t="e">
        <f>VLOOKUP(A230,'2018'!$A$6:$N$315,9,0)</f>
        <v>#N/A</v>
      </c>
      <c r="C230" s="229" t="e">
        <f>VLOOKUP(A230,'2018'!$A$6:$L$315,5,0)</f>
        <v>#N/A</v>
      </c>
      <c r="D230" s="202" t="e">
        <f>VLOOKUP(A230,'2018'!$A$6:$L$315,12,0)</f>
        <v>#N/A</v>
      </c>
      <c r="E230" s="202" t="e">
        <f>VLOOKUP(A230,'Прогноз пар.'!$A$3:$G$316,7,0)</f>
        <v>#N/A</v>
      </c>
      <c r="F230" s="202"/>
      <c r="G230" s="202"/>
      <c r="H230" s="202" t="e">
        <f>VLOOKUP(A230,'2018'!$A$6:$M$315,13,0)</f>
        <v>#N/A</v>
      </c>
      <c r="I230" s="231" t="e">
        <f t="shared" si="11"/>
        <v>#N/A</v>
      </c>
      <c r="J230" s="231" t="e">
        <f t="shared" si="10"/>
        <v>#N/A</v>
      </c>
      <c r="K230" s="252"/>
    </row>
    <row r="231" spans="1:11" x14ac:dyDescent="0.2">
      <c r="A231" s="252"/>
      <c r="B231" s="229" t="e">
        <f>VLOOKUP(A231,'2018'!$A$6:$N$315,9,0)</f>
        <v>#N/A</v>
      </c>
      <c r="C231" s="229" t="e">
        <f>VLOOKUP(A231,'2018'!$A$6:$L$315,5,0)</f>
        <v>#N/A</v>
      </c>
      <c r="D231" s="202" t="e">
        <f>VLOOKUP(A231,'2018'!$A$6:$L$315,12,0)</f>
        <v>#N/A</v>
      </c>
      <c r="E231" s="202" t="e">
        <f>VLOOKUP(A231,'Прогноз пар.'!$A$3:$G$316,7,0)</f>
        <v>#N/A</v>
      </c>
      <c r="F231" s="202"/>
      <c r="G231" s="202"/>
      <c r="H231" s="202" t="e">
        <f>VLOOKUP(A231,'2018'!$A$6:$M$315,13,0)</f>
        <v>#N/A</v>
      </c>
      <c r="I231" s="231" t="e">
        <f t="shared" si="11"/>
        <v>#N/A</v>
      </c>
      <c r="J231" s="231" t="e">
        <f t="shared" si="10"/>
        <v>#N/A</v>
      </c>
      <c r="K231" s="252"/>
    </row>
    <row r="232" spans="1:11" x14ac:dyDescent="0.2">
      <c r="A232" s="252"/>
      <c r="B232" s="229" t="e">
        <f>VLOOKUP(A232,'2018'!$A$6:$N$315,9,0)</f>
        <v>#N/A</v>
      </c>
      <c r="C232" s="229" t="e">
        <f>VLOOKUP(A232,'2018'!$A$6:$L$315,5,0)</f>
        <v>#N/A</v>
      </c>
      <c r="D232" s="202" t="e">
        <f>VLOOKUP(A232,'2018'!$A$6:$L$315,12,0)</f>
        <v>#N/A</v>
      </c>
      <c r="E232" s="202" t="e">
        <f>VLOOKUP(A232,'Прогноз пар.'!$A$3:$G$316,7,0)</f>
        <v>#N/A</v>
      </c>
      <c r="F232" s="202"/>
      <c r="G232" s="202"/>
      <c r="H232" s="202" t="e">
        <f>VLOOKUP(A232,'2018'!$A$6:$M$315,13,0)</f>
        <v>#N/A</v>
      </c>
      <c r="I232" s="231" t="e">
        <f t="shared" si="11"/>
        <v>#N/A</v>
      </c>
      <c r="J232" s="231" t="e">
        <f t="shared" si="10"/>
        <v>#N/A</v>
      </c>
      <c r="K232" s="252"/>
    </row>
    <row r="233" spans="1:11" x14ac:dyDescent="0.2">
      <c r="A233" s="252"/>
      <c r="B233" s="229" t="e">
        <f>VLOOKUP(A233,'2018'!$A$6:$N$315,9,0)</f>
        <v>#N/A</v>
      </c>
      <c r="C233" s="229" t="e">
        <f>VLOOKUP(A233,'2018'!$A$6:$L$315,5,0)</f>
        <v>#N/A</v>
      </c>
      <c r="D233" s="202" t="e">
        <f>VLOOKUP(A233,'2018'!$A$6:$L$315,12,0)</f>
        <v>#N/A</v>
      </c>
      <c r="E233" s="202" t="e">
        <f>VLOOKUP(A233,'Прогноз пар.'!$A$3:$G$316,7,0)</f>
        <v>#N/A</v>
      </c>
      <c r="F233" s="202"/>
      <c r="G233" s="202"/>
      <c r="H233" s="202" t="e">
        <f>VLOOKUP(A233,'2018'!$A$6:$M$315,13,0)</f>
        <v>#N/A</v>
      </c>
      <c r="I233" s="231" t="e">
        <f t="shared" si="11"/>
        <v>#N/A</v>
      </c>
      <c r="J233" s="231" t="e">
        <f t="shared" si="10"/>
        <v>#N/A</v>
      </c>
      <c r="K233" s="252"/>
    </row>
    <row r="234" spans="1:11" x14ac:dyDescent="0.2">
      <c r="A234" s="252"/>
      <c r="B234" s="229" t="e">
        <f>VLOOKUP(A234,'2018'!$A$6:$N$315,9,0)</f>
        <v>#N/A</v>
      </c>
      <c r="C234" s="229" t="e">
        <f>VLOOKUP(A234,'2018'!$A$6:$L$315,5,0)</f>
        <v>#N/A</v>
      </c>
      <c r="D234" s="202" t="e">
        <f>VLOOKUP(A234,'2018'!$A$6:$L$315,12,0)</f>
        <v>#N/A</v>
      </c>
      <c r="E234" s="202" t="e">
        <f>VLOOKUP(A234,'Прогноз пар.'!$A$3:$G$316,7,0)</f>
        <v>#N/A</v>
      </c>
      <c r="F234" s="202"/>
      <c r="G234" s="202"/>
      <c r="H234" s="202" t="e">
        <f>VLOOKUP(A234,'2018'!$A$6:$M$315,13,0)</f>
        <v>#N/A</v>
      </c>
      <c r="I234" s="231" t="e">
        <f t="shared" si="11"/>
        <v>#N/A</v>
      </c>
      <c r="J234" s="231" t="e">
        <f t="shared" si="10"/>
        <v>#N/A</v>
      </c>
      <c r="K234" s="252"/>
    </row>
    <row r="235" spans="1:11" x14ac:dyDescent="0.2">
      <c r="A235" s="252"/>
      <c r="B235" s="229" t="e">
        <f>VLOOKUP(A235,'2018'!$A$6:$N$315,9,0)</f>
        <v>#N/A</v>
      </c>
      <c r="C235" s="229" t="e">
        <f>VLOOKUP(A235,'2018'!$A$6:$L$315,5,0)</f>
        <v>#N/A</v>
      </c>
      <c r="D235" s="202" t="e">
        <f>VLOOKUP(A235,'2018'!$A$6:$L$315,12,0)</f>
        <v>#N/A</v>
      </c>
      <c r="E235" s="202" t="e">
        <f>VLOOKUP(A235,'Прогноз пар.'!$A$3:$G$316,7,0)</f>
        <v>#N/A</v>
      </c>
      <c r="F235" s="202"/>
      <c r="G235" s="202"/>
      <c r="H235" s="202" t="e">
        <f>VLOOKUP(A235,'2018'!$A$6:$M$315,13,0)</f>
        <v>#N/A</v>
      </c>
      <c r="I235" s="231" t="e">
        <f t="shared" si="11"/>
        <v>#N/A</v>
      </c>
      <c r="J235" s="231" t="e">
        <f t="shared" si="10"/>
        <v>#N/A</v>
      </c>
      <c r="K235" s="252"/>
    </row>
    <row r="236" spans="1:11" x14ac:dyDescent="0.2">
      <c r="A236" s="252"/>
      <c r="B236" s="229" t="e">
        <f>VLOOKUP(A236,'2018'!$A$6:$N$315,9,0)</f>
        <v>#N/A</v>
      </c>
      <c r="C236" s="229" t="e">
        <f>VLOOKUP(A236,'2018'!$A$6:$L$315,5,0)</f>
        <v>#N/A</v>
      </c>
      <c r="D236" s="202" t="e">
        <f>VLOOKUP(A236,'2018'!$A$6:$L$315,12,0)</f>
        <v>#N/A</v>
      </c>
      <c r="E236" s="202" t="e">
        <f>VLOOKUP(A236,'Прогноз пар.'!$A$3:$G$316,7,0)</f>
        <v>#N/A</v>
      </c>
      <c r="F236" s="202"/>
      <c r="G236" s="202"/>
      <c r="H236" s="202" t="e">
        <f>VLOOKUP(A236,'2018'!$A$6:$M$315,13,0)</f>
        <v>#N/A</v>
      </c>
      <c r="I236" s="231" t="e">
        <f t="shared" si="11"/>
        <v>#N/A</v>
      </c>
      <c r="J236" s="231" t="e">
        <f t="shared" si="10"/>
        <v>#N/A</v>
      </c>
      <c r="K236" s="252"/>
    </row>
    <row r="237" spans="1:11" x14ac:dyDescent="0.2">
      <c r="A237" s="252"/>
      <c r="B237" s="229" t="e">
        <f>VLOOKUP(A237,'2018'!$A$6:$N$315,9,0)</f>
        <v>#N/A</v>
      </c>
      <c r="C237" s="229" t="e">
        <f>VLOOKUP(A237,'2018'!$A$6:$L$315,5,0)</f>
        <v>#N/A</v>
      </c>
      <c r="D237" s="202" t="e">
        <f>VLOOKUP(A237,'2018'!$A$6:$L$315,12,0)</f>
        <v>#N/A</v>
      </c>
      <c r="E237" s="202" t="e">
        <f>VLOOKUP(A237,'Прогноз пар.'!$A$3:$G$316,7,0)</f>
        <v>#N/A</v>
      </c>
      <c r="F237" s="202"/>
      <c r="G237" s="202"/>
      <c r="H237" s="202" t="e">
        <f>VLOOKUP(A237,'2018'!$A$6:$M$315,13,0)</f>
        <v>#N/A</v>
      </c>
      <c r="I237" s="231" t="e">
        <f t="shared" si="11"/>
        <v>#N/A</v>
      </c>
      <c r="J237" s="231" t="e">
        <f t="shared" si="10"/>
        <v>#N/A</v>
      </c>
      <c r="K237" s="252"/>
    </row>
    <row r="238" spans="1:11" x14ac:dyDescent="0.2">
      <c r="A238" s="252"/>
      <c r="B238" s="229" t="e">
        <f>VLOOKUP(A238,'2018'!$A$6:$N$315,9,0)</f>
        <v>#N/A</v>
      </c>
      <c r="C238" s="229" t="e">
        <f>VLOOKUP(A238,'2018'!$A$6:$L$315,5,0)</f>
        <v>#N/A</v>
      </c>
      <c r="D238" s="202" t="e">
        <f>VLOOKUP(A238,'2018'!$A$6:$L$315,12,0)</f>
        <v>#N/A</v>
      </c>
      <c r="E238" s="202" t="e">
        <f>VLOOKUP(A238,'Прогноз пар.'!$A$3:$G$316,7,0)</f>
        <v>#N/A</v>
      </c>
      <c r="F238" s="202"/>
      <c r="G238" s="202"/>
      <c r="H238" s="202" t="e">
        <f>VLOOKUP(A238,'2018'!$A$6:$M$315,13,0)</f>
        <v>#N/A</v>
      </c>
      <c r="I238" s="231" t="e">
        <f t="shared" si="11"/>
        <v>#N/A</v>
      </c>
      <c r="J238" s="231" t="e">
        <f t="shared" si="10"/>
        <v>#N/A</v>
      </c>
      <c r="K238" s="252"/>
    </row>
    <row r="239" spans="1:11" x14ac:dyDescent="0.2">
      <c r="A239" s="252"/>
      <c r="B239" s="229" t="e">
        <f>VLOOKUP(A239,'2018'!$A$6:$N$315,9,0)</f>
        <v>#N/A</v>
      </c>
      <c r="C239" s="229" t="e">
        <f>VLOOKUP(A239,'2018'!$A$6:$L$315,5,0)</f>
        <v>#N/A</v>
      </c>
      <c r="D239" s="202" t="e">
        <f>VLOOKUP(A239,'2018'!$A$6:$L$315,12,0)</f>
        <v>#N/A</v>
      </c>
      <c r="E239" s="202" t="e">
        <f>VLOOKUP(A239,'Прогноз пар.'!$A$3:$G$316,7,0)</f>
        <v>#N/A</v>
      </c>
      <c r="F239" s="202"/>
      <c r="G239" s="202"/>
      <c r="H239" s="202" t="e">
        <f>VLOOKUP(A239,'2018'!$A$6:$M$315,13,0)</f>
        <v>#N/A</v>
      </c>
      <c r="I239" s="231" t="e">
        <f t="shared" si="11"/>
        <v>#N/A</v>
      </c>
      <c r="J239" s="231" t="e">
        <f t="shared" si="10"/>
        <v>#N/A</v>
      </c>
      <c r="K239" s="252"/>
    </row>
    <row r="240" spans="1:11" x14ac:dyDescent="0.2">
      <c r="A240" s="252"/>
      <c r="B240" s="229" t="e">
        <f>VLOOKUP(A240,'2018'!$A$6:$N$315,9,0)</f>
        <v>#N/A</v>
      </c>
      <c r="C240" s="229" t="e">
        <f>VLOOKUP(A240,'2018'!$A$6:$L$315,5,0)</f>
        <v>#N/A</v>
      </c>
      <c r="D240" s="202" t="e">
        <f>VLOOKUP(A240,'2018'!$A$6:$L$315,12,0)</f>
        <v>#N/A</v>
      </c>
      <c r="E240" s="202" t="e">
        <f>VLOOKUP(A240,'Прогноз пар.'!$A$3:$G$316,7,0)</f>
        <v>#N/A</v>
      </c>
      <c r="F240" s="202"/>
      <c r="G240" s="202"/>
      <c r="H240" s="202" t="e">
        <f>VLOOKUP(A240,'2018'!$A$6:$M$315,13,0)</f>
        <v>#N/A</v>
      </c>
      <c r="I240" s="231" t="e">
        <f t="shared" si="11"/>
        <v>#N/A</v>
      </c>
      <c r="J240" s="231" t="e">
        <f t="shared" si="10"/>
        <v>#N/A</v>
      </c>
      <c r="K240" s="252"/>
    </row>
    <row r="241" spans="1:11" x14ac:dyDescent="0.2">
      <c r="A241" s="252"/>
      <c r="B241" s="229" t="e">
        <f>VLOOKUP(A241,'2018'!$A$6:$N$315,9,0)</f>
        <v>#N/A</v>
      </c>
      <c r="C241" s="229" t="e">
        <f>VLOOKUP(A241,'2018'!$A$6:$L$315,5,0)</f>
        <v>#N/A</v>
      </c>
      <c r="D241" s="202" t="e">
        <f>VLOOKUP(A241,'2018'!$A$6:$L$315,12,0)</f>
        <v>#N/A</v>
      </c>
      <c r="E241" s="202" t="e">
        <f>VLOOKUP(A241,'Прогноз пар.'!$A$3:$G$316,7,0)</f>
        <v>#N/A</v>
      </c>
      <c r="F241" s="202"/>
      <c r="G241" s="202"/>
      <c r="H241" s="202" t="e">
        <f>VLOOKUP(A241,'2018'!$A$6:$M$315,13,0)</f>
        <v>#N/A</v>
      </c>
      <c r="I241" s="231" t="e">
        <f t="shared" si="11"/>
        <v>#N/A</v>
      </c>
      <c r="J241" s="231" t="e">
        <f t="shared" si="10"/>
        <v>#N/A</v>
      </c>
      <c r="K241" s="252"/>
    </row>
    <row r="242" spans="1:11" x14ac:dyDescent="0.2">
      <c r="A242" s="252"/>
      <c r="B242" s="229" t="e">
        <f>VLOOKUP(A242,'2018'!$A$6:$N$315,9,0)</f>
        <v>#N/A</v>
      </c>
      <c r="C242" s="229" t="e">
        <f>VLOOKUP(A242,'2018'!$A$6:$L$315,5,0)</f>
        <v>#N/A</v>
      </c>
      <c r="D242" s="202" t="e">
        <f>VLOOKUP(A242,'2018'!$A$6:$L$315,12,0)</f>
        <v>#N/A</v>
      </c>
      <c r="E242" s="202" t="e">
        <f>VLOOKUP(A242,'Прогноз пар.'!$A$3:$G$316,7,0)</f>
        <v>#N/A</v>
      </c>
      <c r="F242" s="202"/>
      <c r="G242" s="202"/>
      <c r="H242" s="202" t="e">
        <f>VLOOKUP(A242,'2018'!$A$6:$M$315,13,0)</f>
        <v>#N/A</v>
      </c>
      <c r="I242" s="231" t="e">
        <f t="shared" si="11"/>
        <v>#N/A</v>
      </c>
      <c r="J242" s="231" t="e">
        <f t="shared" si="10"/>
        <v>#N/A</v>
      </c>
      <c r="K242" s="252"/>
    </row>
    <row r="243" spans="1:11" x14ac:dyDescent="0.2">
      <c r="A243" s="252"/>
      <c r="B243" s="229" t="e">
        <f>VLOOKUP(A243,'2018'!$A$6:$N$315,9,0)</f>
        <v>#N/A</v>
      </c>
      <c r="C243" s="229" t="e">
        <f>VLOOKUP(A243,'2018'!$A$6:$L$315,5,0)</f>
        <v>#N/A</v>
      </c>
      <c r="D243" s="202" t="e">
        <f>VLOOKUP(A243,'2018'!$A$6:$L$315,12,0)</f>
        <v>#N/A</v>
      </c>
      <c r="E243" s="202" t="e">
        <f>VLOOKUP(A243,'Прогноз пар.'!$A$3:$G$316,7,0)</f>
        <v>#N/A</v>
      </c>
      <c r="F243" s="202"/>
      <c r="G243" s="202"/>
      <c r="H243" s="202" t="e">
        <f>VLOOKUP(A243,'2018'!$A$6:$M$315,13,0)</f>
        <v>#N/A</v>
      </c>
      <c r="I243" s="231" t="e">
        <f t="shared" si="11"/>
        <v>#N/A</v>
      </c>
      <c r="J243" s="231" t="e">
        <f t="shared" si="10"/>
        <v>#N/A</v>
      </c>
      <c r="K243" s="252"/>
    </row>
    <row r="244" spans="1:11" x14ac:dyDescent="0.2">
      <c r="A244" s="252"/>
      <c r="B244" s="229" t="e">
        <f>VLOOKUP(A244,'2018'!$A$6:$N$315,9,0)</f>
        <v>#N/A</v>
      </c>
      <c r="C244" s="229" t="e">
        <f>VLOOKUP(A244,'2018'!$A$6:$L$315,5,0)</f>
        <v>#N/A</v>
      </c>
      <c r="D244" s="202" t="e">
        <f>VLOOKUP(A244,'2018'!$A$6:$L$315,12,0)</f>
        <v>#N/A</v>
      </c>
      <c r="E244" s="202" t="e">
        <f>VLOOKUP(A244,'Прогноз пар.'!$A$3:$G$316,7,0)</f>
        <v>#N/A</v>
      </c>
      <c r="F244" s="202"/>
      <c r="G244" s="202"/>
      <c r="H244" s="202" t="e">
        <f>VLOOKUP(A244,'2018'!$A$6:$M$315,13,0)</f>
        <v>#N/A</v>
      </c>
      <c r="I244" s="231" t="e">
        <f t="shared" si="11"/>
        <v>#N/A</v>
      </c>
      <c r="J244" s="231" t="e">
        <f t="shared" si="10"/>
        <v>#N/A</v>
      </c>
      <c r="K244" s="252"/>
    </row>
    <row r="245" spans="1:11" x14ac:dyDescent="0.2">
      <c r="A245" s="252"/>
      <c r="B245" s="229" t="e">
        <f>VLOOKUP(A245,'2018'!$A$6:$N$315,9,0)</f>
        <v>#N/A</v>
      </c>
      <c r="C245" s="229" t="e">
        <f>VLOOKUP(A245,'2018'!$A$6:$L$315,5,0)</f>
        <v>#N/A</v>
      </c>
      <c r="D245" s="202" t="e">
        <f>VLOOKUP(A245,'2018'!$A$6:$L$315,12,0)</f>
        <v>#N/A</v>
      </c>
      <c r="E245" s="202" t="e">
        <f>VLOOKUP(A245,'Прогноз пар.'!$A$3:$G$316,7,0)</f>
        <v>#N/A</v>
      </c>
      <c r="F245" s="202"/>
      <c r="G245" s="202"/>
      <c r="H245" s="202" t="e">
        <f>VLOOKUP(A245,'2018'!$A$6:$M$315,13,0)</f>
        <v>#N/A</v>
      </c>
      <c r="I245" s="231" t="e">
        <f t="shared" si="11"/>
        <v>#N/A</v>
      </c>
      <c r="J245" s="231" t="e">
        <f t="shared" si="10"/>
        <v>#N/A</v>
      </c>
      <c r="K245" s="252"/>
    </row>
    <row r="246" spans="1:11" x14ac:dyDescent="0.2">
      <c r="A246" s="252"/>
      <c r="B246" s="229" t="e">
        <f>VLOOKUP(A246,'2018'!$A$6:$N$315,9,0)</f>
        <v>#N/A</v>
      </c>
      <c r="C246" s="229" t="e">
        <f>VLOOKUP(A246,'2018'!$A$6:$L$315,5,0)</f>
        <v>#N/A</v>
      </c>
      <c r="D246" s="202" t="e">
        <f>VLOOKUP(A246,'2018'!$A$6:$L$315,12,0)</f>
        <v>#N/A</v>
      </c>
      <c r="E246" s="202" t="e">
        <f>VLOOKUP(A246,'Прогноз пар.'!$A$3:$G$316,7,0)</f>
        <v>#N/A</v>
      </c>
      <c r="F246" s="202"/>
      <c r="G246" s="202"/>
      <c r="H246" s="202" t="e">
        <f>VLOOKUP(A246,'2018'!$A$6:$M$315,13,0)</f>
        <v>#N/A</v>
      </c>
      <c r="I246" s="231" t="e">
        <f t="shared" si="11"/>
        <v>#N/A</v>
      </c>
      <c r="J246" s="231" t="e">
        <f t="shared" si="10"/>
        <v>#N/A</v>
      </c>
      <c r="K246" s="252"/>
    </row>
    <row r="247" spans="1:11" x14ac:dyDescent="0.2">
      <c r="A247" s="252"/>
      <c r="B247" s="229" t="e">
        <f>VLOOKUP(A247,'2018'!$A$6:$N$315,9,0)</f>
        <v>#N/A</v>
      </c>
      <c r="C247" s="229" t="e">
        <f>VLOOKUP(A247,'2018'!$A$6:$L$315,5,0)</f>
        <v>#N/A</v>
      </c>
      <c r="D247" s="202" t="e">
        <f>VLOOKUP(A247,'2018'!$A$6:$L$315,12,0)</f>
        <v>#N/A</v>
      </c>
      <c r="E247" s="202" t="e">
        <f>VLOOKUP(A247,'Прогноз пар.'!$A$3:$G$316,7,0)</f>
        <v>#N/A</v>
      </c>
      <c r="F247" s="202"/>
      <c r="G247" s="202"/>
      <c r="H247" s="202" t="e">
        <f>VLOOKUP(A247,'2018'!$A$6:$M$315,13,0)</f>
        <v>#N/A</v>
      </c>
      <c r="I247" s="231" t="e">
        <f t="shared" si="11"/>
        <v>#N/A</v>
      </c>
      <c r="J247" s="231" t="e">
        <f t="shared" si="10"/>
        <v>#N/A</v>
      </c>
      <c r="K247" s="252"/>
    </row>
    <row r="248" spans="1:11" x14ac:dyDescent="0.2">
      <c r="A248" s="252"/>
      <c r="B248" s="229" t="e">
        <f>VLOOKUP(A248,'2018'!$A$6:$N$315,9,0)</f>
        <v>#N/A</v>
      </c>
      <c r="C248" s="229" t="e">
        <f>VLOOKUP(A248,'2018'!$A$6:$L$315,5,0)</f>
        <v>#N/A</v>
      </c>
      <c r="D248" s="202" t="e">
        <f>VLOOKUP(A248,'2018'!$A$6:$L$315,12,0)</f>
        <v>#N/A</v>
      </c>
      <c r="E248" s="202" t="e">
        <f>VLOOKUP(A248,'Прогноз пар.'!$A$3:$G$316,7,0)</f>
        <v>#N/A</v>
      </c>
      <c r="F248" s="202"/>
      <c r="G248" s="202"/>
      <c r="H248" s="202" t="e">
        <f>VLOOKUP(A248,'2018'!$A$6:$M$315,13,0)</f>
        <v>#N/A</v>
      </c>
      <c r="I248" s="231" t="e">
        <f t="shared" si="11"/>
        <v>#N/A</v>
      </c>
      <c r="J248" s="231" t="e">
        <f t="shared" si="10"/>
        <v>#N/A</v>
      </c>
      <c r="K248" s="252"/>
    </row>
    <row r="249" spans="1:11" x14ac:dyDescent="0.2">
      <c r="A249" s="252"/>
      <c r="B249" s="229" t="e">
        <f>VLOOKUP(A249,'2018'!$A$6:$N$315,9,0)</f>
        <v>#N/A</v>
      </c>
      <c r="C249" s="229" t="e">
        <f>VLOOKUP(A249,'2018'!$A$6:$L$315,5,0)</f>
        <v>#N/A</v>
      </c>
      <c r="D249" s="202" t="e">
        <f>VLOOKUP(A249,'2018'!$A$6:$L$315,12,0)</f>
        <v>#N/A</v>
      </c>
      <c r="E249" s="202" t="e">
        <f>VLOOKUP(A249,'Прогноз пар.'!$A$3:$G$316,7,0)</f>
        <v>#N/A</v>
      </c>
      <c r="F249" s="202"/>
      <c r="G249" s="202"/>
      <c r="H249" s="202" t="e">
        <f>VLOOKUP(A249,'2018'!$A$6:$M$315,13,0)</f>
        <v>#N/A</v>
      </c>
      <c r="I249" s="231" t="e">
        <f t="shared" si="11"/>
        <v>#N/A</v>
      </c>
      <c r="J249" s="231" t="e">
        <f t="shared" si="10"/>
        <v>#N/A</v>
      </c>
      <c r="K249" s="252"/>
    </row>
    <row r="250" spans="1:11" x14ac:dyDescent="0.2">
      <c r="A250" s="252"/>
      <c r="B250" s="229" t="e">
        <f>VLOOKUP(A250,'2018'!$A$6:$N$315,9,0)</f>
        <v>#N/A</v>
      </c>
      <c r="C250" s="229" t="e">
        <f>VLOOKUP(A250,'2018'!$A$6:$L$315,5,0)</f>
        <v>#N/A</v>
      </c>
      <c r="D250" s="202" t="e">
        <f>VLOOKUP(A250,'2018'!$A$6:$L$315,12,0)</f>
        <v>#N/A</v>
      </c>
      <c r="E250" s="202" t="e">
        <f>VLOOKUP(A250,'Прогноз пар.'!$A$3:$G$316,7,0)</f>
        <v>#N/A</v>
      </c>
      <c r="F250" s="202"/>
      <c r="G250" s="202"/>
      <c r="H250" s="202" t="e">
        <f>VLOOKUP(A250,'2018'!$A$6:$M$315,13,0)</f>
        <v>#N/A</v>
      </c>
      <c r="I250" s="231" t="e">
        <f t="shared" si="11"/>
        <v>#N/A</v>
      </c>
      <c r="J250" s="231" t="e">
        <f t="shared" ref="J250:J313" si="12">D250-(I250*2)</f>
        <v>#N/A</v>
      </c>
      <c r="K250" s="252"/>
    </row>
    <row r="251" spans="1:11" x14ac:dyDescent="0.2">
      <c r="A251" s="252"/>
      <c r="B251" s="229" t="e">
        <f>VLOOKUP(A251,'2018'!$A$6:$N$315,9,0)</f>
        <v>#N/A</v>
      </c>
      <c r="C251" s="229" t="e">
        <f>VLOOKUP(A251,'2018'!$A$6:$L$315,5,0)</f>
        <v>#N/A</v>
      </c>
      <c r="D251" s="202" t="e">
        <f>VLOOKUP(A251,'2018'!$A$6:$L$315,12,0)</f>
        <v>#N/A</v>
      </c>
      <c r="E251" s="202" t="e">
        <f>VLOOKUP(A251,'Прогноз пар.'!$A$3:$G$316,7,0)</f>
        <v>#N/A</v>
      </c>
      <c r="F251" s="202"/>
      <c r="G251" s="202"/>
      <c r="H251" s="202" t="e">
        <f>VLOOKUP(A251,'2018'!$A$6:$M$315,13,0)</f>
        <v>#N/A</v>
      </c>
      <c r="I251" s="231" t="e">
        <f t="shared" si="11"/>
        <v>#N/A</v>
      </c>
      <c r="J251" s="231" t="e">
        <f t="shared" si="12"/>
        <v>#N/A</v>
      </c>
      <c r="K251" s="252"/>
    </row>
    <row r="252" spans="1:11" x14ac:dyDescent="0.2">
      <c r="A252" s="252"/>
      <c r="B252" s="229" t="e">
        <f>VLOOKUP(A252,'2018'!$A$6:$N$315,9,0)</f>
        <v>#N/A</v>
      </c>
      <c r="C252" s="229" t="e">
        <f>VLOOKUP(A252,'2018'!$A$6:$L$315,5,0)</f>
        <v>#N/A</v>
      </c>
      <c r="D252" s="202" t="e">
        <f>VLOOKUP(A252,'2018'!$A$6:$L$315,12,0)</f>
        <v>#N/A</v>
      </c>
      <c r="E252" s="202" t="e">
        <f>VLOOKUP(A252,'Прогноз пар.'!$A$3:$G$316,7,0)</f>
        <v>#N/A</v>
      </c>
      <c r="F252" s="202"/>
      <c r="G252" s="202"/>
      <c r="H252" s="202" t="e">
        <f>VLOOKUP(A252,'2018'!$A$6:$M$315,13,0)</f>
        <v>#N/A</v>
      </c>
      <c r="I252" s="231" t="e">
        <f t="shared" si="11"/>
        <v>#N/A</v>
      </c>
      <c r="J252" s="231" t="e">
        <f t="shared" si="12"/>
        <v>#N/A</v>
      </c>
      <c r="K252" s="252"/>
    </row>
    <row r="253" spans="1:11" x14ac:dyDescent="0.2">
      <c r="A253" s="252"/>
      <c r="B253" s="229" t="e">
        <f>VLOOKUP(A253,'2018'!$A$6:$N$315,9,0)</f>
        <v>#N/A</v>
      </c>
      <c r="C253" s="229" t="e">
        <f>VLOOKUP(A253,'2018'!$A$6:$L$315,5,0)</f>
        <v>#N/A</v>
      </c>
      <c r="D253" s="202" t="e">
        <f>VLOOKUP(A253,'2018'!$A$6:$L$315,12,0)</f>
        <v>#N/A</v>
      </c>
      <c r="E253" s="202" t="e">
        <f>VLOOKUP(A253,'Прогноз пар.'!$A$3:$G$316,7,0)</f>
        <v>#N/A</v>
      </c>
      <c r="F253" s="202"/>
      <c r="G253" s="202"/>
      <c r="H253" s="202" t="e">
        <f>VLOOKUP(A253,'2018'!$A$6:$M$315,13,0)</f>
        <v>#N/A</v>
      </c>
      <c r="I253" s="231" t="e">
        <f t="shared" si="11"/>
        <v>#N/A</v>
      </c>
      <c r="J253" s="231" t="e">
        <f t="shared" si="12"/>
        <v>#N/A</v>
      </c>
      <c r="K253" s="252"/>
    </row>
    <row r="254" spans="1:11" x14ac:dyDescent="0.2">
      <c r="A254" s="252"/>
      <c r="B254" s="229" t="e">
        <f>VLOOKUP(A254,'2018'!$A$6:$N$315,9,0)</f>
        <v>#N/A</v>
      </c>
      <c r="C254" s="229" t="e">
        <f>VLOOKUP(A254,'2018'!$A$6:$L$315,5,0)</f>
        <v>#N/A</v>
      </c>
      <c r="D254" s="202" t="e">
        <f>VLOOKUP(A254,'2018'!$A$6:$L$315,12,0)</f>
        <v>#N/A</v>
      </c>
      <c r="E254" s="202" t="e">
        <f>VLOOKUP(A254,'Прогноз пар.'!$A$3:$G$316,7,0)</f>
        <v>#N/A</v>
      </c>
      <c r="F254" s="202"/>
      <c r="G254" s="202"/>
      <c r="H254" s="202" t="e">
        <f>VLOOKUP(A254,'2018'!$A$6:$M$315,13,0)</f>
        <v>#N/A</v>
      </c>
      <c r="I254" s="231" t="e">
        <f t="shared" si="11"/>
        <v>#N/A</v>
      </c>
      <c r="J254" s="231" t="e">
        <f t="shared" si="12"/>
        <v>#N/A</v>
      </c>
      <c r="K254" s="252"/>
    </row>
    <row r="255" spans="1:11" x14ac:dyDescent="0.2">
      <c r="A255" s="252"/>
      <c r="B255" s="229" t="e">
        <f>VLOOKUP(A255,'2018'!$A$6:$N$315,9,0)</f>
        <v>#N/A</v>
      </c>
      <c r="C255" s="229" t="e">
        <f>VLOOKUP(A255,'2018'!$A$6:$L$315,5,0)</f>
        <v>#N/A</v>
      </c>
      <c r="D255" s="202" t="e">
        <f>VLOOKUP(A255,'2018'!$A$6:$L$315,12,0)</f>
        <v>#N/A</v>
      </c>
      <c r="E255" s="202" t="e">
        <f>VLOOKUP(A255,'Прогноз пар.'!$A$3:$G$316,7,0)</f>
        <v>#N/A</v>
      </c>
      <c r="F255" s="202"/>
      <c r="G255" s="202"/>
      <c r="H255" s="202" t="e">
        <f>VLOOKUP(A255,'2018'!$A$6:$M$315,13,0)</f>
        <v>#N/A</v>
      </c>
      <c r="I255" s="231" t="e">
        <f t="shared" si="11"/>
        <v>#N/A</v>
      </c>
      <c r="J255" s="231" t="e">
        <f t="shared" si="12"/>
        <v>#N/A</v>
      </c>
      <c r="K255" s="252"/>
    </row>
    <row r="256" spans="1:11" x14ac:dyDescent="0.2">
      <c r="A256" s="252"/>
      <c r="B256" s="229" t="e">
        <f>VLOOKUP(A256,'2018'!$A$6:$N$315,9,0)</f>
        <v>#N/A</v>
      </c>
      <c r="C256" s="229" t="e">
        <f>VLOOKUP(A256,'2018'!$A$6:$L$315,5,0)</f>
        <v>#N/A</v>
      </c>
      <c r="D256" s="202" t="e">
        <f>VLOOKUP(A256,'2018'!$A$6:$L$315,12,0)</f>
        <v>#N/A</v>
      </c>
      <c r="E256" s="202" t="e">
        <f>VLOOKUP(A256,'Прогноз пар.'!$A$3:$G$316,7,0)</f>
        <v>#N/A</v>
      </c>
      <c r="F256" s="202"/>
      <c r="G256" s="202"/>
      <c r="H256" s="202" t="e">
        <f>VLOOKUP(A256,'2018'!$A$6:$M$315,13,0)</f>
        <v>#N/A</v>
      </c>
      <c r="I256" s="231" t="e">
        <f t="shared" si="11"/>
        <v>#N/A</v>
      </c>
      <c r="J256" s="231" t="e">
        <f t="shared" si="12"/>
        <v>#N/A</v>
      </c>
      <c r="K256" s="252"/>
    </row>
    <row r="257" spans="1:11" x14ac:dyDescent="0.2">
      <c r="A257" s="252"/>
      <c r="B257" s="229" t="e">
        <f>VLOOKUP(A257,'2018'!$A$6:$N$315,9,0)</f>
        <v>#N/A</v>
      </c>
      <c r="C257" s="229" t="e">
        <f>VLOOKUP(A257,'2018'!$A$6:$L$315,5,0)</f>
        <v>#N/A</v>
      </c>
      <c r="D257" s="202" t="e">
        <f>VLOOKUP(A257,'2018'!$A$6:$L$315,12,0)</f>
        <v>#N/A</v>
      </c>
      <c r="E257" s="202" t="e">
        <f>VLOOKUP(A257,'Прогноз пар.'!$A$3:$G$316,7,0)</f>
        <v>#N/A</v>
      </c>
      <c r="F257" s="202"/>
      <c r="G257" s="202"/>
      <c r="H257" s="202" t="e">
        <f>VLOOKUP(A257,'2018'!$A$6:$M$315,13,0)</f>
        <v>#N/A</v>
      </c>
      <c r="I257" s="231" t="e">
        <f t="shared" si="11"/>
        <v>#N/A</v>
      </c>
      <c r="J257" s="231" t="e">
        <f t="shared" si="12"/>
        <v>#N/A</v>
      </c>
      <c r="K257" s="252"/>
    </row>
    <row r="258" spans="1:11" x14ac:dyDescent="0.2">
      <c r="A258" s="252"/>
      <c r="B258" s="229" t="e">
        <f>VLOOKUP(A258,'2018'!$A$6:$N$315,9,0)</f>
        <v>#N/A</v>
      </c>
      <c r="C258" s="229" t="e">
        <f>VLOOKUP(A258,'2018'!$A$6:$L$315,5,0)</f>
        <v>#N/A</v>
      </c>
      <c r="D258" s="202" t="e">
        <f>VLOOKUP(A258,'2018'!$A$6:$L$315,12,0)</f>
        <v>#N/A</v>
      </c>
      <c r="E258" s="202" t="e">
        <f>VLOOKUP(A258,'Прогноз пар.'!$A$3:$G$316,7,0)</f>
        <v>#N/A</v>
      </c>
      <c r="F258" s="202"/>
      <c r="G258" s="202"/>
      <c r="H258" s="202" t="e">
        <f>VLOOKUP(A258,'2018'!$A$6:$M$315,13,0)</f>
        <v>#N/A</v>
      </c>
      <c r="I258" s="231" t="e">
        <f t="shared" si="11"/>
        <v>#N/A</v>
      </c>
      <c r="J258" s="231" t="e">
        <f t="shared" si="12"/>
        <v>#N/A</v>
      </c>
      <c r="K258" s="252"/>
    </row>
    <row r="259" spans="1:11" x14ac:dyDescent="0.2">
      <c r="A259" s="252"/>
      <c r="B259" s="229" t="e">
        <f>VLOOKUP(A259,'2018'!$A$6:$N$315,9,0)</f>
        <v>#N/A</v>
      </c>
      <c r="C259" s="229" t="e">
        <f>VLOOKUP(A259,'2018'!$A$6:$L$315,5,0)</f>
        <v>#N/A</v>
      </c>
      <c r="D259" s="202" t="e">
        <f>VLOOKUP(A259,'2018'!$A$6:$L$315,12,0)</f>
        <v>#N/A</v>
      </c>
      <c r="E259" s="202" t="e">
        <f>VLOOKUP(A259,'Прогноз пар.'!$A$3:$G$316,7,0)</f>
        <v>#N/A</v>
      </c>
      <c r="F259" s="202"/>
      <c r="G259" s="202"/>
      <c r="H259" s="202" t="e">
        <f>VLOOKUP(A259,'2018'!$A$6:$M$315,13,0)</f>
        <v>#N/A</v>
      </c>
      <c r="I259" s="231" t="e">
        <f t="shared" ref="I259:I315" si="13">(D259*E259)/2</f>
        <v>#N/A</v>
      </c>
      <c r="J259" s="231" t="e">
        <f t="shared" si="12"/>
        <v>#N/A</v>
      </c>
      <c r="K259" s="252"/>
    </row>
    <row r="260" spans="1:11" x14ac:dyDescent="0.2">
      <c r="A260" s="252"/>
      <c r="B260" s="229" t="e">
        <f>VLOOKUP(A260,'2018'!$A$6:$N$315,9,0)</f>
        <v>#N/A</v>
      </c>
      <c r="C260" s="229" t="e">
        <f>VLOOKUP(A260,'2018'!$A$6:$L$315,5,0)</f>
        <v>#N/A</v>
      </c>
      <c r="D260" s="202" t="e">
        <f>VLOOKUP(A260,'2018'!$A$6:$L$315,12,0)</f>
        <v>#N/A</v>
      </c>
      <c r="E260" s="202" t="e">
        <f>VLOOKUP(A260,'Прогноз пар.'!$A$3:$G$316,7,0)</f>
        <v>#N/A</v>
      </c>
      <c r="F260" s="202"/>
      <c r="G260" s="202"/>
      <c r="H260" s="202" t="e">
        <f>VLOOKUP(A260,'2018'!$A$6:$M$315,13,0)</f>
        <v>#N/A</v>
      </c>
      <c r="I260" s="231" t="e">
        <f t="shared" si="13"/>
        <v>#N/A</v>
      </c>
      <c r="J260" s="231" t="e">
        <f t="shared" si="12"/>
        <v>#N/A</v>
      </c>
      <c r="K260" s="252"/>
    </row>
    <row r="261" spans="1:11" x14ac:dyDescent="0.2">
      <c r="A261" s="252"/>
      <c r="B261" s="229" t="e">
        <f>VLOOKUP(A261,'2018'!$A$6:$N$315,9,0)</f>
        <v>#N/A</v>
      </c>
      <c r="C261" s="229" t="e">
        <f>VLOOKUP(A261,'2018'!$A$6:$L$315,5,0)</f>
        <v>#N/A</v>
      </c>
      <c r="D261" s="202" t="e">
        <f>VLOOKUP(A261,'2018'!$A$6:$L$315,12,0)</f>
        <v>#N/A</v>
      </c>
      <c r="E261" s="202" t="e">
        <f>VLOOKUP(A261,'Прогноз пар.'!$A$3:$G$316,7,0)</f>
        <v>#N/A</v>
      </c>
      <c r="F261" s="202"/>
      <c r="G261" s="202"/>
      <c r="H261" s="202" t="e">
        <f>VLOOKUP(A261,'2018'!$A$6:$M$315,13,0)</f>
        <v>#N/A</v>
      </c>
      <c r="I261" s="231" t="e">
        <f t="shared" si="13"/>
        <v>#N/A</v>
      </c>
      <c r="J261" s="231" t="e">
        <f t="shared" si="12"/>
        <v>#N/A</v>
      </c>
      <c r="K261" s="252"/>
    </row>
    <row r="262" spans="1:11" x14ac:dyDescent="0.2">
      <c r="A262" s="252"/>
      <c r="B262" s="229" t="e">
        <f>VLOOKUP(A262,'2018'!$A$6:$N$315,9,0)</f>
        <v>#N/A</v>
      </c>
      <c r="C262" s="229" t="e">
        <f>VLOOKUP(A262,'2018'!$A$6:$L$315,5,0)</f>
        <v>#N/A</v>
      </c>
      <c r="D262" s="202" t="e">
        <f>VLOOKUP(A262,'2018'!$A$6:$L$315,12,0)</f>
        <v>#N/A</v>
      </c>
      <c r="E262" s="202" t="e">
        <f>VLOOKUP(A262,'Прогноз пар.'!$A$3:$G$316,7,0)</f>
        <v>#N/A</v>
      </c>
      <c r="F262" s="202"/>
      <c r="G262" s="202"/>
      <c r="H262" s="202" t="e">
        <f>VLOOKUP(A262,'2018'!$A$6:$M$315,13,0)</f>
        <v>#N/A</v>
      </c>
      <c r="I262" s="231" t="e">
        <f t="shared" si="13"/>
        <v>#N/A</v>
      </c>
      <c r="J262" s="231" t="e">
        <f t="shared" si="12"/>
        <v>#N/A</v>
      </c>
      <c r="K262" s="252"/>
    </row>
    <row r="263" spans="1:11" x14ac:dyDescent="0.2">
      <c r="A263" s="252"/>
      <c r="B263" s="229" t="e">
        <f>VLOOKUP(A263,'2018'!$A$6:$N$315,9,0)</f>
        <v>#N/A</v>
      </c>
      <c r="C263" s="229" t="e">
        <f>VLOOKUP(A263,'2018'!$A$6:$L$315,5,0)</f>
        <v>#N/A</v>
      </c>
      <c r="D263" s="202" t="e">
        <f>VLOOKUP(A263,'2018'!$A$6:$L$315,12,0)</f>
        <v>#N/A</v>
      </c>
      <c r="E263" s="202" t="e">
        <f>VLOOKUP(A263,'Прогноз пар.'!$A$3:$G$316,7,0)</f>
        <v>#N/A</v>
      </c>
      <c r="F263" s="202"/>
      <c r="G263" s="202"/>
      <c r="H263" s="202" t="e">
        <f>VLOOKUP(A263,'2018'!$A$6:$M$315,13,0)</f>
        <v>#N/A</v>
      </c>
      <c r="I263" s="231" t="e">
        <f t="shared" si="13"/>
        <v>#N/A</v>
      </c>
      <c r="J263" s="231" t="e">
        <f t="shared" si="12"/>
        <v>#N/A</v>
      </c>
      <c r="K263" s="252"/>
    </row>
    <row r="264" spans="1:11" x14ac:dyDescent="0.2">
      <c r="A264" s="252"/>
      <c r="B264" s="229" t="e">
        <f>VLOOKUP(A264,'2018'!$A$6:$N$315,9,0)</f>
        <v>#N/A</v>
      </c>
      <c r="C264" s="229" t="e">
        <f>VLOOKUP(A264,'2018'!$A$6:$L$315,5,0)</f>
        <v>#N/A</v>
      </c>
      <c r="D264" s="202" t="e">
        <f>VLOOKUP(A264,'2018'!$A$6:$L$315,12,0)</f>
        <v>#N/A</v>
      </c>
      <c r="E264" s="202" t="e">
        <f>VLOOKUP(A264,'Прогноз пар.'!$A$3:$G$316,7,0)</f>
        <v>#N/A</v>
      </c>
      <c r="F264" s="202"/>
      <c r="G264" s="202"/>
      <c r="H264" s="202" t="e">
        <f>VLOOKUP(A264,'2018'!$A$6:$M$315,13,0)</f>
        <v>#N/A</v>
      </c>
      <c r="I264" s="231" t="e">
        <f t="shared" si="13"/>
        <v>#N/A</v>
      </c>
      <c r="J264" s="231" t="e">
        <f t="shared" si="12"/>
        <v>#N/A</v>
      </c>
      <c r="K264" s="252"/>
    </row>
    <row r="265" spans="1:11" x14ac:dyDescent="0.2">
      <c r="A265" s="252"/>
      <c r="B265" s="229" t="e">
        <f>VLOOKUP(A265,'2018'!$A$6:$N$315,9,0)</f>
        <v>#N/A</v>
      </c>
      <c r="C265" s="229" t="e">
        <f>VLOOKUP(A265,'2018'!$A$6:$L$315,5,0)</f>
        <v>#N/A</v>
      </c>
      <c r="D265" s="202" t="e">
        <f>VLOOKUP(A265,'2018'!$A$6:$L$315,12,0)</f>
        <v>#N/A</v>
      </c>
      <c r="E265" s="202" t="e">
        <f>VLOOKUP(A265,'Прогноз пар.'!$A$3:$G$316,7,0)</f>
        <v>#N/A</v>
      </c>
      <c r="F265" s="202"/>
      <c r="G265" s="202"/>
      <c r="H265" s="202" t="e">
        <f>VLOOKUP(A265,'2018'!$A$6:$M$315,13,0)</f>
        <v>#N/A</v>
      </c>
      <c r="I265" s="231" t="e">
        <f t="shared" si="13"/>
        <v>#N/A</v>
      </c>
      <c r="J265" s="231" t="e">
        <f t="shared" si="12"/>
        <v>#N/A</v>
      </c>
      <c r="K265" s="252"/>
    </row>
    <row r="266" spans="1:11" x14ac:dyDescent="0.2">
      <c r="A266" s="252"/>
      <c r="B266" s="229" t="e">
        <f>VLOOKUP(A266,'2018'!$A$6:$N$315,9,0)</f>
        <v>#N/A</v>
      </c>
      <c r="C266" s="229" t="e">
        <f>VLOOKUP(A266,'2018'!$A$6:$L$315,5,0)</f>
        <v>#N/A</v>
      </c>
      <c r="D266" s="202" t="e">
        <f>VLOOKUP(A266,'2018'!$A$6:$L$315,12,0)</f>
        <v>#N/A</v>
      </c>
      <c r="E266" s="202" t="e">
        <f>VLOOKUP(A266,'Прогноз пар.'!$A$3:$G$316,7,0)</f>
        <v>#N/A</v>
      </c>
      <c r="F266" s="202"/>
      <c r="G266" s="202"/>
      <c r="H266" s="202" t="e">
        <f>VLOOKUP(A266,'2018'!$A$6:$M$315,13,0)</f>
        <v>#N/A</v>
      </c>
      <c r="I266" s="231" t="e">
        <f t="shared" si="13"/>
        <v>#N/A</v>
      </c>
      <c r="J266" s="231" t="e">
        <f t="shared" si="12"/>
        <v>#N/A</v>
      </c>
      <c r="K266" s="252"/>
    </row>
    <row r="267" spans="1:11" x14ac:dyDescent="0.2">
      <c r="A267" s="252"/>
      <c r="B267" s="229" t="e">
        <f>VLOOKUP(A267,'2018'!$A$6:$N$315,9,0)</f>
        <v>#N/A</v>
      </c>
      <c r="C267" s="229" t="e">
        <f>VLOOKUP(A267,'2018'!$A$6:$L$315,5,0)</f>
        <v>#N/A</v>
      </c>
      <c r="D267" s="202" t="e">
        <f>VLOOKUP(A267,'2018'!$A$6:$L$315,12,0)</f>
        <v>#N/A</v>
      </c>
      <c r="E267" s="202" t="e">
        <f>VLOOKUP(A267,'Прогноз пар.'!$A$3:$G$316,7,0)</f>
        <v>#N/A</v>
      </c>
      <c r="F267" s="202"/>
      <c r="G267" s="202"/>
      <c r="H267" s="202" t="e">
        <f>VLOOKUP(A267,'2018'!$A$6:$M$315,13,0)</f>
        <v>#N/A</v>
      </c>
      <c r="I267" s="231" t="e">
        <f t="shared" si="13"/>
        <v>#N/A</v>
      </c>
      <c r="J267" s="231" t="e">
        <f t="shared" si="12"/>
        <v>#N/A</v>
      </c>
      <c r="K267" s="252"/>
    </row>
    <row r="268" spans="1:11" x14ac:dyDescent="0.2">
      <c r="A268" s="252"/>
      <c r="B268" s="229" t="e">
        <f>VLOOKUP(A268,'2018'!$A$6:$N$315,9,0)</f>
        <v>#N/A</v>
      </c>
      <c r="C268" s="229" t="e">
        <f>VLOOKUP(A268,'2018'!$A$6:$L$315,5,0)</f>
        <v>#N/A</v>
      </c>
      <c r="D268" s="202" t="e">
        <f>VLOOKUP(A268,'2018'!$A$6:$L$315,12,0)</f>
        <v>#N/A</v>
      </c>
      <c r="E268" s="202" t="e">
        <f>VLOOKUP(A268,'Прогноз пар.'!$A$3:$G$316,7,0)</f>
        <v>#N/A</v>
      </c>
      <c r="F268" s="202"/>
      <c r="G268" s="202"/>
      <c r="H268" s="202" t="e">
        <f>VLOOKUP(A268,'2018'!$A$6:$M$315,13,0)</f>
        <v>#N/A</v>
      </c>
      <c r="I268" s="231" t="e">
        <f t="shared" si="13"/>
        <v>#N/A</v>
      </c>
      <c r="J268" s="231" t="e">
        <f t="shared" si="12"/>
        <v>#N/A</v>
      </c>
      <c r="K268" s="252"/>
    </row>
    <row r="269" spans="1:11" x14ac:dyDescent="0.2">
      <c r="A269" s="252"/>
      <c r="B269" s="229" t="e">
        <f>VLOOKUP(A269,'2018'!$A$6:$N$315,9,0)</f>
        <v>#N/A</v>
      </c>
      <c r="C269" s="229" t="e">
        <f>VLOOKUP(A269,'2018'!$A$6:$L$315,5,0)</f>
        <v>#N/A</v>
      </c>
      <c r="D269" s="202" t="e">
        <f>VLOOKUP(A269,'2018'!$A$6:$L$315,12,0)</f>
        <v>#N/A</v>
      </c>
      <c r="E269" s="202" t="e">
        <f>VLOOKUP(A269,'Прогноз пар.'!$A$3:$G$316,7,0)</f>
        <v>#N/A</v>
      </c>
      <c r="F269" s="202"/>
      <c r="G269" s="202"/>
      <c r="H269" s="202" t="e">
        <f>VLOOKUP(A269,'2018'!$A$6:$M$315,13,0)</f>
        <v>#N/A</v>
      </c>
      <c r="I269" s="231" t="e">
        <f t="shared" si="13"/>
        <v>#N/A</v>
      </c>
      <c r="J269" s="231" t="e">
        <f t="shared" si="12"/>
        <v>#N/A</v>
      </c>
      <c r="K269" s="252"/>
    </row>
    <row r="270" spans="1:11" x14ac:dyDescent="0.2">
      <c r="A270" s="252"/>
      <c r="B270" s="229" t="e">
        <f>VLOOKUP(A270,'2018'!$A$6:$N$315,9,0)</f>
        <v>#N/A</v>
      </c>
      <c r="C270" s="229" t="e">
        <f>VLOOKUP(A270,'2018'!$A$6:$L$315,5,0)</f>
        <v>#N/A</v>
      </c>
      <c r="D270" s="202" t="e">
        <f>VLOOKUP(A270,'2018'!$A$6:$L$315,12,0)</f>
        <v>#N/A</v>
      </c>
      <c r="E270" s="202" t="e">
        <f>VLOOKUP(A270,'Прогноз пар.'!$A$3:$G$316,7,0)</f>
        <v>#N/A</v>
      </c>
      <c r="F270" s="202"/>
      <c r="G270" s="202"/>
      <c r="H270" s="202" t="e">
        <f>VLOOKUP(A270,'2018'!$A$6:$M$315,13,0)</f>
        <v>#N/A</v>
      </c>
      <c r="I270" s="231" t="e">
        <f t="shared" si="13"/>
        <v>#N/A</v>
      </c>
      <c r="J270" s="231" t="e">
        <f t="shared" si="12"/>
        <v>#N/A</v>
      </c>
      <c r="K270" s="252"/>
    </row>
    <row r="271" spans="1:11" x14ac:dyDescent="0.2">
      <c r="A271" s="252"/>
      <c r="B271" s="229" t="e">
        <f>VLOOKUP(A271,'2018'!$A$6:$N$315,9,0)</f>
        <v>#N/A</v>
      </c>
      <c r="C271" s="229" t="e">
        <f>VLOOKUP(A271,'2018'!$A$6:$L$315,5,0)</f>
        <v>#N/A</v>
      </c>
      <c r="D271" s="202" t="e">
        <f>VLOOKUP(A271,'2018'!$A$6:$L$315,12,0)</f>
        <v>#N/A</v>
      </c>
      <c r="E271" s="202" t="e">
        <f>VLOOKUP(A271,'Прогноз пар.'!$A$3:$G$316,7,0)</f>
        <v>#N/A</v>
      </c>
      <c r="F271" s="202"/>
      <c r="G271" s="202"/>
      <c r="H271" s="202" t="e">
        <f>VLOOKUP(A271,'2018'!$A$6:$M$315,13,0)</f>
        <v>#N/A</v>
      </c>
      <c r="I271" s="231" t="e">
        <f t="shared" si="13"/>
        <v>#N/A</v>
      </c>
      <c r="J271" s="231" t="e">
        <f t="shared" si="12"/>
        <v>#N/A</v>
      </c>
      <c r="K271" s="252"/>
    </row>
    <row r="272" spans="1:11" x14ac:dyDescent="0.2">
      <c r="A272" s="252"/>
      <c r="B272" s="229" t="e">
        <f>VLOOKUP(A272,'2018'!$A$6:$N$315,9,0)</f>
        <v>#N/A</v>
      </c>
      <c r="C272" s="229" t="e">
        <f>VLOOKUP(A272,'2018'!$A$6:$L$315,5,0)</f>
        <v>#N/A</v>
      </c>
      <c r="D272" s="202" t="e">
        <f>VLOOKUP(A272,'2018'!$A$6:$L$315,12,0)</f>
        <v>#N/A</v>
      </c>
      <c r="E272" s="202" t="e">
        <f>VLOOKUP(A272,'Прогноз пар.'!$A$3:$G$316,7,0)</f>
        <v>#N/A</v>
      </c>
      <c r="F272" s="202"/>
      <c r="G272" s="202"/>
      <c r="H272" s="202" t="e">
        <f>VLOOKUP(A272,'2018'!$A$6:$M$315,13,0)</f>
        <v>#N/A</v>
      </c>
      <c r="I272" s="231" t="e">
        <f t="shared" si="13"/>
        <v>#N/A</v>
      </c>
      <c r="J272" s="231" t="e">
        <f t="shared" si="12"/>
        <v>#N/A</v>
      </c>
      <c r="K272" s="252"/>
    </row>
    <row r="273" spans="1:11" x14ac:dyDescent="0.2">
      <c r="A273" s="252"/>
      <c r="B273" s="229" t="e">
        <f>VLOOKUP(A273,'2018'!$A$6:$N$315,9,0)</f>
        <v>#N/A</v>
      </c>
      <c r="C273" s="229" t="e">
        <f>VLOOKUP(A273,'2018'!$A$6:$L$315,5,0)</f>
        <v>#N/A</v>
      </c>
      <c r="D273" s="202" t="e">
        <f>VLOOKUP(A273,'2018'!$A$6:$L$315,12,0)</f>
        <v>#N/A</v>
      </c>
      <c r="E273" s="202" t="e">
        <f>VLOOKUP(A273,'Прогноз пар.'!$A$3:$G$316,7,0)</f>
        <v>#N/A</v>
      </c>
      <c r="F273" s="202"/>
      <c r="G273" s="202"/>
      <c r="H273" s="202" t="e">
        <f>VLOOKUP(A273,'2018'!$A$6:$M$315,13,0)</f>
        <v>#N/A</v>
      </c>
      <c r="I273" s="231" t="e">
        <f t="shared" si="13"/>
        <v>#N/A</v>
      </c>
      <c r="J273" s="231" t="e">
        <f t="shared" si="12"/>
        <v>#N/A</v>
      </c>
      <c r="K273" s="252"/>
    </row>
    <row r="274" spans="1:11" x14ac:dyDescent="0.2">
      <c r="A274" s="252"/>
      <c r="B274" s="229" t="e">
        <f>VLOOKUP(A274,'2018'!$A$6:$N$315,9,0)</f>
        <v>#N/A</v>
      </c>
      <c r="C274" s="229" t="e">
        <f>VLOOKUP(A274,'2018'!$A$6:$L$315,5,0)</f>
        <v>#N/A</v>
      </c>
      <c r="D274" s="202" t="e">
        <f>VLOOKUP(A274,'2018'!$A$6:$L$315,12,0)</f>
        <v>#N/A</v>
      </c>
      <c r="E274" s="202" t="e">
        <f>VLOOKUP(A274,'Прогноз пар.'!$A$3:$G$316,7,0)</f>
        <v>#N/A</v>
      </c>
      <c r="F274" s="202"/>
      <c r="G274" s="202"/>
      <c r="H274" s="202" t="e">
        <f>VLOOKUP(A274,'2018'!$A$6:$M$315,13,0)</f>
        <v>#N/A</v>
      </c>
      <c r="I274" s="231" t="e">
        <f t="shared" si="13"/>
        <v>#N/A</v>
      </c>
      <c r="J274" s="231" t="e">
        <f t="shared" si="12"/>
        <v>#N/A</v>
      </c>
      <c r="K274" s="252"/>
    </row>
    <row r="275" spans="1:11" x14ac:dyDescent="0.2">
      <c r="A275" s="252"/>
      <c r="B275" s="229" t="e">
        <f>VLOOKUP(A275,'2018'!$A$6:$N$315,9,0)</f>
        <v>#N/A</v>
      </c>
      <c r="C275" s="229" t="e">
        <f>VLOOKUP(A275,'2018'!$A$6:$L$315,5,0)</f>
        <v>#N/A</v>
      </c>
      <c r="D275" s="202" t="e">
        <f>VLOOKUP(A275,'2018'!$A$6:$L$315,12,0)</f>
        <v>#N/A</v>
      </c>
      <c r="E275" s="202" t="e">
        <f>VLOOKUP(A275,'Прогноз пар.'!$A$3:$G$316,7,0)</f>
        <v>#N/A</v>
      </c>
      <c r="F275" s="202"/>
      <c r="G275" s="202"/>
      <c r="H275" s="202" t="e">
        <f>VLOOKUP(A275,'2018'!$A$6:$M$315,13,0)</f>
        <v>#N/A</v>
      </c>
      <c r="I275" s="231" t="e">
        <f t="shared" si="13"/>
        <v>#N/A</v>
      </c>
      <c r="J275" s="231" t="e">
        <f t="shared" si="12"/>
        <v>#N/A</v>
      </c>
      <c r="K275" s="252"/>
    </row>
    <row r="276" spans="1:11" x14ac:dyDescent="0.2">
      <c r="A276" s="252"/>
      <c r="B276" s="229" t="e">
        <f>VLOOKUP(A276,'2018'!$A$6:$N$315,9,0)</f>
        <v>#N/A</v>
      </c>
      <c r="C276" s="229" t="e">
        <f>VLOOKUP(A276,'2018'!$A$6:$L$315,5,0)</f>
        <v>#N/A</v>
      </c>
      <c r="D276" s="202" t="e">
        <f>VLOOKUP(A276,'2018'!$A$6:$L$315,12,0)</f>
        <v>#N/A</v>
      </c>
      <c r="E276" s="202" t="e">
        <f>VLOOKUP(A276,'Прогноз пар.'!$A$3:$G$316,7,0)</f>
        <v>#N/A</v>
      </c>
      <c r="F276" s="202"/>
      <c r="G276" s="202"/>
      <c r="H276" s="202" t="e">
        <f>VLOOKUP(A276,'2018'!$A$6:$M$315,13,0)</f>
        <v>#N/A</v>
      </c>
      <c r="I276" s="231" t="e">
        <f t="shared" si="13"/>
        <v>#N/A</v>
      </c>
      <c r="J276" s="231" t="e">
        <f t="shared" si="12"/>
        <v>#N/A</v>
      </c>
      <c r="K276" s="252"/>
    </row>
    <row r="277" spans="1:11" x14ac:dyDescent="0.2">
      <c r="A277" s="252"/>
      <c r="B277" s="229" t="e">
        <f>VLOOKUP(A277,'2018'!$A$6:$N$315,9,0)</f>
        <v>#N/A</v>
      </c>
      <c r="C277" s="229" t="e">
        <f>VLOOKUP(A277,'2018'!$A$6:$L$315,5,0)</f>
        <v>#N/A</v>
      </c>
      <c r="D277" s="202" t="e">
        <f>VLOOKUP(A277,'2018'!$A$6:$L$315,12,0)</f>
        <v>#N/A</v>
      </c>
      <c r="E277" s="202" t="e">
        <f>VLOOKUP(A277,'Прогноз пар.'!$A$3:$G$316,7,0)</f>
        <v>#N/A</v>
      </c>
      <c r="F277" s="202"/>
      <c r="G277" s="202"/>
      <c r="H277" s="202" t="e">
        <f>VLOOKUP(A277,'2018'!$A$6:$M$315,13,0)</f>
        <v>#N/A</v>
      </c>
      <c r="I277" s="231" t="e">
        <f t="shared" si="13"/>
        <v>#N/A</v>
      </c>
      <c r="J277" s="231" t="e">
        <f t="shared" si="12"/>
        <v>#N/A</v>
      </c>
      <c r="K277" s="252"/>
    </row>
    <row r="278" spans="1:11" x14ac:dyDescent="0.2">
      <c r="A278" s="252"/>
      <c r="B278" s="229" t="e">
        <f>VLOOKUP(A278,'2018'!$A$6:$N$315,9,0)</f>
        <v>#N/A</v>
      </c>
      <c r="C278" s="229" t="e">
        <f>VLOOKUP(A278,'2018'!$A$6:$L$315,5,0)</f>
        <v>#N/A</v>
      </c>
      <c r="D278" s="202" t="e">
        <f>VLOOKUP(A278,'2018'!$A$6:$L$315,12,0)</f>
        <v>#N/A</v>
      </c>
      <c r="E278" s="202" t="e">
        <f>VLOOKUP(A278,'Прогноз пар.'!$A$3:$G$316,7,0)</f>
        <v>#N/A</v>
      </c>
      <c r="F278" s="202"/>
      <c r="G278" s="202"/>
      <c r="H278" s="202" t="e">
        <f>VLOOKUP(A278,'2018'!$A$6:$M$315,13,0)</f>
        <v>#N/A</v>
      </c>
      <c r="I278" s="231" t="e">
        <f t="shared" si="13"/>
        <v>#N/A</v>
      </c>
      <c r="J278" s="231" t="e">
        <f t="shared" si="12"/>
        <v>#N/A</v>
      </c>
      <c r="K278" s="252"/>
    </row>
    <row r="279" spans="1:11" x14ac:dyDescent="0.2">
      <c r="A279" s="252"/>
      <c r="B279" s="229" t="e">
        <f>VLOOKUP(A279,'2018'!$A$6:$N$315,9,0)</f>
        <v>#N/A</v>
      </c>
      <c r="C279" s="229" t="e">
        <f>VLOOKUP(A279,'2018'!$A$6:$L$315,5,0)</f>
        <v>#N/A</v>
      </c>
      <c r="D279" s="202" t="e">
        <f>VLOOKUP(A279,'2018'!$A$6:$L$315,12,0)</f>
        <v>#N/A</v>
      </c>
      <c r="E279" s="202" t="e">
        <f>VLOOKUP(A279,'Прогноз пар.'!$A$3:$G$316,7,0)</f>
        <v>#N/A</v>
      </c>
      <c r="F279" s="202"/>
      <c r="G279" s="202"/>
      <c r="H279" s="202" t="e">
        <f>VLOOKUP(A279,'2018'!$A$6:$M$315,13,0)</f>
        <v>#N/A</v>
      </c>
      <c r="I279" s="231" t="e">
        <f t="shared" si="13"/>
        <v>#N/A</v>
      </c>
      <c r="J279" s="231" t="e">
        <f t="shared" si="12"/>
        <v>#N/A</v>
      </c>
      <c r="K279" s="252"/>
    </row>
    <row r="280" spans="1:11" x14ac:dyDescent="0.2">
      <c r="A280" s="252"/>
      <c r="B280" s="229" t="e">
        <f>VLOOKUP(A280,'2018'!$A$6:$N$315,9,0)</f>
        <v>#N/A</v>
      </c>
      <c r="C280" s="229" t="e">
        <f>VLOOKUP(A280,'2018'!$A$6:$L$315,5,0)</f>
        <v>#N/A</v>
      </c>
      <c r="D280" s="202" t="e">
        <f>VLOOKUP(A280,'2018'!$A$6:$L$315,12,0)</f>
        <v>#N/A</v>
      </c>
      <c r="E280" s="202" t="e">
        <f>VLOOKUP(A280,'Прогноз пар.'!$A$3:$G$316,7,0)</f>
        <v>#N/A</v>
      </c>
      <c r="F280" s="202"/>
      <c r="G280" s="202"/>
      <c r="H280" s="202" t="e">
        <f>VLOOKUP(A280,'2018'!$A$6:$M$315,13,0)</f>
        <v>#N/A</v>
      </c>
      <c r="I280" s="231" t="e">
        <f t="shared" si="13"/>
        <v>#N/A</v>
      </c>
      <c r="J280" s="231" t="e">
        <f t="shared" si="12"/>
        <v>#N/A</v>
      </c>
      <c r="K280" s="252"/>
    </row>
    <row r="281" spans="1:11" x14ac:dyDescent="0.2">
      <c r="A281" s="252"/>
      <c r="B281" s="229" t="e">
        <f>VLOOKUP(A281,'2018'!$A$6:$N$315,9,0)</f>
        <v>#N/A</v>
      </c>
      <c r="C281" s="229" t="e">
        <f>VLOOKUP(A281,'2018'!$A$6:$L$315,5,0)</f>
        <v>#N/A</v>
      </c>
      <c r="D281" s="202" t="e">
        <f>VLOOKUP(A281,'2018'!$A$6:$L$315,12,0)</f>
        <v>#N/A</v>
      </c>
      <c r="E281" s="202" t="e">
        <f>VLOOKUP(A281,'Прогноз пар.'!$A$3:$G$316,7,0)</f>
        <v>#N/A</v>
      </c>
      <c r="F281" s="202"/>
      <c r="G281" s="202"/>
      <c r="H281" s="202" t="e">
        <f>VLOOKUP(A281,'2018'!$A$6:$M$315,13,0)</f>
        <v>#N/A</v>
      </c>
      <c r="I281" s="231" t="e">
        <f t="shared" si="13"/>
        <v>#N/A</v>
      </c>
      <c r="J281" s="231" t="e">
        <f t="shared" si="12"/>
        <v>#N/A</v>
      </c>
      <c r="K281" s="252"/>
    </row>
    <row r="282" spans="1:11" x14ac:dyDescent="0.2">
      <c r="A282" s="252"/>
      <c r="B282" s="229" t="e">
        <f>VLOOKUP(A282,'2018'!$A$6:$N$315,9,0)</f>
        <v>#N/A</v>
      </c>
      <c r="C282" s="229" t="e">
        <f>VLOOKUP(A282,'2018'!$A$6:$L$315,5,0)</f>
        <v>#N/A</v>
      </c>
      <c r="D282" s="202" t="e">
        <f>VLOOKUP(A282,'2018'!$A$6:$L$315,12,0)</f>
        <v>#N/A</v>
      </c>
      <c r="E282" s="202" t="e">
        <f>VLOOKUP(A282,'Прогноз пар.'!$A$3:$G$316,7,0)</f>
        <v>#N/A</v>
      </c>
      <c r="F282" s="202"/>
      <c r="G282" s="202"/>
      <c r="H282" s="202" t="e">
        <f>VLOOKUP(A282,'2018'!$A$6:$M$315,13,0)</f>
        <v>#N/A</v>
      </c>
      <c r="I282" s="231" t="e">
        <f t="shared" si="13"/>
        <v>#N/A</v>
      </c>
      <c r="J282" s="231" t="e">
        <f t="shared" si="12"/>
        <v>#N/A</v>
      </c>
      <c r="K282" s="252"/>
    </row>
    <row r="283" spans="1:11" x14ac:dyDescent="0.2">
      <c r="A283" s="252"/>
      <c r="B283" s="229" t="e">
        <f>VLOOKUP(A283,'2018'!$A$6:$N$315,9,0)</f>
        <v>#N/A</v>
      </c>
      <c r="C283" s="229" t="e">
        <f>VLOOKUP(A283,'2018'!$A$6:$L$315,5,0)</f>
        <v>#N/A</v>
      </c>
      <c r="D283" s="202" t="e">
        <f>VLOOKUP(A283,'2018'!$A$6:$L$315,12,0)</f>
        <v>#N/A</v>
      </c>
      <c r="E283" s="202" t="e">
        <f>VLOOKUP(A283,'Прогноз пар.'!$A$3:$G$316,7,0)</f>
        <v>#N/A</v>
      </c>
      <c r="F283" s="202"/>
      <c r="G283" s="202"/>
      <c r="H283" s="202" t="e">
        <f>VLOOKUP(A283,'2018'!$A$6:$M$315,13,0)</f>
        <v>#N/A</v>
      </c>
      <c r="I283" s="231" t="e">
        <f t="shared" si="13"/>
        <v>#N/A</v>
      </c>
      <c r="J283" s="231" t="e">
        <f t="shared" si="12"/>
        <v>#N/A</v>
      </c>
      <c r="K283" s="252"/>
    </row>
    <row r="284" spans="1:11" x14ac:dyDescent="0.2">
      <c r="A284" s="252"/>
      <c r="B284" s="229" t="e">
        <f>VLOOKUP(A284,'2018'!$A$6:$N$315,9,0)</f>
        <v>#N/A</v>
      </c>
      <c r="C284" s="229" t="e">
        <f>VLOOKUP(A284,'2018'!$A$6:$L$315,5,0)</f>
        <v>#N/A</v>
      </c>
      <c r="D284" s="202" t="e">
        <f>VLOOKUP(A284,'2018'!$A$6:$L$315,12,0)</f>
        <v>#N/A</v>
      </c>
      <c r="E284" s="202" t="e">
        <f>VLOOKUP(A284,'Прогноз пар.'!$A$3:$G$316,7,0)</f>
        <v>#N/A</v>
      </c>
      <c r="F284" s="202"/>
      <c r="G284" s="202"/>
      <c r="H284" s="202" t="e">
        <f>VLOOKUP(A284,'2018'!$A$6:$M$315,13,0)</f>
        <v>#N/A</v>
      </c>
      <c r="I284" s="231" t="e">
        <f t="shared" si="13"/>
        <v>#N/A</v>
      </c>
      <c r="J284" s="231" t="e">
        <f t="shared" si="12"/>
        <v>#N/A</v>
      </c>
      <c r="K284" s="252"/>
    </row>
    <row r="285" spans="1:11" x14ac:dyDescent="0.2">
      <c r="A285" s="252"/>
      <c r="B285" s="229" t="e">
        <f>VLOOKUP(A285,'2018'!$A$6:$N$315,9,0)</f>
        <v>#N/A</v>
      </c>
      <c r="C285" s="229" t="e">
        <f>VLOOKUP(A285,'2018'!$A$6:$L$315,5,0)</f>
        <v>#N/A</v>
      </c>
      <c r="D285" s="202" t="e">
        <f>VLOOKUP(A285,'2018'!$A$6:$L$315,12,0)</f>
        <v>#N/A</v>
      </c>
      <c r="E285" s="202" t="e">
        <f>VLOOKUP(A285,'Прогноз пар.'!$A$3:$G$316,7,0)</f>
        <v>#N/A</v>
      </c>
      <c r="F285" s="202"/>
      <c r="G285" s="202"/>
      <c r="H285" s="202" t="e">
        <f>VLOOKUP(A285,'2018'!$A$6:$M$315,13,0)</f>
        <v>#N/A</v>
      </c>
      <c r="I285" s="231" t="e">
        <f t="shared" si="13"/>
        <v>#N/A</v>
      </c>
      <c r="J285" s="231" t="e">
        <f t="shared" si="12"/>
        <v>#N/A</v>
      </c>
      <c r="K285" s="252"/>
    </row>
    <row r="286" spans="1:11" x14ac:dyDescent="0.2">
      <c r="A286" s="252"/>
      <c r="B286" s="229" t="e">
        <f>VLOOKUP(A286,'2018'!$A$6:$N$315,9,0)</f>
        <v>#N/A</v>
      </c>
      <c r="C286" s="229" t="e">
        <f>VLOOKUP(A286,'2018'!$A$6:$L$315,5,0)</f>
        <v>#N/A</v>
      </c>
      <c r="D286" s="202" t="e">
        <f>VLOOKUP(A286,'2018'!$A$6:$L$315,12,0)</f>
        <v>#N/A</v>
      </c>
      <c r="E286" s="202" t="e">
        <f>VLOOKUP(A286,'Прогноз пар.'!$A$3:$G$316,7,0)</f>
        <v>#N/A</v>
      </c>
      <c r="F286" s="202"/>
      <c r="G286" s="202"/>
      <c r="H286" s="202" t="e">
        <f>VLOOKUP(A286,'2018'!$A$6:$M$315,13,0)</f>
        <v>#N/A</v>
      </c>
      <c r="I286" s="231" t="e">
        <f t="shared" si="13"/>
        <v>#N/A</v>
      </c>
      <c r="J286" s="231" t="e">
        <f t="shared" si="12"/>
        <v>#N/A</v>
      </c>
      <c r="K286" s="252"/>
    </row>
    <row r="287" spans="1:11" x14ac:dyDescent="0.2">
      <c r="A287" s="252"/>
      <c r="B287" s="229" t="e">
        <f>VLOOKUP(A287,'2018'!$A$6:$N$315,9,0)</f>
        <v>#N/A</v>
      </c>
      <c r="C287" s="229" t="e">
        <f>VLOOKUP(A287,'2018'!$A$6:$L$315,5,0)</f>
        <v>#N/A</v>
      </c>
      <c r="D287" s="202" t="e">
        <f>VLOOKUP(A287,'2018'!$A$6:$L$315,12,0)</f>
        <v>#N/A</v>
      </c>
      <c r="E287" s="202" t="e">
        <f>VLOOKUP(A287,'Прогноз пар.'!$A$3:$G$316,7,0)</f>
        <v>#N/A</v>
      </c>
      <c r="F287" s="202"/>
      <c r="G287" s="202"/>
      <c r="H287" s="202" t="e">
        <f>VLOOKUP(A287,'2018'!$A$6:$M$315,13,0)</f>
        <v>#N/A</v>
      </c>
      <c r="I287" s="231" t="e">
        <f t="shared" si="13"/>
        <v>#N/A</v>
      </c>
      <c r="J287" s="231" t="e">
        <f t="shared" si="12"/>
        <v>#N/A</v>
      </c>
      <c r="K287" s="252"/>
    </row>
    <row r="288" spans="1:11" x14ac:dyDescent="0.2">
      <c r="A288" s="252"/>
      <c r="B288" s="229" t="e">
        <f>VLOOKUP(A288,'2018'!$A$6:$N$315,9,0)</f>
        <v>#N/A</v>
      </c>
      <c r="C288" s="229" t="e">
        <f>VLOOKUP(A288,'2018'!$A$6:$L$315,5,0)</f>
        <v>#N/A</v>
      </c>
      <c r="D288" s="202" t="e">
        <f>VLOOKUP(A288,'2018'!$A$6:$L$315,12,0)</f>
        <v>#N/A</v>
      </c>
      <c r="E288" s="202" t="e">
        <f>VLOOKUP(A288,'Прогноз пар.'!$A$3:$G$316,7,0)</f>
        <v>#N/A</v>
      </c>
      <c r="F288" s="202"/>
      <c r="G288" s="202"/>
      <c r="H288" s="202" t="e">
        <f>VLOOKUP(A288,'2018'!$A$6:$M$315,13,0)</f>
        <v>#N/A</v>
      </c>
      <c r="I288" s="231" t="e">
        <f t="shared" si="13"/>
        <v>#N/A</v>
      </c>
      <c r="J288" s="231" t="e">
        <f t="shared" si="12"/>
        <v>#N/A</v>
      </c>
      <c r="K288" s="252"/>
    </row>
    <row r="289" spans="1:11" x14ac:dyDescent="0.2">
      <c r="A289" s="252"/>
      <c r="B289" s="229" t="e">
        <f>VLOOKUP(A289,'2018'!$A$6:$N$315,9,0)</f>
        <v>#N/A</v>
      </c>
      <c r="C289" s="229" t="e">
        <f>VLOOKUP(A289,'2018'!$A$6:$L$315,5,0)</f>
        <v>#N/A</v>
      </c>
      <c r="D289" s="202" t="e">
        <f>VLOOKUP(A289,'2018'!$A$6:$L$315,12,0)</f>
        <v>#N/A</v>
      </c>
      <c r="E289" s="202" t="e">
        <f>VLOOKUP(A289,'Прогноз пар.'!$A$3:$G$316,7,0)</f>
        <v>#N/A</v>
      </c>
      <c r="F289" s="202"/>
      <c r="G289" s="202"/>
      <c r="H289" s="202" t="e">
        <f>VLOOKUP(A289,'2018'!$A$6:$M$315,13,0)</f>
        <v>#N/A</v>
      </c>
      <c r="I289" s="231" t="e">
        <f t="shared" si="13"/>
        <v>#N/A</v>
      </c>
      <c r="J289" s="231" t="e">
        <f t="shared" si="12"/>
        <v>#N/A</v>
      </c>
      <c r="K289" s="252"/>
    </row>
    <row r="290" spans="1:11" x14ac:dyDescent="0.2">
      <c r="A290" s="252"/>
      <c r="B290" s="229" t="e">
        <f>VLOOKUP(A290,'2018'!$A$6:$N$315,9,0)</f>
        <v>#N/A</v>
      </c>
      <c r="C290" s="229" t="e">
        <f>VLOOKUP(A290,'2018'!$A$6:$L$315,5,0)</f>
        <v>#N/A</v>
      </c>
      <c r="D290" s="202" t="e">
        <f>VLOOKUP(A290,'2018'!$A$6:$L$315,12,0)</f>
        <v>#N/A</v>
      </c>
      <c r="E290" s="202" t="e">
        <f>VLOOKUP(A290,'Прогноз пар.'!$A$3:$G$316,7,0)</f>
        <v>#N/A</v>
      </c>
      <c r="F290" s="202"/>
      <c r="G290" s="202"/>
      <c r="H290" s="202" t="e">
        <f>VLOOKUP(A290,'2018'!$A$6:$M$315,13,0)</f>
        <v>#N/A</v>
      </c>
      <c r="I290" s="231" t="e">
        <f t="shared" si="13"/>
        <v>#N/A</v>
      </c>
      <c r="J290" s="231" t="e">
        <f t="shared" si="12"/>
        <v>#N/A</v>
      </c>
      <c r="K290" s="252"/>
    </row>
    <row r="291" spans="1:11" x14ac:dyDescent="0.2">
      <c r="A291" s="252"/>
      <c r="B291" s="229" t="e">
        <f>VLOOKUP(A291,'2018'!$A$6:$N$315,9,0)</f>
        <v>#N/A</v>
      </c>
      <c r="C291" s="229" t="e">
        <f>VLOOKUP(A291,'2018'!$A$6:$L$315,5,0)</f>
        <v>#N/A</v>
      </c>
      <c r="D291" s="202" t="e">
        <f>VLOOKUP(A291,'2018'!$A$6:$L$315,12,0)</f>
        <v>#N/A</v>
      </c>
      <c r="E291" s="202" t="e">
        <f>VLOOKUP(A291,'Прогноз пар.'!$A$3:$G$316,7,0)</f>
        <v>#N/A</v>
      </c>
      <c r="F291" s="202"/>
      <c r="G291" s="202"/>
      <c r="H291" s="202" t="e">
        <f>VLOOKUP(A291,'2018'!$A$6:$M$315,13,0)</f>
        <v>#N/A</v>
      </c>
      <c r="I291" s="231" t="e">
        <f t="shared" si="13"/>
        <v>#N/A</v>
      </c>
      <c r="J291" s="231" t="e">
        <f t="shared" si="12"/>
        <v>#N/A</v>
      </c>
      <c r="K291" s="252"/>
    </row>
    <row r="292" spans="1:11" x14ac:dyDescent="0.2">
      <c r="A292" s="252"/>
      <c r="B292" s="229" t="e">
        <f>VLOOKUP(A292,'2018'!$A$6:$N$315,9,0)</f>
        <v>#N/A</v>
      </c>
      <c r="C292" s="229" t="e">
        <f>VLOOKUP(A292,'2018'!$A$6:$L$315,5,0)</f>
        <v>#N/A</v>
      </c>
      <c r="D292" s="202" t="e">
        <f>VLOOKUP(A292,'2018'!$A$6:$L$315,12,0)</f>
        <v>#N/A</v>
      </c>
      <c r="E292" s="202" t="e">
        <f>VLOOKUP(A292,'Прогноз пар.'!$A$3:$G$316,7,0)</f>
        <v>#N/A</v>
      </c>
      <c r="F292" s="202"/>
      <c r="G292" s="202"/>
      <c r="H292" s="202" t="e">
        <f>VLOOKUP(A292,'2018'!$A$6:$M$315,13,0)</f>
        <v>#N/A</v>
      </c>
      <c r="I292" s="231" t="e">
        <f t="shared" si="13"/>
        <v>#N/A</v>
      </c>
      <c r="J292" s="231" t="e">
        <f t="shared" si="12"/>
        <v>#N/A</v>
      </c>
      <c r="K292" s="252"/>
    </row>
    <row r="293" spans="1:11" x14ac:dyDescent="0.2">
      <c r="A293" s="252"/>
      <c r="B293" s="229" t="e">
        <f>VLOOKUP(A293,'2018'!$A$6:$N$315,9,0)</f>
        <v>#N/A</v>
      </c>
      <c r="C293" s="229" t="e">
        <f>VLOOKUP(A293,'2018'!$A$6:$L$315,5,0)</f>
        <v>#N/A</v>
      </c>
      <c r="D293" s="202" t="e">
        <f>VLOOKUP(A293,'2018'!$A$6:$L$315,12,0)</f>
        <v>#N/A</v>
      </c>
      <c r="E293" s="202" t="e">
        <f>VLOOKUP(A293,'Прогноз пар.'!$A$3:$G$316,7,0)</f>
        <v>#N/A</v>
      </c>
      <c r="F293" s="202"/>
      <c r="G293" s="202"/>
      <c r="H293" s="202" t="e">
        <f>VLOOKUP(A293,'2018'!$A$6:$M$315,13,0)</f>
        <v>#N/A</v>
      </c>
      <c r="I293" s="231" t="e">
        <f t="shared" si="13"/>
        <v>#N/A</v>
      </c>
      <c r="J293" s="231" t="e">
        <f t="shared" si="12"/>
        <v>#N/A</v>
      </c>
      <c r="K293" s="252"/>
    </row>
    <row r="294" spans="1:11" x14ac:dyDescent="0.2">
      <c r="A294" s="252"/>
      <c r="B294" s="229" t="e">
        <f>VLOOKUP(A294,'2018'!$A$6:$N$315,9,0)</f>
        <v>#N/A</v>
      </c>
      <c r="C294" s="229" t="e">
        <f>VLOOKUP(A294,'2018'!$A$6:$L$315,5,0)</f>
        <v>#N/A</v>
      </c>
      <c r="D294" s="202" t="e">
        <f>VLOOKUP(A294,'2018'!$A$6:$L$315,12,0)</f>
        <v>#N/A</v>
      </c>
      <c r="E294" s="202" t="e">
        <f>VLOOKUP(A294,'Прогноз пар.'!$A$3:$G$316,7,0)</f>
        <v>#N/A</v>
      </c>
      <c r="F294" s="202"/>
      <c r="G294" s="202"/>
      <c r="H294" s="202" t="e">
        <f>VLOOKUP(A294,'2018'!$A$6:$M$315,13,0)</f>
        <v>#N/A</v>
      </c>
      <c r="I294" s="231" t="e">
        <f t="shared" si="13"/>
        <v>#N/A</v>
      </c>
      <c r="J294" s="231" t="e">
        <f t="shared" si="12"/>
        <v>#N/A</v>
      </c>
      <c r="K294" s="252"/>
    </row>
    <row r="295" spans="1:11" x14ac:dyDescent="0.2">
      <c r="A295" s="252"/>
      <c r="B295" s="229" t="e">
        <f>VLOOKUP(A295,'2018'!$A$6:$N$315,9,0)</f>
        <v>#N/A</v>
      </c>
      <c r="C295" s="229" t="e">
        <f>VLOOKUP(A295,'2018'!$A$6:$L$315,5,0)</f>
        <v>#N/A</v>
      </c>
      <c r="D295" s="202" t="e">
        <f>VLOOKUP(A295,'2018'!$A$6:$L$315,12,0)</f>
        <v>#N/A</v>
      </c>
      <c r="E295" s="202" t="e">
        <f>VLOOKUP(A295,'Прогноз пар.'!$A$3:$G$316,7,0)</f>
        <v>#N/A</v>
      </c>
      <c r="F295" s="202"/>
      <c r="G295" s="202"/>
      <c r="H295" s="202" t="e">
        <f>VLOOKUP(A295,'2018'!$A$6:$M$315,13,0)</f>
        <v>#N/A</v>
      </c>
      <c r="I295" s="231" t="e">
        <f t="shared" si="13"/>
        <v>#N/A</v>
      </c>
      <c r="J295" s="231" t="e">
        <f t="shared" si="12"/>
        <v>#N/A</v>
      </c>
      <c r="K295" s="252"/>
    </row>
    <row r="296" spans="1:11" x14ac:dyDescent="0.2">
      <c r="A296" s="252"/>
      <c r="B296" s="229" t="e">
        <f>VLOOKUP(A296,'2018'!$A$6:$N$315,9,0)</f>
        <v>#N/A</v>
      </c>
      <c r="C296" s="229" t="e">
        <f>VLOOKUP(A296,'2018'!$A$6:$L$315,5,0)</f>
        <v>#N/A</v>
      </c>
      <c r="D296" s="202" t="e">
        <f>VLOOKUP(A296,'2018'!$A$6:$L$315,12,0)</f>
        <v>#N/A</v>
      </c>
      <c r="E296" s="202" t="e">
        <f>VLOOKUP(A296,'Прогноз пар.'!$A$3:$G$316,7,0)</f>
        <v>#N/A</v>
      </c>
      <c r="F296" s="202"/>
      <c r="G296" s="202"/>
      <c r="H296" s="202" t="e">
        <f>VLOOKUP(A296,'2018'!$A$6:$M$315,13,0)</f>
        <v>#N/A</v>
      </c>
      <c r="I296" s="231" t="e">
        <f t="shared" si="13"/>
        <v>#N/A</v>
      </c>
      <c r="J296" s="231" t="e">
        <f t="shared" si="12"/>
        <v>#N/A</v>
      </c>
      <c r="K296" s="252"/>
    </row>
    <row r="297" spans="1:11" x14ac:dyDescent="0.2">
      <c r="A297" s="252"/>
      <c r="B297" s="229" t="e">
        <f>VLOOKUP(A297,'2018'!$A$6:$N$315,9,0)</f>
        <v>#N/A</v>
      </c>
      <c r="C297" s="229" t="e">
        <f>VLOOKUP(A297,'2018'!$A$6:$L$315,5,0)</f>
        <v>#N/A</v>
      </c>
      <c r="D297" s="202" t="e">
        <f>VLOOKUP(A297,'2018'!$A$6:$L$315,12,0)</f>
        <v>#N/A</v>
      </c>
      <c r="E297" s="202" t="e">
        <f>VLOOKUP(A297,'Прогноз пар.'!$A$3:$G$316,7,0)</f>
        <v>#N/A</v>
      </c>
      <c r="F297" s="202"/>
      <c r="G297" s="202"/>
      <c r="H297" s="202" t="e">
        <f>VLOOKUP(A297,'2018'!$A$6:$M$315,13,0)</f>
        <v>#N/A</v>
      </c>
      <c r="I297" s="231" t="e">
        <f t="shared" si="13"/>
        <v>#N/A</v>
      </c>
      <c r="J297" s="231" t="e">
        <f t="shared" si="12"/>
        <v>#N/A</v>
      </c>
      <c r="K297" s="252"/>
    </row>
    <row r="298" spans="1:11" x14ac:dyDescent="0.2">
      <c r="A298" s="252"/>
      <c r="B298" s="229" t="e">
        <f>VLOOKUP(A298,'2018'!$A$6:$N$315,9,0)</f>
        <v>#N/A</v>
      </c>
      <c r="C298" s="229" t="e">
        <f>VLOOKUP(A298,'2018'!$A$6:$L$315,5,0)</f>
        <v>#N/A</v>
      </c>
      <c r="D298" s="202" t="e">
        <f>VLOOKUP(A298,'2018'!$A$6:$L$315,12,0)</f>
        <v>#N/A</v>
      </c>
      <c r="E298" s="202" t="e">
        <f>VLOOKUP(A298,'Прогноз пар.'!$A$3:$G$316,7,0)</f>
        <v>#N/A</v>
      </c>
      <c r="F298" s="202"/>
      <c r="G298" s="202"/>
      <c r="H298" s="202" t="e">
        <f>VLOOKUP(A298,'2018'!$A$6:$M$315,13,0)</f>
        <v>#N/A</v>
      </c>
      <c r="I298" s="231" t="e">
        <f t="shared" si="13"/>
        <v>#N/A</v>
      </c>
      <c r="J298" s="231" t="e">
        <f t="shared" si="12"/>
        <v>#N/A</v>
      </c>
      <c r="K298" s="252"/>
    </row>
    <row r="299" spans="1:11" x14ac:dyDescent="0.2">
      <c r="A299" s="252"/>
      <c r="B299" s="229" t="e">
        <f>VLOOKUP(A299,'2018'!$A$6:$N$315,9,0)</f>
        <v>#N/A</v>
      </c>
      <c r="C299" s="229" t="e">
        <f>VLOOKUP(A299,'2018'!$A$6:$L$315,5,0)</f>
        <v>#N/A</v>
      </c>
      <c r="D299" s="202" t="e">
        <f>VLOOKUP(A299,'2018'!$A$6:$L$315,12,0)</f>
        <v>#N/A</v>
      </c>
      <c r="E299" s="202" t="e">
        <f>VLOOKUP(A299,'Прогноз пар.'!$A$3:$G$316,7,0)</f>
        <v>#N/A</v>
      </c>
      <c r="F299" s="202"/>
      <c r="G299" s="202"/>
      <c r="H299" s="202" t="e">
        <f>VLOOKUP(A299,'2018'!$A$6:$M$315,13,0)</f>
        <v>#N/A</v>
      </c>
      <c r="I299" s="231" t="e">
        <f t="shared" si="13"/>
        <v>#N/A</v>
      </c>
      <c r="J299" s="231" t="e">
        <f t="shared" si="12"/>
        <v>#N/A</v>
      </c>
      <c r="K299" s="252"/>
    </row>
    <row r="300" spans="1:11" x14ac:dyDescent="0.2">
      <c r="A300" s="252"/>
      <c r="B300" s="229" t="e">
        <f>VLOOKUP(A300,'2018'!$A$6:$N$315,9,0)</f>
        <v>#N/A</v>
      </c>
      <c r="C300" s="229" t="e">
        <f>VLOOKUP(A300,'2018'!$A$6:$L$315,5,0)</f>
        <v>#N/A</v>
      </c>
      <c r="D300" s="202" t="e">
        <f>VLOOKUP(A300,'2018'!$A$6:$L$315,12,0)</f>
        <v>#N/A</v>
      </c>
      <c r="E300" s="202" t="e">
        <f>VLOOKUP(A300,'Прогноз пар.'!$A$3:$G$316,7,0)</f>
        <v>#N/A</v>
      </c>
      <c r="F300" s="202"/>
      <c r="G300" s="202"/>
      <c r="H300" s="202" t="e">
        <f>VLOOKUP(A300,'2018'!$A$6:$M$315,13,0)</f>
        <v>#N/A</v>
      </c>
      <c r="I300" s="231" t="e">
        <f t="shared" si="13"/>
        <v>#N/A</v>
      </c>
      <c r="J300" s="231" t="e">
        <f t="shared" si="12"/>
        <v>#N/A</v>
      </c>
      <c r="K300" s="252"/>
    </row>
    <row r="301" spans="1:11" x14ac:dyDescent="0.2">
      <c r="A301" s="252"/>
      <c r="B301" s="229" t="e">
        <f>VLOOKUP(A301,'2018'!$A$6:$N$315,9,0)</f>
        <v>#N/A</v>
      </c>
      <c r="C301" s="229" t="e">
        <f>VLOOKUP(A301,'2018'!$A$6:$L$315,5,0)</f>
        <v>#N/A</v>
      </c>
      <c r="D301" s="202" t="e">
        <f>VLOOKUP(A301,'2018'!$A$6:$L$315,12,0)</f>
        <v>#N/A</v>
      </c>
      <c r="E301" s="202" t="e">
        <f>VLOOKUP(A301,'Прогноз пар.'!$A$3:$G$316,7,0)</f>
        <v>#N/A</v>
      </c>
      <c r="F301" s="202"/>
      <c r="G301" s="202"/>
      <c r="H301" s="202" t="e">
        <f>VLOOKUP(A301,'2018'!$A$6:$M$315,13,0)</f>
        <v>#N/A</v>
      </c>
      <c r="I301" s="231" t="e">
        <f t="shared" si="13"/>
        <v>#N/A</v>
      </c>
      <c r="J301" s="231" t="e">
        <f t="shared" si="12"/>
        <v>#N/A</v>
      </c>
      <c r="K301" s="252"/>
    </row>
    <row r="302" spans="1:11" x14ac:dyDescent="0.2">
      <c r="A302" s="252"/>
      <c r="B302" s="229" t="e">
        <f>VLOOKUP(A302,'2018'!$A$6:$N$315,9,0)</f>
        <v>#N/A</v>
      </c>
      <c r="C302" s="229" t="e">
        <f>VLOOKUP(A302,'2018'!$A$6:$L$315,5,0)</f>
        <v>#N/A</v>
      </c>
      <c r="D302" s="202" t="e">
        <f>VLOOKUP(A302,'2018'!$A$6:$L$315,12,0)</f>
        <v>#N/A</v>
      </c>
      <c r="E302" s="202" t="e">
        <f>VLOOKUP(A302,'Прогноз пар.'!$A$3:$G$316,7,0)</f>
        <v>#N/A</v>
      </c>
      <c r="F302" s="202"/>
      <c r="G302" s="202"/>
      <c r="H302" s="202" t="e">
        <f>VLOOKUP(A302,'2018'!$A$6:$M$315,13,0)</f>
        <v>#N/A</v>
      </c>
      <c r="I302" s="231" t="e">
        <f t="shared" si="13"/>
        <v>#N/A</v>
      </c>
      <c r="J302" s="231" t="e">
        <f t="shared" si="12"/>
        <v>#N/A</v>
      </c>
      <c r="K302" s="252"/>
    </row>
    <row r="303" spans="1:11" x14ac:dyDescent="0.2">
      <c r="A303" s="252"/>
      <c r="B303" s="229" t="e">
        <f>VLOOKUP(A303,'2018'!$A$6:$N$315,9,0)</f>
        <v>#N/A</v>
      </c>
      <c r="C303" s="229" t="e">
        <f>VLOOKUP(A303,'2018'!$A$6:$L$315,5,0)</f>
        <v>#N/A</v>
      </c>
      <c r="D303" s="202" t="e">
        <f>VLOOKUP(A303,'2018'!$A$6:$L$315,12,0)</f>
        <v>#N/A</v>
      </c>
      <c r="E303" s="202" t="e">
        <f>VLOOKUP(A303,'Прогноз пар.'!$A$3:$G$316,7,0)</f>
        <v>#N/A</v>
      </c>
      <c r="F303" s="202"/>
      <c r="G303" s="202"/>
      <c r="H303" s="202" t="e">
        <f>VLOOKUP(A303,'2018'!$A$6:$M$315,13,0)</f>
        <v>#N/A</v>
      </c>
      <c r="I303" s="231" t="e">
        <f t="shared" si="13"/>
        <v>#N/A</v>
      </c>
      <c r="J303" s="231" t="e">
        <f t="shared" si="12"/>
        <v>#N/A</v>
      </c>
      <c r="K303" s="252"/>
    </row>
    <row r="304" spans="1:11" x14ac:dyDescent="0.2">
      <c r="A304" s="252"/>
      <c r="B304" s="229" t="e">
        <f>VLOOKUP(A304,'2018'!$A$6:$N$315,9,0)</f>
        <v>#N/A</v>
      </c>
      <c r="C304" s="229" t="e">
        <f>VLOOKUP(A304,'2018'!$A$6:$L$315,5,0)</f>
        <v>#N/A</v>
      </c>
      <c r="D304" s="202" t="e">
        <f>VLOOKUP(A304,'2018'!$A$6:$L$315,12,0)</f>
        <v>#N/A</v>
      </c>
      <c r="E304" s="202" t="e">
        <f>VLOOKUP(A304,'Прогноз пар.'!$A$3:$G$316,7,0)</f>
        <v>#N/A</v>
      </c>
      <c r="F304" s="202"/>
      <c r="G304" s="202"/>
      <c r="H304" s="202" t="e">
        <f>VLOOKUP(A304,'2018'!$A$6:$M$315,13,0)</f>
        <v>#N/A</v>
      </c>
      <c r="I304" s="231" t="e">
        <f t="shared" si="13"/>
        <v>#N/A</v>
      </c>
      <c r="J304" s="231" t="e">
        <f t="shared" si="12"/>
        <v>#N/A</v>
      </c>
      <c r="K304" s="252"/>
    </row>
    <row r="305" spans="1:11" x14ac:dyDescent="0.2">
      <c r="A305" s="252"/>
      <c r="B305" s="229" t="e">
        <f>VLOOKUP(A305,'2018'!$A$6:$N$315,9,0)</f>
        <v>#N/A</v>
      </c>
      <c r="C305" s="229" t="e">
        <f>VLOOKUP(A305,'2018'!$A$6:$L$315,5,0)</f>
        <v>#N/A</v>
      </c>
      <c r="D305" s="202" t="e">
        <f>VLOOKUP(A305,'2018'!$A$6:$L$315,12,0)</f>
        <v>#N/A</v>
      </c>
      <c r="E305" s="202" t="e">
        <f>VLOOKUP(A305,'Прогноз пар.'!$A$3:$G$316,7,0)</f>
        <v>#N/A</v>
      </c>
      <c r="F305" s="202"/>
      <c r="G305" s="202"/>
      <c r="H305" s="202" t="e">
        <f>VLOOKUP(A305,'2018'!$A$6:$M$315,13,0)</f>
        <v>#N/A</v>
      </c>
      <c r="I305" s="231" t="e">
        <f t="shared" si="13"/>
        <v>#N/A</v>
      </c>
      <c r="J305" s="231" t="e">
        <f t="shared" si="12"/>
        <v>#N/A</v>
      </c>
      <c r="K305" s="252"/>
    </row>
    <row r="306" spans="1:11" x14ac:dyDescent="0.2">
      <c r="A306" s="252"/>
      <c r="B306" s="229" t="e">
        <f>VLOOKUP(A306,'2018'!$A$6:$N$315,9,0)</f>
        <v>#N/A</v>
      </c>
      <c r="C306" s="229" t="e">
        <f>VLOOKUP(A306,'2018'!$A$6:$L$315,5,0)</f>
        <v>#N/A</v>
      </c>
      <c r="D306" s="202" t="e">
        <f>VLOOKUP(A306,'2018'!$A$6:$L$315,12,0)</f>
        <v>#N/A</v>
      </c>
      <c r="E306" s="202" t="e">
        <f>VLOOKUP(A306,'Прогноз пар.'!$A$3:$G$316,7,0)</f>
        <v>#N/A</v>
      </c>
      <c r="F306" s="202"/>
      <c r="G306" s="202"/>
      <c r="H306" s="202" t="e">
        <f>VLOOKUP(A306,'2018'!$A$6:$M$315,13,0)</f>
        <v>#N/A</v>
      </c>
      <c r="I306" s="231" t="e">
        <f t="shared" si="13"/>
        <v>#N/A</v>
      </c>
      <c r="J306" s="231" t="e">
        <f t="shared" si="12"/>
        <v>#N/A</v>
      </c>
      <c r="K306" s="252"/>
    </row>
    <row r="307" spans="1:11" x14ac:dyDescent="0.2">
      <c r="A307" s="252"/>
      <c r="B307" s="229" t="e">
        <f>VLOOKUP(A307,'2018'!$A$6:$N$315,9,0)</f>
        <v>#N/A</v>
      </c>
      <c r="C307" s="229" t="e">
        <f>VLOOKUP(A307,'2018'!$A$6:$L$315,5,0)</f>
        <v>#N/A</v>
      </c>
      <c r="D307" s="202" t="e">
        <f>VLOOKUP(A307,'2018'!$A$6:$L$315,12,0)</f>
        <v>#N/A</v>
      </c>
      <c r="E307" s="202" t="e">
        <f>VLOOKUP(A307,'Прогноз пар.'!$A$3:$G$316,7,0)</f>
        <v>#N/A</v>
      </c>
      <c r="F307" s="202"/>
      <c r="G307" s="202"/>
      <c r="H307" s="202" t="e">
        <f>VLOOKUP(A307,'2018'!$A$6:$M$315,13,0)</f>
        <v>#N/A</v>
      </c>
      <c r="I307" s="231" t="e">
        <f t="shared" si="13"/>
        <v>#N/A</v>
      </c>
      <c r="J307" s="231" t="e">
        <f t="shared" si="12"/>
        <v>#N/A</v>
      </c>
      <c r="K307" s="252"/>
    </row>
    <row r="308" spans="1:11" x14ac:dyDescent="0.2">
      <c r="A308" s="252"/>
      <c r="B308" s="229" t="e">
        <f>VLOOKUP(A308,'2018'!$A$6:$N$315,9,0)</f>
        <v>#N/A</v>
      </c>
      <c r="C308" s="229" t="e">
        <f>VLOOKUP(A308,'2018'!$A$6:$L$315,5,0)</f>
        <v>#N/A</v>
      </c>
      <c r="D308" s="202" t="e">
        <f>VLOOKUP(A308,'2018'!$A$6:$L$315,12,0)</f>
        <v>#N/A</v>
      </c>
      <c r="E308" s="202" t="e">
        <f>VLOOKUP(A308,'Прогноз пар.'!$A$3:$G$316,7,0)</f>
        <v>#N/A</v>
      </c>
      <c r="F308" s="202"/>
      <c r="G308" s="202"/>
      <c r="H308" s="202" t="e">
        <f>VLOOKUP(A308,'2018'!$A$6:$M$315,13,0)</f>
        <v>#N/A</v>
      </c>
      <c r="I308" s="231" t="e">
        <f t="shared" si="13"/>
        <v>#N/A</v>
      </c>
      <c r="J308" s="231" t="e">
        <f t="shared" si="12"/>
        <v>#N/A</v>
      </c>
      <c r="K308" s="252"/>
    </row>
    <row r="309" spans="1:11" x14ac:dyDescent="0.2">
      <c r="A309" s="252"/>
      <c r="B309" s="229" t="e">
        <f>VLOOKUP(A309,'2018'!$A$6:$N$315,9,0)</f>
        <v>#N/A</v>
      </c>
      <c r="C309" s="229" t="e">
        <f>VLOOKUP(A309,'2018'!$A$6:$L$315,5,0)</f>
        <v>#N/A</v>
      </c>
      <c r="D309" s="202" t="e">
        <f>VLOOKUP(A309,'2018'!$A$6:$L$315,12,0)</f>
        <v>#N/A</v>
      </c>
      <c r="E309" s="202" t="e">
        <f>VLOOKUP(A309,'Прогноз пар.'!$A$3:$G$316,7,0)</f>
        <v>#N/A</v>
      </c>
      <c r="F309" s="202"/>
      <c r="G309" s="202"/>
      <c r="H309" s="202" t="e">
        <f>VLOOKUP(A309,'2018'!$A$6:$M$315,13,0)</f>
        <v>#N/A</v>
      </c>
      <c r="I309" s="231" t="e">
        <f t="shared" si="13"/>
        <v>#N/A</v>
      </c>
      <c r="J309" s="231" t="e">
        <f t="shared" si="12"/>
        <v>#N/A</v>
      </c>
      <c r="K309" s="252"/>
    </row>
    <row r="310" spans="1:11" x14ac:dyDescent="0.2">
      <c r="A310" s="252"/>
      <c r="B310" s="229" t="e">
        <f>VLOOKUP(A310,'2018'!$A$6:$N$315,9,0)</f>
        <v>#N/A</v>
      </c>
      <c r="C310" s="229" t="e">
        <f>VLOOKUP(A310,'2018'!$A$6:$L$315,5,0)</f>
        <v>#N/A</v>
      </c>
      <c r="D310" s="202" t="e">
        <f>VLOOKUP(A310,'2018'!$A$6:$L$315,12,0)</f>
        <v>#N/A</v>
      </c>
      <c r="E310" s="202" t="e">
        <f>VLOOKUP(A310,'Прогноз пар.'!$A$3:$G$316,7,0)</f>
        <v>#N/A</v>
      </c>
      <c r="F310" s="202"/>
      <c r="G310" s="202"/>
      <c r="H310" s="202" t="e">
        <f>VLOOKUP(A310,'2018'!$A$6:$M$315,13,0)</f>
        <v>#N/A</v>
      </c>
      <c r="I310" s="231" t="e">
        <f t="shared" si="13"/>
        <v>#N/A</v>
      </c>
      <c r="J310" s="231" t="e">
        <f t="shared" si="12"/>
        <v>#N/A</v>
      </c>
      <c r="K310" s="252"/>
    </row>
    <row r="311" spans="1:11" x14ac:dyDescent="0.2">
      <c r="A311" s="252"/>
      <c r="B311" s="229" t="e">
        <f>VLOOKUP(A311,'2018'!$A$6:$N$315,9,0)</f>
        <v>#N/A</v>
      </c>
      <c r="C311" s="229" t="e">
        <f>VLOOKUP(A311,'2018'!$A$6:$L$315,5,0)</f>
        <v>#N/A</v>
      </c>
      <c r="D311" s="202" t="e">
        <f>VLOOKUP(A311,'2018'!$A$6:$L$315,12,0)</f>
        <v>#N/A</v>
      </c>
      <c r="E311" s="202" t="e">
        <f>VLOOKUP(A311,'Прогноз пар.'!$A$3:$G$316,7,0)</f>
        <v>#N/A</v>
      </c>
      <c r="F311" s="202"/>
      <c r="G311" s="202"/>
      <c r="H311" s="202" t="e">
        <f>VLOOKUP(A311,'2018'!$A$6:$M$315,13,0)</f>
        <v>#N/A</v>
      </c>
      <c r="I311" s="231" t="e">
        <f t="shared" si="13"/>
        <v>#N/A</v>
      </c>
      <c r="J311" s="231" t="e">
        <f t="shared" si="12"/>
        <v>#N/A</v>
      </c>
      <c r="K311" s="252"/>
    </row>
    <row r="312" spans="1:11" x14ac:dyDescent="0.2">
      <c r="A312" s="252"/>
      <c r="B312" s="229" t="e">
        <f>VLOOKUP(A312,'2018'!$A$6:$N$315,9,0)</f>
        <v>#N/A</v>
      </c>
      <c r="C312" s="229" t="e">
        <f>VLOOKUP(A312,'2018'!$A$6:$L$315,5,0)</f>
        <v>#N/A</v>
      </c>
      <c r="D312" s="202" t="e">
        <f>VLOOKUP(A312,'2018'!$A$6:$L$315,12,0)</f>
        <v>#N/A</v>
      </c>
      <c r="E312" s="202" t="e">
        <f>VLOOKUP(A312,'Прогноз пар.'!$A$3:$G$316,7,0)</f>
        <v>#N/A</v>
      </c>
      <c r="F312" s="202"/>
      <c r="G312" s="202"/>
      <c r="H312" s="202" t="e">
        <f>VLOOKUP(A312,'2018'!$A$6:$M$315,13,0)</f>
        <v>#N/A</v>
      </c>
      <c r="I312" s="231" t="e">
        <f t="shared" si="13"/>
        <v>#N/A</v>
      </c>
      <c r="J312" s="231" t="e">
        <f t="shared" si="12"/>
        <v>#N/A</v>
      </c>
      <c r="K312" s="252"/>
    </row>
    <row r="313" spans="1:11" x14ac:dyDescent="0.2">
      <c r="A313" s="252"/>
      <c r="B313" s="229" t="e">
        <f>VLOOKUP(A313,'2018'!$A$6:$N$315,9,0)</f>
        <v>#N/A</v>
      </c>
      <c r="C313" s="229" t="e">
        <f>VLOOKUP(A313,'2018'!$A$6:$L$315,5,0)</f>
        <v>#N/A</v>
      </c>
      <c r="D313" s="202" t="e">
        <f>VLOOKUP(A313,'2018'!$A$6:$L$315,12,0)</f>
        <v>#N/A</v>
      </c>
      <c r="E313" s="202" t="e">
        <f>VLOOKUP(A313,'Прогноз пар.'!$A$3:$G$316,7,0)</f>
        <v>#N/A</v>
      </c>
      <c r="F313" s="202"/>
      <c r="G313" s="202"/>
      <c r="H313" s="202" t="e">
        <f>VLOOKUP(A313,'2018'!$A$6:$M$315,13,0)</f>
        <v>#N/A</v>
      </c>
      <c r="I313" s="231" t="e">
        <f t="shared" si="13"/>
        <v>#N/A</v>
      </c>
      <c r="J313" s="231" t="e">
        <f t="shared" si="12"/>
        <v>#N/A</v>
      </c>
      <c r="K313" s="252"/>
    </row>
    <row r="314" spans="1:11" x14ac:dyDescent="0.2">
      <c r="A314" s="252"/>
      <c r="B314" s="229" t="e">
        <f>VLOOKUP(A314,'2018'!$A$6:$N$315,9,0)</f>
        <v>#N/A</v>
      </c>
      <c r="C314" s="229" t="e">
        <f>VLOOKUP(A314,'2018'!$A$6:$L$315,5,0)</f>
        <v>#N/A</v>
      </c>
      <c r="D314" s="202" t="e">
        <f>VLOOKUP(A314,'2018'!$A$6:$L$315,12,0)</f>
        <v>#N/A</v>
      </c>
      <c r="E314" s="202" t="e">
        <f>VLOOKUP(A314,'Прогноз пар.'!$A$3:$G$316,7,0)</f>
        <v>#N/A</v>
      </c>
      <c r="F314" s="202"/>
      <c r="G314" s="202"/>
      <c r="H314" s="202" t="e">
        <f>VLOOKUP(A314,'2018'!$A$6:$M$315,13,0)</f>
        <v>#N/A</v>
      </c>
      <c r="I314" s="231" t="e">
        <f t="shared" si="13"/>
        <v>#N/A</v>
      </c>
      <c r="J314" s="231" t="e">
        <f t="shared" ref="J314:J315" si="14">D314-(I314*2)</f>
        <v>#N/A</v>
      </c>
      <c r="K314" s="252"/>
    </row>
    <row r="315" spans="1:11" x14ac:dyDescent="0.2">
      <c r="A315" s="252"/>
      <c r="B315" s="229" t="e">
        <f>VLOOKUP(A315,'2018'!$A$6:$N$315,9,0)</f>
        <v>#N/A</v>
      </c>
      <c r="C315" s="229" t="e">
        <f>VLOOKUP(A315,'2018'!$A$6:$L$315,5,0)</f>
        <v>#N/A</v>
      </c>
      <c r="D315" s="202" t="e">
        <f>VLOOKUP(A315,'2018'!$A$6:$L$315,12,0)</f>
        <v>#N/A</v>
      </c>
      <c r="E315" s="202" t="e">
        <f>VLOOKUP(A315,'Прогноз пар.'!$A$3:$G$316,7,0)</f>
        <v>#N/A</v>
      </c>
      <c r="F315" s="202"/>
      <c r="G315" s="202"/>
      <c r="H315" s="202" t="e">
        <f>VLOOKUP(A315,'2018'!$A$6:$M$315,13,0)</f>
        <v>#N/A</v>
      </c>
      <c r="I315" s="231" t="e">
        <f t="shared" si="13"/>
        <v>#N/A</v>
      </c>
      <c r="J315" s="231" t="e">
        <f t="shared" si="14"/>
        <v>#N/A</v>
      </c>
      <c r="K315" s="252"/>
    </row>
  </sheetData>
  <autoFilter ref="A1:O315" xr:uid="{00000000-0009-0000-0000-00000D000000}"/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2:O43"/>
  <sheetViews>
    <sheetView topLeftCell="A8" workbookViewId="0">
      <selection activeCell="F23" sqref="F23"/>
    </sheetView>
  </sheetViews>
  <sheetFormatPr baseColWidth="10" defaultColWidth="8.83203125" defaultRowHeight="15" x14ac:dyDescent="0.2"/>
  <cols>
    <col min="1" max="1" width="11.5" customWidth="1"/>
    <col min="4" max="4" width="11.83203125" customWidth="1"/>
    <col min="6" max="6" width="9.1640625"/>
    <col min="8" max="9" width="8.5" bestFit="1" customWidth="1"/>
    <col min="10" max="10" width="9.5" customWidth="1"/>
    <col min="11" max="11" width="12" bestFit="1" customWidth="1"/>
    <col min="12" max="12" width="11.6640625" bestFit="1" customWidth="1"/>
    <col min="14" max="14" width="11.6640625" bestFit="1" customWidth="1"/>
  </cols>
  <sheetData>
    <row r="2" spans="1:12" ht="19" x14ac:dyDescent="0.25">
      <c r="A2" s="307" t="s">
        <v>2288</v>
      </c>
      <c r="H2" s="122"/>
    </row>
    <row r="3" spans="1:12" x14ac:dyDescent="0.2">
      <c r="G3" s="373" t="s">
        <v>2588</v>
      </c>
      <c r="H3" s="373"/>
      <c r="I3" s="373"/>
      <c r="J3" s="373"/>
      <c r="K3" s="373"/>
      <c r="L3" s="373"/>
    </row>
    <row r="4" spans="1:12" x14ac:dyDescent="0.2">
      <c r="A4" s="214" t="s">
        <v>24</v>
      </c>
      <c r="B4" s="214" t="s">
        <v>2289</v>
      </c>
      <c r="C4" s="214" t="s">
        <v>2290</v>
      </c>
      <c r="D4" s="214" t="s">
        <v>2237</v>
      </c>
      <c r="E4" s="214" t="s">
        <v>2238</v>
      </c>
      <c r="F4" s="214" t="s">
        <v>2595</v>
      </c>
      <c r="G4" s="327">
        <v>1</v>
      </c>
      <c r="H4" s="327">
        <v>2</v>
      </c>
      <c r="I4" s="327">
        <v>3</v>
      </c>
      <c r="J4" s="327">
        <v>4</v>
      </c>
      <c r="K4" s="327">
        <v>5</v>
      </c>
      <c r="L4" s="214" t="s">
        <v>964</v>
      </c>
    </row>
    <row r="5" spans="1:12" x14ac:dyDescent="0.2">
      <c r="A5" s="291">
        <v>43084</v>
      </c>
      <c r="B5" s="202">
        <f>COUNTIF('Заказы факт'!$B$2:$B$315,'Отчет факт'!A5)</f>
        <v>1</v>
      </c>
      <c r="C5" s="202">
        <f>SUMIF('Заказы факт'!$B$2:$B$315,A5,'Заказы факт'!$D$2:$D$315)</f>
        <v>3500</v>
      </c>
      <c r="D5" s="202">
        <f>SUMIF('Дох.акт.'!$A$21:$A$235,'Отчет факт'!A5,'Дох.акт.'!$E$21:$E$235)</f>
        <v>1750</v>
      </c>
      <c r="E5" s="202">
        <f>C5-D5</f>
        <v>1750</v>
      </c>
      <c r="F5" s="322">
        <f>SUMIF('Заказы факт'!$B$2:$B$315,'Отчет факт'!A5,'Заказы факт'!$J$2:$J$315)</f>
        <v>1750</v>
      </c>
      <c r="G5" s="306">
        <f>SUMIFS('Заказы факт'!$D$2:$D$315,'Заказы факт'!$H$2:$H$315,'Отчет факт'!$G$4,'Заказы факт'!$B$2:$B$315,'Отчет факт'!A5)</f>
        <v>0</v>
      </c>
      <c r="H5" s="306">
        <f>SUMIFS('Заказы факт'!$D$2:$D$315,'Заказы факт'!$H$2:$H$315,'Отчет факт'!$H$4,'Заказы факт'!$B$2:$B$315,'Отчет факт'!A5)</f>
        <v>0</v>
      </c>
      <c r="I5" s="306">
        <f>SUMIFS('Заказы факт'!$D$2:$D$315,'Заказы факт'!$H$2:$H$315,'Отчет факт'!$I$4,'Заказы факт'!$B$2:$B$315,'Отчет факт'!A5)</f>
        <v>0</v>
      </c>
      <c r="J5" s="306">
        <f>SUMIFS('Заказы факт'!$D$2:$D$315,'Заказы факт'!$H$2:$H$315,'Отчет факт'!$J$4,'Заказы факт'!$B$2:$B$315,'Отчет факт'!A5)</f>
        <v>3500</v>
      </c>
      <c r="K5" s="306">
        <f>SUMIFS('Заказы факт'!$D$2:$D$315,'Заказы факт'!$H$2:$H$315,'Отчет факт'!$K$4,'Заказы факт'!$B$2:$B$315,'Отчет факт'!A5)</f>
        <v>0</v>
      </c>
      <c r="L5" s="306">
        <f>SUMIFS('Заказы факт'!$D$2:$D$315,'Заказы факт'!$H$2:$H$315,'Отчет факт'!$L$4,'Заказы факт'!$B$2:$B$315,'Отчет факт'!A5)</f>
        <v>0</v>
      </c>
    </row>
    <row r="6" spans="1:12" x14ac:dyDescent="0.2">
      <c r="A6" s="291">
        <v>43085</v>
      </c>
      <c r="B6" s="202">
        <f>COUNTIF('Заказы факт'!$B$2:$B$315,'Отчет факт'!A6)</f>
        <v>1</v>
      </c>
      <c r="C6" s="202">
        <f>SUMIF('Заказы факт'!$B$2:$B$315,A6,'Заказы факт'!$D$2:$D$315)</f>
        <v>3500</v>
      </c>
      <c r="D6" s="202">
        <f>SUMIF('Дох.акт.'!$A$21:$A$235,'Отчет факт'!A6,'Дох.акт.'!$E$21:$E$235)</f>
        <v>1750</v>
      </c>
      <c r="E6" s="202">
        <f t="shared" ref="E6:E22" si="0">C6-D6</f>
        <v>1750</v>
      </c>
      <c r="F6" s="322">
        <f>SUMIF('Заказы факт'!$B$2:$B$315,'Отчет факт'!A6,'Заказы факт'!$J$2:$J$315)</f>
        <v>1750</v>
      </c>
      <c r="G6" s="306">
        <f>SUMIFS('Заказы факт'!$D$2:$D$315,'Заказы факт'!$H$2:$H$315,'Отчет факт'!$G$4,'Заказы факт'!$B$2:$B$315,'Отчет факт'!A6)</f>
        <v>0</v>
      </c>
      <c r="H6" s="306">
        <f>SUMIFS('Заказы факт'!$D$2:$D$315,'Заказы факт'!$H$2:$H$315,'Отчет факт'!$H$4,'Заказы факт'!$B$2:$B$315,'Отчет факт'!A6)</f>
        <v>0</v>
      </c>
      <c r="I6" s="306">
        <f>SUMIFS('Заказы факт'!$D$2:$D$315,'Заказы факт'!$H$2:$H$315,'Отчет факт'!$I$4,'Заказы факт'!$B$2:$B$315,'Отчет факт'!A6)</f>
        <v>0</v>
      </c>
      <c r="J6" s="306">
        <f>SUMIFS('Заказы факт'!$D$2:$D$315,'Заказы факт'!$H$2:$H$315,'Отчет факт'!$J$4,'Заказы факт'!$B$2:$B$315,'Отчет факт'!A6)</f>
        <v>3500</v>
      </c>
      <c r="K6" s="306">
        <f>SUMIFS('Заказы факт'!$D$2:$D$315,'Заказы факт'!$H$2:$H$315,'Отчет факт'!$K$4,'Заказы факт'!$B$2:$B$315,'Отчет факт'!A6)</f>
        <v>0</v>
      </c>
      <c r="L6" s="306">
        <f>SUMIFS('Заказы факт'!$D$2:$D$315,'Заказы факт'!$H$2:$H$315,'Отчет факт'!$L$4,'Заказы факт'!$B$2:$B$315,'Отчет факт'!A6)</f>
        <v>0</v>
      </c>
    </row>
    <row r="7" spans="1:12" x14ac:dyDescent="0.2">
      <c r="A7" s="291">
        <v>43086</v>
      </c>
      <c r="B7" s="202">
        <f>COUNTIF('Заказы факт'!$B$2:$B$315,'Отчет факт'!A7)</f>
        <v>0</v>
      </c>
      <c r="C7" s="202">
        <f>SUMIF('Заказы факт'!$B$2:$B$315,A7,'Заказы факт'!$D$2:$D$315)</f>
        <v>0</v>
      </c>
      <c r="D7" s="202">
        <f>SUMIF('Дох.акт.'!$A$21:$A$235,'Отчет факт'!A7,'Дох.акт.'!$E$21:$E$235)</f>
        <v>0</v>
      </c>
      <c r="E7" s="202">
        <f t="shared" si="0"/>
        <v>0</v>
      </c>
      <c r="F7" s="322">
        <f>SUMIF('Заказы факт'!$B$2:$B$315,'Отчет факт'!A7,'Заказы факт'!$J$2:$J$315)</f>
        <v>0</v>
      </c>
      <c r="G7" s="306">
        <f>SUMIFS('Заказы факт'!$D$2:$D$315,'Заказы факт'!$H$2:$H$315,'Отчет факт'!$G$4,'Заказы факт'!$B$2:$B$315,'Отчет факт'!A7)</f>
        <v>0</v>
      </c>
      <c r="H7" s="306">
        <f>SUMIFS('Заказы факт'!$D$2:$D$315,'Заказы факт'!$H$2:$H$315,'Отчет факт'!$H$4,'Заказы факт'!$B$2:$B$315,'Отчет факт'!A7)</f>
        <v>0</v>
      </c>
      <c r="I7" s="306">
        <f>SUMIFS('Заказы факт'!$D$2:$D$315,'Заказы факт'!$H$2:$H$315,'Отчет факт'!$I$4,'Заказы факт'!$B$2:$B$315,'Отчет факт'!A7)</f>
        <v>0</v>
      </c>
      <c r="J7" s="306">
        <f>SUMIFS('Заказы факт'!$D$2:$D$315,'Заказы факт'!$H$2:$H$315,'Отчет факт'!$J$4,'Заказы факт'!$B$2:$B$315,'Отчет факт'!A7)</f>
        <v>0</v>
      </c>
      <c r="K7" s="306">
        <f>SUMIFS('Заказы факт'!$D$2:$D$315,'Заказы факт'!$H$2:$H$315,'Отчет факт'!$K$4,'Заказы факт'!$B$2:$B$315,'Отчет факт'!A7)</f>
        <v>0</v>
      </c>
      <c r="L7" s="306">
        <f>SUMIFS('Заказы факт'!$D$2:$D$315,'Заказы факт'!$H$2:$H$315,'Отчет факт'!$L$4,'Заказы факт'!$B$2:$B$315,'Отчет факт'!A7)</f>
        <v>0</v>
      </c>
    </row>
    <row r="8" spans="1:12" x14ac:dyDescent="0.2">
      <c r="A8" s="291">
        <v>43087</v>
      </c>
      <c r="B8" s="202">
        <f>COUNTIF('Заказы факт'!$B$2:$B$315,'Отчет факт'!A8)</f>
        <v>0</v>
      </c>
      <c r="C8" s="202">
        <f>SUMIF('Заказы факт'!$B$2:$B$315,A8,'Заказы факт'!$D$2:$D$315)</f>
        <v>0</v>
      </c>
      <c r="D8" s="202">
        <f>SUMIF('Дох.акт.'!$A$21:$A$235,'Отчет факт'!A8,'Дох.акт.'!$E$21:$E$235)</f>
        <v>0</v>
      </c>
      <c r="E8" s="202">
        <f t="shared" si="0"/>
        <v>0</v>
      </c>
      <c r="F8" s="322">
        <f>SUMIF('Заказы факт'!$B$2:$B$315,'Отчет факт'!A8,'Заказы факт'!$J$2:$J$315)</f>
        <v>0</v>
      </c>
      <c r="G8" s="306">
        <f>SUMIFS('Заказы факт'!$D$2:$D$315,'Заказы факт'!$H$2:$H$315,'Отчет факт'!$G$4,'Заказы факт'!$B$2:$B$315,'Отчет факт'!A8)</f>
        <v>0</v>
      </c>
      <c r="H8" s="306">
        <f>SUMIFS('Заказы факт'!$D$2:$D$315,'Заказы факт'!$H$2:$H$315,'Отчет факт'!$H$4,'Заказы факт'!$B$2:$B$315,'Отчет факт'!A8)</f>
        <v>0</v>
      </c>
      <c r="I8" s="306">
        <f>SUMIFS('Заказы факт'!$D$2:$D$315,'Заказы факт'!$H$2:$H$315,'Отчет факт'!$I$4,'Заказы факт'!$B$2:$B$315,'Отчет факт'!A8)</f>
        <v>0</v>
      </c>
      <c r="J8" s="306">
        <f>SUMIFS('Заказы факт'!$D$2:$D$315,'Заказы факт'!$H$2:$H$315,'Отчет факт'!$J$4,'Заказы факт'!$B$2:$B$315,'Отчет факт'!A8)</f>
        <v>0</v>
      </c>
      <c r="K8" s="306">
        <f>SUMIFS('Заказы факт'!$D$2:$D$315,'Заказы факт'!$H$2:$H$315,'Отчет факт'!$K$4,'Заказы факт'!$B$2:$B$315,'Отчет факт'!A8)</f>
        <v>0</v>
      </c>
      <c r="L8" s="306">
        <f>SUMIFS('Заказы факт'!$D$2:$D$315,'Заказы факт'!$H$2:$H$315,'Отчет факт'!$L$4,'Заказы факт'!$B$2:$B$315,'Отчет факт'!A8)</f>
        <v>0</v>
      </c>
    </row>
    <row r="9" spans="1:12" x14ac:dyDescent="0.2">
      <c r="A9" s="291">
        <v>43088</v>
      </c>
      <c r="B9" s="202">
        <f>COUNTIF('Заказы факт'!$B$2:$B$315,'Отчет факт'!A9)</f>
        <v>0</v>
      </c>
      <c r="C9" s="202">
        <f>SUMIF('Заказы факт'!$B$2:$B$315,A9,'Заказы факт'!$D$2:$D$315)</f>
        <v>0</v>
      </c>
      <c r="D9" s="202">
        <f>SUMIF('Дох.акт.'!$A$21:$A$235,'Отчет факт'!A9,'Дох.акт.'!$E$21:$E$235)</f>
        <v>0</v>
      </c>
      <c r="E9" s="202">
        <f t="shared" si="0"/>
        <v>0</v>
      </c>
      <c r="F9" s="322">
        <f>SUMIF('Заказы факт'!$B$2:$B$315,'Отчет факт'!A9,'Заказы факт'!$J$2:$J$315)</f>
        <v>0</v>
      </c>
      <c r="G9" s="306">
        <f>SUMIFS('Заказы факт'!$D$2:$D$315,'Заказы факт'!$H$2:$H$315,'Отчет факт'!$G$4,'Заказы факт'!$B$2:$B$315,'Отчет факт'!A9)</f>
        <v>0</v>
      </c>
      <c r="H9" s="306">
        <f>SUMIFS('Заказы факт'!$D$2:$D$315,'Заказы факт'!$H$2:$H$315,'Отчет факт'!$H$4,'Заказы факт'!$B$2:$B$315,'Отчет факт'!A9)</f>
        <v>0</v>
      </c>
      <c r="I9" s="306">
        <f>SUMIFS('Заказы факт'!$D$2:$D$315,'Заказы факт'!$H$2:$H$315,'Отчет факт'!$I$4,'Заказы факт'!$B$2:$B$315,'Отчет факт'!A9)</f>
        <v>0</v>
      </c>
      <c r="J9" s="306">
        <f>SUMIFS('Заказы факт'!$D$2:$D$315,'Заказы факт'!$H$2:$H$315,'Отчет факт'!$J$4,'Заказы факт'!$B$2:$B$315,'Отчет факт'!A9)</f>
        <v>0</v>
      </c>
      <c r="K9" s="306">
        <f>SUMIFS('Заказы факт'!$D$2:$D$315,'Заказы факт'!$H$2:$H$315,'Отчет факт'!$K$4,'Заказы факт'!$B$2:$B$315,'Отчет факт'!A9)</f>
        <v>0</v>
      </c>
      <c r="L9" s="306">
        <f>SUMIFS('Заказы факт'!$D$2:$D$315,'Заказы факт'!$H$2:$H$315,'Отчет факт'!$L$4,'Заказы факт'!$B$2:$B$315,'Отчет факт'!A9)</f>
        <v>0</v>
      </c>
    </row>
    <row r="10" spans="1:12" x14ac:dyDescent="0.2">
      <c r="A10" s="291">
        <v>43089</v>
      </c>
      <c r="B10" s="202">
        <f>COUNTIF('Заказы факт'!$B$2:$B$315,'Отчет факт'!A10)</f>
        <v>0</v>
      </c>
      <c r="C10" s="202">
        <f>SUMIF('Заказы факт'!$B$2:$B$315,A10,'Заказы факт'!$D$2:$D$315)</f>
        <v>0</v>
      </c>
      <c r="D10" s="202">
        <f>SUMIF('Дох.акт.'!$A$21:$A$235,'Отчет факт'!A10,'Дох.акт.'!$E$21:$E$235)</f>
        <v>0</v>
      </c>
      <c r="E10" s="202">
        <f t="shared" si="0"/>
        <v>0</v>
      </c>
      <c r="F10" s="322">
        <f>SUMIF('Заказы факт'!$B$2:$B$315,'Отчет факт'!A10,'Заказы факт'!$J$2:$J$315)</f>
        <v>0</v>
      </c>
      <c r="G10" s="306">
        <f>SUMIFS('Заказы факт'!$D$2:$D$315,'Заказы факт'!$H$2:$H$315,'Отчет факт'!$G$4,'Заказы факт'!$B$2:$B$315,'Отчет факт'!A10)</f>
        <v>0</v>
      </c>
      <c r="H10" s="306">
        <f>SUMIFS('Заказы факт'!$D$2:$D$315,'Заказы факт'!$H$2:$H$315,'Отчет факт'!$H$4,'Заказы факт'!$B$2:$B$315,'Отчет факт'!A10)</f>
        <v>0</v>
      </c>
      <c r="I10" s="306">
        <f>SUMIFS('Заказы факт'!$D$2:$D$315,'Заказы факт'!$H$2:$H$315,'Отчет факт'!$I$4,'Заказы факт'!$B$2:$B$315,'Отчет факт'!A10)</f>
        <v>0</v>
      </c>
      <c r="J10" s="306">
        <f>SUMIFS('Заказы факт'!$D$2:$D$315,'Заказы факт'!$H$2:$H$315,'Отчет факт'!$J$4,'Заказы факт'!$B$2:$B$315,'Отчет факт'!A10)</f>
        <v>0</v>
      </c>
      <c r="K10" s="306">
        <f>SUMIFS('Заказы факт'!$D$2:$D$315,'Заказы факт'!$H$2:$H$315,'Отчет факт'!$K$4,'Заказы факт'!$B$2:$B$315,'Отчет факт'!A10)</f>
        <v>0</v>
      </c>
      <c r="L10" s="306">
        <f>SUMIFS('Заказы факт'!$D$2:$D$315,'Заказы факт'!$H$2:$H$315,'Отчет факт'!$L$4,'Заказы факт'!$B$2:$B$315,'Отчет факт'!A10)</f>
        <v>0</v>
      </c>
    </row>
    <row r="11" spans="1:12" x14ac:dyDescent="0.2">
      <c r="A11" s="291">
        <v>43090</v>
      </c>
      <c r="B11" s="202">
        <f>COUNTIF('Заказы факт'!$B$2:$B$315,'Отчет факт'!A11)</f>
        <v>3</v>
      </c>
      <c r="C11" s="202">
        <f>SUMIF('Заказы факт'!$B$2:$B$315,A11,'Заказы факт'!$D$2:$D$315)</f>
        <v>8200</v>
      </c>
      <c r="D11" s="202">
        <f>SUMIF('Дох.акт.'!$A$21:$A$235,'Отчет факт'!A11,'Дох.акт.'!$E$21:$E$235)</f>
        <v>1750</v>
      </c>
      <c r="E11" s="202">
        <f t="shared" si="0"/>
        <v>6450</v>
      </c>
      <c r="F11" s="322">
        <f>SUMIF('Заказы факт'!$B$2:$B$315,'Отчет факт'!A11,'Заказы факт'!$J$2:$J$315)</f>
        <v>3749.8500000000004</v>
      </c>
      <c r="G11" s="306">
        <f>SUMIFS('Заказы факт'!$D$2:$D$315,'Заказы факт'!$H$2:$H$315,'Отчет факт'!$G$4,'Заказы факт'!$B$2:$B$315,'Отчет факт'!A11)</f>
        <v>0</v>
      </c>
      <c r="H11" s="306">
        <f>SUMIFS('Заказы факт'!$D$2:$D$315,'Заказы факт'!$H$2:$H$315,'Отчет факт'!$H$4,'Заказы факт'!$B$2:$B$315,'Отчет факт'!A11)</f>
        <v>0</v>
      </c>
      <c r="I11" s="306">
        <f>SUMIFS('Заказы факт'!$D$2:$D$315,'Заказы факт'!$H$2:$H$315,'Отчет факт'!$I$4,'Заказы факт'!$B$2:$B$315,'Отчет факт'!A11)</f>
        <v>0</v>
      </c>
      <c r="J11" s="306">
        <f>SUMIFS('Заказы факт'!$D$2:$D$315,'Заказы факт'!$H$2:$H$315,'Отчет факт'!$J$4,'Заказы факт'!$B$2:$B$315,'Отчет факт'!A11)</f>
        <v>3500</v>
      </c>
      <c r="K11" s="306">
        <f>SUMIFS('Заказы факт'!$D$2:$D$315,'Заказы факт'!$H$2:$H$315,'Отчет факт'!$K$4,'Заказы факт'!$B$2:$B$315,'Отчет факт'!A11)</f>
        <v>0</v>
      </c>
      <c r="L11" s="306">
        <f>SUMIFS('Заказы факт'!$D$2:$D$315,'Заказы факт'!$H$2:$H$315,'Отчет факт'!$L$4,'Заказы факт'!$B$2:$B$315,'Отчет факт'!A11)</f>
        <v>4700</v>
      </c>
    </row>
    <row r="12" spans="1:12" x14ac:dyDescent="0.2">
      <c r="A12" s="291">
        <v>43091</v>
      </c>
      <c r="B12" s="202">
        <f>COUNTIF('Заказы факт'!$B$2:$B$315,'Отчет факт'!A12)</f>
        <v>4</v>
      </c>
      <c r="C12" s="202">
        <f>SUMIF('Заказы факт'!$B$2:$B$315,A12,'Заказы факт'!$D$2:$D$315)</f>
        <v>11500</v>
      </c>
      <c r="D12" s="202">
        <f>SUMIF('Дох.акт.'!$A$21:$A$235,'Отчет факт'!A12,'Дох.акт.'!$E$21:$E$235)</f>
        <v>1750</v>
      </c>
      <c r="E12" s="202">
        <f t="shared" si="0"/>
        <v>9750</v>
      </c>
      <c r="F12" s="322">
        <f>SUMIF('Заказы факт'!$B$2:$B$315,'Отчет факт'!A12,'Заказы факт'!$J$2:$J$315)</f>
        <v>5750</v>
      </c>
      <c r="G12" s="306">
        <f>SUMIFS('Заказы факт'!$D$2:$D$315,'Заказы факт'!$H$2:$H$315,'Отчет факт'!$G$4,'Заказы факт'!$B$2:$B$315,'Отчет факт'!A12)</f>
        <v>0</v>
      </c>
      <c r="H12" s="306">
        <f>SUMIFS('Заказы факт'!$D$2:$D$315,'Заказы факт'!$H$2:$H$315,'Отчет факт'!$H$4,'Заказы факт'!$B$2:$B$315,'Отчет факт'!A12)</f>
        <v>0</v>
      </c>
      <c r="I12" s="306">
        <f>SUMIFS('Заказы факт'!$D$2:$D$315,'Заказы факт'!$H$2:$H$315,'Отчет факт'!$I$4,'Заказы факт'!$B$2:$B$315,'Отчет факт'!A12)</f>
        <v>0</v>
      </c>
      <c r="J12" s="306">
        <f>SUMIFS('Заказы факт'!$D$2:$D$315,'Заказы факт'!$H$2:$H$315,'Отчет факт'!$J$4,'Заказы факт'!$B$2:$B$315,'Отчет факт'!A12)</f>
        <v>3500</v>
      </c>
      <c r="K12" s="306">
        <f>SUMIFS('Заказы факт'!$D$2:$D$315,'Заказы факт'!$H$2:$H$315,'Отчет факт'!$K$4,'Заказы факт'!$B$2:$B$315,'Отчет факт'!A12)</f>
        <v>0</v>
      </c>
      <c r="L12" s="306">
        <f>SUMIFS('Заказы факт'!$D$2:$D$315,'Заказы факт'!$H$2:$H$315,'Отчет факт'!$L$4,'Заказы факт'!$B$2:$B$315,'Отчет факт'!A12)</f>
        <v>8000</v>
      </c>
    </row>
    <row r="13" spans="1:12" x14ac:dyDescent="0.2">
      <c r="A13" s="291">
        <v>43092</v>
      </c>
      <c r="B13" s="202">
        <f>COUNTIF('Заказы факт'!$B$2:$B$315,'Отчет факт'!A13)</f>
        <v>10</v>
      </c>
      <c r="C13" s="202">
        <f>SUMIF('Заказы факт'!$B$2:$B$315,A13,'Заказы факт'!$D$2:$D$315)</f>
        <v>18300</v>
      </c>
      <c r="D13" s="202">
        <f>SUMIF('Дох.акт.'!$A$21:$A$235,'Отчет факт'!A13,'Дох.акт.'!$E$21:$E$235)</f>
        <v>0</v>
      </c>
      <c r="E13" s="202">
        <f t="shared" si="0"/>
        <v>18300</v>
      </c>
      <c r="F13" s="322">
        <f>SUMIF('Заказы факт'!$B$2:$B$315,'Отчет факт'!A13,'Заказы факт'!$J$2:$J$315)</f>
        <v>10330</v>
      </c>
      <c r="G13" s="306">
        <f>SUMIFS('Заказы факт'!$D$2:$D$315,'Заказы факт'!$H$2:$H$315,'Отчет факт'!$G$4,'Заказы факт'!$B$2:$B$315,'Отчет факт'!A13)</f>
        <v>0</v>
      </c>
      <c r="H13" s="306">
        <f>SUMIFS('Заказы факт'!$D$2:$D$315,'Заказы факт'!$H$2:$H$315,'Отчет факт'!$H$4,'Заказы факт'!$B$2:$B$315,'Отчет факт'!A13)</f>
        <v>3000</v>
      </c>
      <c r="I13" s="306">
        <f>SUMIFS('Заказы факт'!$D$2:$D$315,'Заказы факт'!$H$2:$H$315,'Отчет факт'!$I$4,'Заказы факт'!$B$2:$B$315,'Отчет факт'!A13)</f>
        <v>11800</v>
      </c>
      <c r="J13" s="306">
        <f>SUMIFS('Заказы факт'!$D$2:$D$315,'Заказы факт'!$H$2:$H$315,'Отчет факт'!$J$4,'Заказы факт'!$B$2:$B$315,'Отчет факт'!A13)</f>
        <v>3500</v>
      </c>
      <c r="K13" s="306">
        <f>SUMIFS('Заказы факт'!$D$2:$D$315,'Заказы факт'!$H$2:$H$315,'Отчет факт'!$K$4,'Заказы факт'!$B$2:$B$315,'Отчет факт'!A13)</f>
        <v>0</v>
      </c>
      <c r="L13" s="306">
        <f>SUMIFS('Заказы факт'!$D$2:$D$315,'Заказы факт'!$H$2:$H$315,'Отчет факт'!$L$4,'Заказы факт'!$B$2:$B$315,'Отчет факт'!A13)</f>
        <v>0</v>
      </c>
    </row>
    <row r="14" spans="1:12" x14ac:dyDescent="0.2">
      <c r="A14" s="291">
        <v>43093</v>
      </c>
      <c r="B14" s="202">
        <f>COUNTIF('Заказы факт'!$B$2:$B$315,'Отчет факт'!A14)</f>
        <v>10</v>
      </c>
      <c r="C14" s="202">
        <f>SUMIF('Заказы факт'!$B$2:$B$315,A14,'Заказы факт'!$D$2:$D$315)</f>
        <v>17000</v>
      </c>
      <c r="D14" s="202">
        <f>SUMIF('Дох.акт.'!$A$21:$A$235,'Отчет факт'!A14,'Дох.акт.'!$E$21:$E$235)</f>
        <v>0</v>
      </c>
      <c r="E14" s="202">
        <f t="shared" si="0"/>
        <v>17000</v>
      </c>
      <c r="F14" s="322">
        <f>SUMIF('Заказы факт'!$B$2:$B$315,'Отчет факт'!A14,'Заказы факт'!$J$2:$J$315)</f>
        <v>9390</v>
      </c>
      <c r="G14" s="306">
        <f>SUMIFS('Заказы факт'!$D$2:$D$315,'Заказы факт'!$H$2:$H$315,'Отчет факт'!$G$4,'Заказы факт'!$B$2:$B$315,'Отчет факт'!A14)</f>
        <v>0</v>
      </c>
      <c r="H14" s="306">
        <f>SUMIFS('Заказы факт'!$D$2:$D$315,'Заказы факт'!$H$2:$H$315,'Отчет факт'!$H$4,'Заказы факт'!$B$2:$B$315,'Отчет факт'!A14)</f>
        <v>8100</v>
      </c>
      <c r="I14" s="306">
        <f>SUMIFS('Заказы факт'!$D$2:$D$315,'Заказы факт'!$H$2:$H$315,'Отчет факт'!$I$4,'Заказы факт'!$B$2:$B$315,'Отчет факт'!A14)</f>
        <v>8900</v>
      </c>
      <c r="J14" s="306">
        <f>SUMIFS('Заказы факт'!$D$2:$D$315,'Заказы факт'!$H$2:$H$315,'Отчет факт'!$J$4,'Заказы факт'!$B$2:$B$315,'Отчет факт'!A14)</f>
        <v>0</v>
      </c>
      <c r="K14" s="306">
        <f>SUMIFS('Заказы факт'!$D$2:$D$315,'Заказы факт'!$H$2:$H$315,'Отчет факт'!$K$4,'Заказы факт'!$B$2:$B$315,'Отчет факт'!A14)</f>
        <v>0</v>
      </c>
      <c r="L14" s="306">
        <f>SUMIFS('Заказы факт'!$D$2:$D$315,'Заказы факт'!$H$2:$H$315,'Отчет факт'!$L$4,'Заказы факт'!$B$2:$B$315,'Отчет факт'!A14)</f>
        <v>0</v>
      </c>
    </row>
    <row r="15" spans="1:12" x14ac:dyDescent="0.2">
      <c r="A15" s="291">
        <v>43094</v>
      </c>
      <c r="B15" s="202">
        <f>COUNTIF('Заказы факт'!$B$2:$B$315,'Отчет факт'!A15)</f>
        <v>1</v>
      </c>
      <c r="C15" s="202">
        <f>SUMIF('Заказы факт'!$B$2:$B$315,A15,'Заказы факт'!$D$2:$D$315)</f>
        <v>2350</v>
      </c>
      <c r="D15" s="202">
        <f>SUMIF('Дох.акт.'!$A$21:$A$235,'Отчет факт'!A15,'Дох.акт.'!$E$21:$E$235)</f>
        <v>0</v>
      </c>
      <c r="E15" s="202">
        <f t="shared" si="0"/>
        <v>2350</v>
      </c>
      <c r="F15" s="322">
        <f>SUMIF('Заказы факт'!$B$2:$B$315,'Отчет факт'!A15,'Заказы факт'!$J$2:$J$315)</f>
        <v>999.92499999999995</v>
      </c>
      <c r="G15" s="306">
        <f>SUMIFS('Заказы факт'!$D$2:$D$315,'Заказы факт'!$H$2:$H$315,'Отчет факт'!$G$4,'Заказы факт'!$B$2:$B$315,'Отчет факт'!A15)</f>
        <v>0</v>
      </c>
      <c r="H15" s="306">
        <f>SUMIFS('Заказы факт'!$D$2:$D$315,'Заказы факт'!$H$2:$H$315,'Отчет факт'!$H$4,'Заказы факт'!$B$2:$B$315,'Отчет факт'!A15)</f>
        <v>0</v>
      </c>
      <c r="I15" s="306">
        <f>SUMIFS('Заказы факт'!$D$2:$D$315,'Заказы факт'!$H$2:$H$315,'Отчет факт'!$I$4,'Заказы факт'!$B$2:$B$315,'Отчет факт'!A15)</f>
        <v>0</v>
      </c>
      <c r="J15" s="306">
        <f>SUMIFS('Заказы факт'!$D$2:$D$315,'Заказы факт'!$H$2:$H$315,'Отчет факт'!$J$4,'Заказы факт'!$B$2:$B$315,'Отчет факт'!A15)</f>
        <v>0</v>
      </c>
      <c r="K15" s="306">
        <f>SUMIFS('Заказы факт'!$D$2:$D$315,'Заказы факт'!$H$2:$H$315,'Отчет факт'!$K$4,'Заказы факт'!$B$2:$B$315,'Отчет факт'!A15)</f>
        <v>0</v>
      </c>
      <c r="L15" s="306">
        <f>SUMIFS('Заказы факт'!$D$2:$D$315,'Заказы факт'!$H$2:$H$315,'Отчет факт'!$L$4,'Заказы факт'!$B$2:$B$315,'Отчет факт'!A15)</f>
        <v>2350</v>
      </c>
    </row>
    <row r="16" spans="1:12" x14ac:dyDescent="0.2">
      <c r="A16" s="291">
        <v>43095</v>
      </c>
      <c r="B16" s="202">
        <f>COUNTIF('Заказы факт'!$B$2:$B$315,'Отчет факт'!A16)</f>
        <v>6</v>
      </c>
      <c r="C16" s="202">
        <f>SUMIF('Заказы факт'!$B$2:$B$315,A16,'Заказы факт'!$D$2:$D$315)</f>
        <v>14350</v>
      </c>
      <c r="D16" s="202">
        <f>SUMIF('Дох.акт.'!$A$21:$A$235,'Отчет факт'!A16,'Дох.акт.'!$E$21:$E$235)</f>
        <v>4500</v>
      </c>
      <c r="E16" s="202">
        <f t="shared" si="0"/>
        <v>9850</v>
      </c>
      <c r="F16" s="322">
        <f>SUMIF('Заказы факт'!$B$2:$B$315,'Отчет факт'!A16,'Заказы факт'!$J$2:$J$315)</f>
        <v>6829.7749999999996</v>
      </c>
      <c r="G16" s="306">
        <f>SUMIFS('Заказы факт'!$D$2:$D$315,'Заказы факт'!$H$2:$H$315,'Отчет факт'!$G$4,'Заказы факт'!$B$2:$B$315,'Отчет факт'!A16)</f>
        <v>0</v>
      </c>
      <c r="H16" s="306">
        <f>SUMIFS('Заказы факт'!$D$2:$D$315,'Заказы факт'!$H$2:$H$315,'Отчет факт'!$H$4,'Заказы факт'!$B$2:$B$315,'Отчет факт'!A16)</f>
        <v>0</v>
      </c>
      <c r="I16" s="306">
        <f>SUMIFS('Заказы факт'!$D$2:$D$315,'Заказы факт'!$H$2:$H$315,'Отчет факт'!$I$4,'Заказы факт'!$B$2:$B$315,'Отчет факт'!A16)</f>
        <v>1800</v>
      </c>
      <c r="J16" s="306">
        <f>SUMIFS('Заказы факт'!$D$2:$D$315,'Заказы факт'!$H$2:$H$315,'Отчет факт'!$J$4,'Заказы факт'!$B$2:$B$315,'Отчет факт'!A16)</f>
        <v>5500</v>
      </c>
      <c r="K16" s="306">
        <f>SUMIFS('Заказы факт'!$D$2:$D$315,'Заказы факт'!$H$2:$H$315,'Отчет факт'!$K$4,'Заказы факт'!$B$2:$B$315,'Отчет факт'!A16)</f>
        <v>0</v>
      </c>
      <c r="L16" s="306">
        <f>SUMIFS('Заказы факт'!$D$2:$D$315,'Заказы факт'!$H$2:$H$315,'Отчет факт'!$L$4,'Заказы факт'!$B$2:$B$315,'Отчет факт'!A16)</f>
        <v>7050</v>
      </c>
    </row>
    <row r="17" spans="1:15" x14ac:dyDescent="0.2">
      <c r="A17" s="291">
        <v>43096</v>
      </c>
      <c r="B17" s="202">
        <f>COUNTIF('Заказы факт'!$B$2:$B$315,'Отчет факт'!A17)</f>
        <v>3</v>
      </c>
      <c r="C17" s="202">
        <f>SUMIF('Заказы факт'!$B$2:$B$315,A17,'Заказы факт'!$D$2:$D$315)</f>
        <v>10000</v>
      </c>
      <c r="D17" s="202">
        <f>SUMIF('Дох.акт.'!$A$21:$A$235,'Отчет факт'!A17,'Дох.акт.'!$E$21:$E$235)</f>
        <v>0</v>
      </c>
      <c r="E17" s="202">
        <f t="shared" si="0"/>
        <v>10000</v>
      </c>
      <c r="F17" s="322">
        <f>SUMIF('Заказы факт'!$B$2:$B$315,'Отчет факт'!A17,'Заказы факт'!$J$2:$J$315)</f>
        <v>5000</v>
      </c>
      <c r="G17" s="306">
        <f>SUMIFS('Заказы факт'!$D$2:$D$315,'Заказы факт'!$H$2:$H$315,'Отчет факт'!$G$4,'Заказы факт'!$B$2:$B$315,'Отчет факт'!A17)</f>
        <v>0</v>
      </c>
      <c r="H17" s="306">
        <f>SUMIFS('Заказы факт'!$D$2:$D$315,'Заказы факт'!$H$2:$H$315,'Отчет факт'!$H$4,'Заказы факт'!$B$2:$B$315,'Отчет факт'!A17)</f>
        <v>0</v>
      </c>
      <c r="I17" s="306">
        <f>SUMIFS('Заказы факт'!$D$2:$D$315,'Заказы факт'!$H$2:$H$315,'Отчет факт'!$I$4,'Заказы факт'!$B$2:$B$315,'Отчет факт'!A17)</f>
        <v>0</v>
      </c>
      <c r="J17" s="306">
        <f>SUMIFS('Заказы факт'!$D$2:$D$315,'Заказы факт'!$H$2:$H$315,'Отчет факт'!$J$4,'Заказы факт'!$B$2:$B$315,'Отчет факт'!A17)</f>
        <v>3000</v>
      </c>
      <c r="K17" s="306">
        <f>SUMIFS('Заказы факт'!$D$2:$D$315,'Заказы факт'!$H$2:$H$315,'Отчет факт'!$K$4,'Заказы факт'!$B$2:$B$315,'Отчет факт'!A17)</f>
        <v>0</v>
      </c>
      <c r="L17" s="306">
        <f>SUMIFS('Заказы факт'!$D$2:$D$315,'Заказы факт'!$H$2:$H$315,'Отчет факт'!$L$4,'Заказы факт'!$B$2:$B$315,'Отчет факт'!A17)</f>
        <v>7000</v>
      </c>
    </row>
    <row r="18" spans="1:15" x14ac:dyDescent="0.2">
      <c r="A18" s="291">
        <v>43097</v>
      </c>
      <c r="B18" s="202">
        <f>COUNTIF('Заказы факт'!$B$2:$B$315,'Отчет факт'!A18)</f>
        <v>16</v>
      </c>
      <c r="C18" s="202">
        <f>SUMIF('Заказы факт'!$B$2:$B$315,A18,'Заказы факт'!$D$2:$D$315)</f>
        <v>33400</v>
      </c>
      <c r="D18" s="202">
        <f>SUMIF('Дох.акт.'!$A$21:$A$235,'Отчет факт'!A18,'Дох.акт.'!$E$21:$E$235)</f>
        <v>0</v>
      </c>
      <c r="E18" s="202">
        <f>C18-D18</f>
        <v>33400</v>
      </c>
      <c r="F18" s="322">
        <f>SUMIF('Заказы факт'!$B$2:$B$315,'Отчет факт'!A18,'Заказы факт'!$J$2:$J$315)</f>
        <v>17170.324999999997</v>
      </c>
      <c r="G18" s="306">
        <f>SUMIFS('Заказы факт'!$D$2:$D$315,'Заказы факт'!$H$2:$H$315,'Отчет факт'!$G$4,'Заказы факт'!$B$2:$B$315,'Отчет факт'!A18)</f>
        <v>12200</v>
      </c>
      <c r="H18" s="306">
        <f>SUMIFS('Заказы факт'!$D$2:$D$315,'Заказы факт'!$H$2:$H$315,'Отчет факт'!$H$4,'Заказы факт'!$B$2:$B$315,'Отчет факт'!A18)</f>
        <v>3650</v>
      </c>
      <c r="I18" s="306">
        <f>SUMIFS('Заказы факт'!$D$2:$D$315,'Заказы факт'!$H$2:$H$315,'Отчет факт'!$I$4,'Заказы факт'!$B$2:$B$315,'Отчет факт'!A18)</f>
        <v>6700</v>
      </c>
      <c r="J18" s="306">
        <f>SUMIFS('Заказы факт'!$D$2:$D$315,'Заказы факт'!$H$2:$H$315,'Отчет факт'!$J$4,'Заказы факт'!$B$2:$B$315,'Отчет факт'!A18)</f>
        <v>8500</v>
      </c>
      <c r="K18" s="306">
        <f>SUMIFS('Заказы факт'!$D$2:$D$315,'Заказы факт'!$H$2:$H$315,'Отчет факт'!$K$4,'Заказы факт'!$B$2:$B$315,'Отчет факт'!A18)</f>
        <v>0</v>
      </c>
      <c r="L18" s="306">
        <f>SUMIFS('Заказы факт'!$D$2:$D$315,'Заказы факт'!$H$2:$H$315,'Отчет факт'!$L$4,'Заказы факт'!$B$2:$B$315,'Отчет факт'!A18)</f>
        <v>2350</v>
      </c>
    </row>
    <row r="19" spans="1:15" x14ac:dyDescent="0.2">
      <c r="A19" s="291">
        <v>43098</v>
      </c>
      <c r="B19" s="202">
        <f>COUNTIF('Заказы факт'!$B$2:$B$315,'Отчет факт'!A19)</f>
        <v>30</v>
      </c>
      <c r="C19" s="202">
        <f>SUMIF('Заказы факт'!$B$2:$B$315,A19,'Заказы факт'!$D$2:$D$315)</f>
        <v>61100</v>
      </c>
      <c r="D19" s="202">
        <f>SUMIF('Дох.акт.'!$A$21:$A$235,'Отчет факт'!A19,'Дох.акт.'!$E$21:$E$235)</f>
        <v>12500</v>
      </c>
      <c r="E19" s="202">
        <f t="shared" si="0"/>
        <v>48600</v>
      </c>
      <c r="F19" s="322">
        <f>SUMIF('Заказы факт'!$B$2:$B$315,'Отчет факт'!A19,'Заказы факт'!$J$2:$J$315)</f>
        <v>33251</v>
      </c>
      <c r="G19" s="306">
        <f>SUMIFS('Заказы факт'!$D$2:$D$315,'Заказы факт'!$H$2:$H$315,'Отчет факт'!$G$4,'Заказы факт'!$B$2:$B$315,'Отчет факт'!A19)</f>
        <v>13800</v>
      </c>
      <c r="H19" s="306">
        <f>SUMIFS('Заказы факт'!$D$2:$D$315,'Заказы факт'!$H$2:$H$315,'Отчет факт'!$H$4,'Заказы факт'!$B$2:$B$315,'Отчет факт'!A19)</f>
        <v>16100</v>
      </c>
      <c r="I19" s="306">
        <f>SUMIFS('Заказы факт'!$D$2:$D$315,'Заказы факт'!$H$2:$H$315,'Отчет факт'!$I$4,'Заказы факт'!$B$2:$B$315,'Отчет факт'!A19)</f>
        <v>16700</v>
      </c>
      <c r="J19" s="306">
        <f>SUMIFS('Заказы факт'!$D$2:$D$315,'Заказы факт'!$H$2:$H$315,'Отчет факт'!$J$4,'Заказы факт'!$B$2:$B$315,'Отчет факт'!A19)</f>
        <v>14500</v>
      </c>
      <c r="K19" s="306">
        <f>SUMIFS('Заказы факт'!$D$2:$D$315,'Заказы факт'!$H$2:$H$315,'Отчет факт'!$K$4,'Заказы факт'!$B$2:$B$315,'Отчет факт'!A19)</f>
        <v>0</v>
      </c>
      <c r="L19" s="306">
        <f>SUMIFS('Заказы факт'!$D$2:$D$315,'Заказы факт'!$H$2:$H$315,'Отчет факт'!$L$4,'Заказы факт'!$B$2:$B$315,'Отчет факт'!A19)</f>
        <v>0</v>
      </c>
    </row>
    <row r="20" spans="1:15" x14ac:dyDescent="0.2">
      <c r="A20" s="291">
        <v>43099</v>
      </c>
      <c r="B20" s="202">
        <f>COUNTIF('Заказы факт'!$B$2:$B$315,'Отчет факт'!A20)</f>
        <v>39</v>
      </c>
      <c r="C20" s="202">
        <f>SUMIF('Заказы факт'!$B$2:$B$315,A20,'Заказы факт'!$D$2:$D$315)</f>
        <v>94000</v>
      </c>
      <c r="D20" s="202">
        <f>SUMIF('Дох.акт.'!$A$21:$A$235,'Отчет факт'!A20,'Дох.акт.'!$E$21:$E$235)</f>
        <v>0</v>
      </c>
      <c r="E20" s="202">
        <f t="shared" si="0"/>
        <v>94000</v>
      </c>
      <c r="F20" s="322">
        <f>SUMIF('Заказы факт'!$B$2:$B$315,'Отчет факт'!A20,'Заказы факт'!$J$2:$J$315)</f>
        <v>48520</v>
      </c>
      <c r="G20" s="306">
        <f>SUMIFS('Заказы факт'!$D$2:$D$315,'Заказы факт'!$H$2:$H$315,'Отчет факт'!$G$4,'Заказы факт'!$B$2:$B$315,'Отчет факт'!A20)</f>
        <v>29400</v>
      </c>
      <c r="H20" s="306">
        <f>SUMIFS('Заказы факт'!$D$2:$D$315,'Заказы факт'!$H$2:$H$315,'Отчет факт'!$H$4,'Заказы факт'!$B$2:$B$315,'Отчет факт'!A20)</f>
        <v>31400</v>
      </c>
      <c r="I20" s="306">
        <f>SUMIFS('Заказы факт'!$D$2:$D$315,'Заказы факт'!$H$2:$H$315,'Отчет факт'!$I$4,'Заказы факт'!$B$2:$B$315,'Отчет факт'!A20)</f>
        <v>21400</v>
      </c>
      <c r="J20" s="306">
        <f>SUMIFS('Заказы факт'!$D$2:$D$315,'Заказы факт'!$H$2:$H$315,'Отчет факт'!$J$4,'Заказы факт'!$B$2:$B$315,'Отчет факт'!A20)</f>
        <v>11800</v>
      </c>
      <c r="K20" s="306">
        <f>SUMIFS('Заказы факт'!$D$2:$D$315,'Заказы факт'!$H$2:$H$315,'Отчет факт'!$K$4,'Заказы факт'!$B$2:$B$315,'Отчет факт'!A20)</f>
        <v>0</v>
      </c>
      <c r="L20" s="306">
        <f>SUMIFS('Заказы факт'!$D$2:$D$315,'Заказы факт'!$H$2:$H$315,'Отчет факт'!$L$4,'Заказы факт'!$B$2:$B$315,'Отчет факт'!A20)</f>
        <v>0</v>
      </c>
    </row>
    <row r="21" spans="1:15" x14ac:dyDescent="0.2">
      <c r="A21" s="291">
        <v>43100</v>
      </c>
      <c r="B21" s="202">
        <f>COUNTIF('Заказы факт'!$B$2:$B$315,'Отчет факт'!A21)</f>
        <v>66</v>
      </c>
      <c r="C21" s="202">
        <f>SUMIF('Заказы факт'!$B$2:$B$315,A21,'Заказы факт'!$D$2:$D$315)</f>
        <v>220500</v>
      </c>
      <c r="D21" s="202">
        <f>SUMIF('Дох.акт.'!$A$21:$A$235,'Отчет факт'!A21,'Дох.акт.'!$E$21:$E$235)</f>
        <v>231290</v>
      </c>
      <c r="E21" s="202">
        <f t="shared" si="0"/>
        <v>-10790</v>
      </c>
      <c r="F21" s="322">
        <f>SUMIF('Заказы факт'!$B$2:$B$315,'Отчет факт'!A21,'Заказы факт'!$J$2:$J$315)</f>
        <v>120570</v>
      </c>
      <c r="G21" s="306">
        <f>SUMIFS('Заказы факт'!$D$2:$D$315,'Заказы факт'!$H$2:$H$315,'Отчет факт'!$G$4,'Заказы факт'!$B$2:$B$315,'Отчет факт'!A21)</f>
        <v>56400</v>
      </c>
      <c r="H21" s="306">
        <f>SUMIFS('Заказы факт'!$D$2:$D$315,'Заказы факт'!$H$2:$H$315,'Отчет факт'!$H$4,'Заказы факт'!$B$2:$B$315,'Отчет факт'!A21)</f>
        <v>46800</v>
      </c>
      <c r="I21" s="306">
        <f>SUMIFS('Заказы факт'!$D$2:$D$315,'Заказы факт'!$H$2:$H$315,'Отчет факт'!$I$4,'Заказы факт'!$B$2:$B$315,'Отчет факт'!A21)</f>
        <v>63700</v>
      </c>
      <c r="J21" s="306">
        <f>SUMIFS('Заказы факт'!$D$2:$D$315,'Заказы факт'!$H$2:$H$315,'Отчет факт'!$J$4,'Заказы факт'!$B$2:$B$315,'Отчет факт'!A21)</f>
        <v>53600</v>
      </c>
      <c r="K21" s="306">
        <f>SUMIFS('Заказы факт'!$D$2:$D$315,'Заказы факт'!$H$2:$H$315,'Отчет факт'!$K$4,'Заказы факт'!$B$2:$B$315,'Отчет факт'!A21)</f>
        <v>0</v>
      </c>
      <c r="L21" s="306">
        <f>SUMIFS('Заказы факт'!$D$2:$D$315,'Заказы факт'!$H$2:$H$315,'Отчет факт'!$L$4,'Заказы факт'!$B$2:$B$315,'Отчет факт'!A21)</f>
        <v>0</v>
      </c>
    </row>
    <row r="22" spans="1:15" x14ac:dyDescent="0.2">
      <c r="A22" s="291">
        <v>43101</v>
      </c>
      <c r="B22" s="202">
        <f>COUNTIF('Заказы факт'!$B$2:$B$315,'Отчет факт'!A22)</f>
        <v>1</v>
      </c>
      <c r="C22" s="202">
        <f>SUMIF('Заказы факт'!$B$2:$B$315,A22,'Заказы факт'!$D$2:$D$315)</f>
        <v>7000</v>
      </c>
      <c r="D22" s="202">
        <f>SUMIF('Дох.акт.'!$A$21:$A$235,'Отчет факт'!A22,'Дох.акт.'!$E$21:$E$235)</f>
        <v>2800</v>
      </c>
      <c r="E22" s="202">
        <f t="shared" si="0"/>
        <v>4200</v>
      </c>
      <c r="F22" s="322">
        <f>SUMIF('Заказы факт'!$B$2:$B$315,'Отчет факт'!A22,'Заказы факт'!$J$2:$J$315)</f>
        <v>4200</v>
      </c>
      <c r="G22" s="306">
        <f>SUMIFS('Заказы факт'!$D$2:$D$315,'Заказы факт'!$H$2:$H$315,'Отчет факт'!$G$4,'Заказы факт'!$B$2:$B$315,'Отчет факт'!A22)</f>
        <v>0</v>
      </c>
      <c r="H22" s="306">
        <f>SUMIFS('Заказы факт'!$D$2:$D$315,'Заказы факт'!$H$2:$H$315,'Отчет факт'!$H$4,'Заказы факт'!$B$2:$B$315,'Отчет факт'!A22)</f>
        <v>0</v>
      </c>
      <c r="I22" s="306">
        <f>SUMIFS('Заказы факт'!$D$2:$D$315,'Заказы факт'!$H$2:$H$315,'Отчет факт'!$I$4,'Заказы факт'!$B$2:$B$315,'Отчет факт'!A22)</f>
        <v>7000</v>
      </c>
      <c r="J22" s="306">
        <f>SUMIFS('Заказы факт'!$D$2:$D$315,'Заказы факт'!$H$2:$H$315,'Отчет факт'!$J$4,'Заказы факт'!$B$2:$B$315,'Отчет факт'!A22)</f>
        <v>0</v>
      </c>
      <c r="K22" s="306">
        <f>SUMIFS('Заказы факт'!$D$2:$D$315,'Заказы факт'!$H$2:$H$315,'Отчет факт'!$K$4,'Заказы факт'!$B$2:$B$315,'Отчет факт'!A22)</f>
        <v>0</v>
      </c>
      <c r="L22" s="306">
        <f>SUMIFS('Заказы факт'!$D$2:$D$315,'Заказы факт'!$H$2:$H$315,'Отчет факт'!$L$4,'Заказы факт'!$B$2:$B$315,'Отчет факт'!A22)</f>
        <v>0</v>
      </c>
    </row>
    <row r="23" spans="1:15" x14ac:dyDescent="0.2">
      <c r="A23" s="243" t="s">
        <v>1912</v>
      </c>
      <c r="B23" s="243">
        <f>SUM(B5:B22)</f>
        <v>191</v>
      </c>
      <c r="C23" s="243">
        <f>SUM(C5:C22)</f>
        <v>504700</v>
      </c>
      <c r="D23" s="243">
        <f>SUM(D5:D22)</f>
        <v>258090</v>
      </c>
      <c r="E23" s="243">
        <f>SUM(E5:E22)</f>
        <v>246610</v>
      </c>
      <c r="F23" s="217">
        <f>SUM(F5:F22)</f>
        <v>269260.875</v>
      </c>
      <c r="G23" s="209"/>
      <c r="H23" s="209"/>
      <c r="I23" s="209"/>
      <c r="J23" s="209"/>
      <c r="K23" s="209"/>
    </row>
    <row r="25" spans="1:15" x14ac:dyDescent="0.2">
      <c r="G25" s="328"/>
    </row>
    <row r="26" spans="1:15" ht="19" x14ac:dyDescent="0.25">
      <c r="A26" s="307" t="s">
        <v>2552</v>
      </c>
      <c r="J26" s="307" t="s">
        <v>2245</v>
      </c>
    </row>
    <row r="27" spans="1:15" x14ac:dyDescent="0.2">
      <c r="B27" s="209"/>
    </row>
    <row r="28" spans="1:15" x14ac:dyDescent="0.2">
      <c r="A28" s="289"/>
      <c r="B28" s="243">
        <v>2018</v>
      </c>
      <c r="C28" s="214" t="s">
        <v>1918</v>
      </c>
      <c r="D28" s="224" t="s">
        <v>2562</v>
      </c>
      <c r="E28" s="224" t="s">
        <v>2563</v>
      </c>
      <c r="F28" s="222" t="s">
        <v>2564</v>
      </c>
      <c r="G28" s="315"/>
      <c r="J28" s="251" t="s">
        <v>2561</v>
      </c>
      <c r="K28" s="244" t="s">
        <v>2241</v>
      </c>
      <c r="L28" s="244" t="s">
        <v>2235</v>
      </c>
      <c r="M28" s="244" t="s">
        <v>2242</v>
      </c>
      <c r="N28" s="243" t="s">
        <v>2240</v>
      </c>
      <c r="O28" s="247"/>
    </row>
    <row r="29" spans="1:15" x14ac:dyDescent="0.2">
      <c r="A29" s="246" t="s">
        <v>2289</v>
      </c>
      <c r="B29" s="287">
        <f>$B$23</f>
        <v>191</v>
      </c>
      <c r="C29" s="232">
        <v>300</v>
      </c>
      <c r="D29" s="287">
        <f>C29-B29</f>
        <v>109</v>
      </c>
      <c r="E29" s="287">
        <f>F29-B29</f>
        <v>19</v>
      </c>
      <c r="F29" s="222">
        <v>210</v>
      </c>
      <c r="G29" s="315"/>
      <c r="J29" s="246" t="s">
        <v>2058</v>
      </c>
      <c r="K29" s="231">
        <f>VLOOKUP('Отчет факт'!J29,'Дох.акт.'!$A$4:$E$14,2,0)</f>
        <v>54</v>
      </c>
      <c r="L29" s="231">
        <f>VLOOKUP('Отчет факт'!J29,'Дох.акт.'!$A$4:$E$14,3,0)</f>
        <v>30520</v>
      </c>
      <c r="M29" s="231">
        <f>VLOOKUP('Отчет факт'!J29,'Дох.акт.'!$A$4:$E$14,4,0)</f>
        <v>3800</v>
      </c>
      <c r="N29" s="287">
        <f>VLOOKUP('Отчет факт'!J29,'Дох.акт.'!$A$4:$E$14,5,0)</f>
        <v>34320</v>
      </c>
    </row>
    <row r="30" spans="1:15" x14ac:dyDescent="0.2">
      <c r="A30" s="246" t="s">
        <v>2290</v>
      </c>
      <c r="B30" s="287">
        <f>$C$23</f>
        <v>504700</v>
      </c>
      <c r="C30" s="287">
        <v>750000</v>
      </c>
      <c r="D30" s="287">
        <f>C30-B30</f>
        <v>245300</v>
      </c>
      <c r="E30" s="287">
        <f>F30-B30</f>
        <v>11690</v>
      </c>
      <c r="F30" s="223">
        <f>$F$31*$F$29</f>
        <v>516390</v>
      </c>
      <c r="G30" s="316"/>
      <c r="J30" s="246" t="s">
        <v>2243</v>
      </c>
      <c r="K30" s="231">
        <f>VLOOKUP('Отчет факт'!J30,'Дох.акт.'!$A$4:$E$14,2,0)</f>
        <v>47</v>
      </c>
      <c r="L30" s="231">
        <f>VLOOKUP('Отчет факт'!J30,'Дох.акт.'!$A$4:$E$14,3,0)</f>
        <v>28160</v>
      </c>
      <c r="M30" s="231">
        <f>VLOOKUP('Отчет факт'!J30,'Дох.акт.'!$A$4:$E$14,4,0)</f>
        <v>0</v>
      </c>
      <c r="N30" s="287">
        <f>VLOOKUP('Отчет факт'!J30,'Дох.акт.'!$A$4:$E$14,5,0)</f>
        <v>28160</v>
      </c>
    </row>
    <row r="31" spans="1:15" x14ac:dyDescent="0.2">
      <c r="A31" s="246" t="s">
        <v>2560</v>
      </c>
      <c r="B31" s="287">
        <f>$C$23/$B$23</f>
        <v>2642.4083769633507</v>
      </c>
      <c r="C31" s="287">
        <v>2500</v>
      </c>
      <c r="F31" s="222">
        <v>2459</v>
      </c>
      <c r="G31" s="315"/>
      <c r="J31" s="246" t="s">
        <v>2244</v>
      </c>
      <c r="K31" s="231">
        <f>VLOOKUP('Отчет факт'!J31,'Дох.акт.'!$A$4:$E$14,2,0)</f>
        <v>45</v>
      </c>
      <c r="L31" s="231">
        <f>VLOOKUP('Отчет факт'!J31,'Дох.акт.'!$A$4:$E$14,3,0)</f>
        <v>25354.6</v>
      </c>
      <c r="M31" s="231">
        <f>VLOOKUP('Отчет факт'!J31,'Дох.акт.'!$A$4:$E$14,4,0)</f>
        <v>2500</v>
      </c>
      <c r="N31" s="287">
        <f>VLOOKUP('Отчет факт'!J31,'Дох.акт.'!$A$4:$E$14,5,0)</f>
        <v>27854.6</v>
      </c>
    </row>
    <row r="32" spans="1:15" x14ac:dyDescent="0.2">
      <c r="A32" s="246" t="s">
        <v>2553</v>
      </c>
      <c r="B32" s="287">
        <f>Расход!$B$2</f>
        <v>62032.964444444442</v>
      </c>
      <c r="F32" s="288">
        <v>51352</v>
      </c>
      <c r="G32" s="317"/>
      <c r="J32" s="246" t="s">
        <v>2059</v>
      </c>
      <c r="K32" s="231">
        <f>VLOOKUP('Отчет факт'!J32,'Дох.акт.'!$A$4:$E$14,2,0)</f>
        <v>47</v>
      </c>
      <c r="L32" s="231">
        <f>VLOOKUP('Отчет факт'!J32,'Дох.акт.'!$A$4:$E$14,3,0)</f>
        <v>26504.6</v>
      </c>
      <c r="M32" s="231">
        <f>VLOOKUP('Отчет факт'!J32,'Дох.акт.'!$A$4:$E$14,4,0)</f>
        <v>0</v>
      </c>
      <c r="N32" s="287">
        <f>VLOOKUP('Отчет факт'!J32,'Дох.акт.'!$A$4:$E$14,5,0)</f>
        <v>26504.6</v>
      </c>
    </row>
    <row r="33" spans="1:14" x14ac:dyDescent="0.2">
      <c r="A33" s="246" t="s">
        <v>2554</v>
      </c>
      <c r="B33" s="287">
        <f>$E$23-Расход!$B$2</f>
        <v>184577.03555555554</v>
      </c>
      <c r="F33" s="288">
        <v>188247</v>
      </c>
      <c r="G33" s="317"/>
      <c r="J33" s="246" t="s">
        <v>2060</v>
      </c>
      <c r="K33" s="231">
        <f>VLOOKUP('Отчет факт'!J33,'Дох.акт.'!$A$4:$E$14,2,0)</f>
        <v>44</v>
      </c>
      <c r="L33" s="231">
        <f>VLOOKUP('Отчет факт'!J33,'Дох.акт.'!$A$4:$E$14,3,0)</f>
        <v>25830</v>
      </c>
      <c r="M33" s="231">
        <f>VLOOKUP('Отчет факт'!J33,'Дох.акт.'!$A$4:$E$14,4,0)</f>
        <v>0</v>
      </c>
      <c r="N33" s="287">
        <f>VLOOKUP('Отчет факт'!J33,'Дох.акт.'!$A$4:$E$14,5,0)</f>
        <v>25830</v>
      </c>
    </row>
    <row r="34" spans="1:14" x14ac:dyDescent="0.2">
      <c r="J34" s="246" t="s">
        <v>964</v>
      </c>
      <c r="K34" s="231">
        <f>VLOOKUP('Отчет факт'!J34,'Дох.акт.'!$A$4:$E$14,2,0)</f>
        <v>64</v>
      </c>
      <c r="L34" s="231">
        <f>VLOOKUP('Отчет факт'!J34,'Дох.акт.'!$A$4:$E$14,3,0)</f>
        <v>45500.525000000001</v>
      </c>
      <c r="M34" s="231">
        <f>VLOOKUP('Отчет факт'!J34,'Дох.акт.'!$A$4:$E$14,4,0)</f>
        <v>7000</v>
      </c>
      <c r="N34" s="287">
        <f>VLOOKUP('Отчет факт'!J34,'Дох.акт.'!$A$4:$E$14,5,0)</f>
        <v>52500.525000000001</v>
      </c>
    </row>
    <row r="35" spans="1:14" x14ac:dyDescent="0.2">
      <c r="J35" s="246" t="s">
        <v>2061</v>
      </c>
      <c r="K35" s="231">
        <f>VLOOKUP('Отчет факт'!J35,'Дох.акт.'!$A$4:$E$14,2,0)</f>
        <v>33</v>
      </c>
      <c r="L35" s="231">
        <f>VLOOKUP('Отчет факт'!J35,'Дох.акт.'!$A$4:$E$14,3,0)</f>
        <v>26654.5</v>
      </c>
      <c r="M35" s="231">
        <f>VLOOKUP('Отчет факт'!J35,'Дох.акт.'!$A$4:$E$14,4,0)</f>
        <v>1500</v>
      </c>
      <c r="N35" s="287">
        <f>VLOOKUP('Отчет факт'!J35,'Дох.акт.'!$A$4:$E$14,5,0)</f>
        <v>28154.5</v>
      </c>
    </row>
    <row r="36" spans="1:14" x14ac:dyDescent="0.2">
      <c r="A36" s="290"/>
      <c r="B36" s="214" t="s">
        <v>2558</v>
      </c>
      <c r="C36" s="214" t="s">
        <v>2559</v>
      </c>
      <c r="D36" s="214" t="s">
        <v>2242</v>
      </c>
      <c r="E36" s="243" t="s">
        <v>2239</v>
      </c>
      <c r="F36" s="222" t="s">
        <v>2564</v>
      </c>
      <c r="G36" s="315"/>
      <c r="J36" s="246" t="s">
        <v>2062</v>
      </c>
      <c r="K36" s="231">
        <f>VLOOKUP('Отчет факт'!J36,'Дох.акт.'!$A$4:$E$14,2,0)</f>
        <v>33</v>
      </c>
      <c r="L36" s="231">
        <f>VLOOKUP('Отчет факт'!J36,'Дох.акт.'!$A$4:$E$14,3,0)</f>
        <v>26654.5</v>
      </c>
      <c r="M36" s="231">
        <f>VLOOKUP('Отчет факт'!J36,'Дох.акт.'!$A$4:$E$14,4,0)</f>
        <v>0</v>
      </c>
      <c r="N36" s="287">
        <f>VLOOKUP('Отчет факт'!J36,'Дох.акт.'!$A$4:$E$14,5,0)</f>
        <v>26654.5</v>
      </c>
    </row>
    <row r="37" spans="1:14" x14ac:dyDescent="0.2">
      <c r="A37" s="212" t="s">
        <v>2555</v>
      </c>
      <c r="B37" s="287">
        <f>$B$33*0.35</f>
        <v>64601.962444444434</v>
      </c>
      <c r="C37" s="287">
        <f>$L$38</f>
        <v>0</v>
      </c>
      <c r="D37" s="287">
        <f>$M$38</f>
        <v>6000</v>
      </c>
      <c r="E37" s="217">
        <f>SUM(B37:D37)</f>
        <v>70601.962444444434</v>
      </c>
      <c r="F37" s="288">
        <v>70593</v>
      </c>
      <c r="G37" s="317"/>
      <c r="J37" s="246" t="s">
        <v>1068</v>
      </c>
      <c r="K37" s="231">
        <f>VLOOKUP('Отчет факт'!J37,'Дох.акт.'!$A$4:$E$14,2,0)</f>
        <v>3</v>
      </c>
      <c r="L37" s="231">
        <f>VLOOKUP('Отчет факт'!J37,'Дох.акт.'!$A$4:$E$14,3,0)</f>
        <v>1110</v>
      </c>
      <c r="M37" s="231">
        <f>VLOOKUP('Отчет факт'!J37,'Дох.акт.'!$A$4:$E$14,4,0)</f>
        <v>1000</v>
      </c>
      <c r="N37" s="287">
        <f>VLOOKUP('Отчет факт'!J37,'Дох.акт.'!$A$4:$E$14,5,0)</f>
        <v>2110</v>
      </c>
    </row>
    <row r="38" spans="1:14" x14ac:dyDescent="0.2">
      <c r="A38" s="212" t="s">
        <v>2556</v>
      </c>
      <c r="B38" s="287">
        <f>$B$33*0.45</f>
        <v>83059.665999999997</v>
      </c>
      <c r="C38" s="287">
        <f>$L$37</f>
        <v>1110</v>
      </c>
      <c r="D38" s="287">
        <f>$M$37</f>
        <v>1000</v>
      </c>
      <c r="E38" s="217">
        <f t="shared" ref="E38:E39" si="1">SUM(B38:D38)</f>
        <v>85169.665999999997</v>
      </c>
      <c r="F38" s="288">
        <v>75299</v>
      </c>
      <c r="G38" s="317"/>
      <c r="J38" s="246" t="s">
        <v>1923</v>
      </c>
      <c r="K38" s="231">
        <f>VLOOKUP('Отчет факт'!J38,'Дох.акт.'!$A$4:$E$14,2,0)</f>
        <v>0</v>
      </c>
      <c r="L38" s="231">
        <f>VLOOKUP('Отчет факт'!J38,'Дох.акт.'!$A$4:$E$14,3,0)</f>
        <v>0</v>
      </c>
      <c r="M38" s="231">
        <f>VLOOKUP('Отчет факт'!J38,'Дох.акт.'!$A$4:$E$14,4,0)</f>
        <v>6000</v>
      </c>
      <c r="N38" s="287">
        <f>VLOOKUP('Отчет факт'!J38,'Дох.акт.'!$A$4:$E$14,5,0)</f>
        <v>6000</v>
      </c>
    </row>
    <row r="39" spans="1:14" x14ac:dyDescent="0.2">
      <c r="A39" s="212" t="s">
        <v>2557</v>
      </c>
      <c r="B39" s="287">
        <f>$B$33*0.2</f>
        <v>36915.407111111112</v>
      </c>
      <c r="C39" s="287">
        <v>0</v>
      </c>
      <c r="D39" s="287">
        <v>0</v>
      </c>
      <c r="E39" s="217">
        <f t="shared" si="1"/>
        <v>36915.407111111112</v>
      </c>
      <c r="F39" s="288">
        <v>42356</v>
      </c>
      <c r="G39" s="317"/>
      <c r="J39" s="329" t="s">
        <v>1912</v>
      </c>
      <c r="K39" s="287"/>
      <c r="L39" s="287">
        <f t="shared" ref="L39:N39" si="2">SUM(L29:L38)</f>
        <v>236288.72500000001</v>
      </c>
      <c r="M39" s="287">
        <f t="shared" si="2"/>
        <v>21800</v>
      </c>
      <c r="N39" s="287">
        <f t="shared" si="2"/>
        <v>258088.72500000001</v>
      </c>
    </row>
    <row r="40" spans="1:14" x14ac:dyDescent="0.2">
      <c r="B40" s="287">
        <f>SUM(B37:B39)</f>
        <v>184577.03555555554</v>
      </c>
      <c r="E40" s="217">
        <f>SUM(E37:E39)</f>
        <v>192687.03555555554</v>
      </c>
    </row>
    <row r="42" spans="1:14" x14ac:dyDescent="0.2">
      <c r="A42" s="330" t="s">
        <v>2623</v>
      </c>
      <c r="B42" s="328">
        <f>B40+Расход!H15-4800</f>
        <v>241810</v>
      </c>
      <c r="M42" s="328"/>
    </row>
    <row r="43" spans="1:14" x14ac:dyDescent="0.2">
      <c r="G43" s="328">
        <f>E40+Расход!E13</f>
        <v>256287.03555555554</v>
      </c>
    </row>
  </sheetData>
  <mergeCells count="1">
    <mergeCell ref="G3:L3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H235"/>
  <sheetViews>
    <sheetView zoomScale="85" zoomScaleNormal="85" workbookViewId="0">
      <selection activeCell="B9" sqref="B9"/>
    </sheetView>
  </sheetViews>
  <sheetFormatPr baseColWidth="10" defaultColWidth="8.83203125" defaultRowHeight="15" x14ac:dyDescent="0.2"/>
  <cols>
    <col min="1" max="1" width="11.83203125" customWidth="1"/>
    <col min="2" max="2" width="12" style="209" bestFit="1" customWidth="1"/>
    <col min="3" max="3" width="10.1640625" style="209" bestFit="1" customWidth="1"/>
    <col min="4" max="4" width="10.1640625" bestFit="1" customWidth="1"/>
    <col min="5" max="5" width="11.33203125" bestFit="1" customWidth="1"/>
    <col min="6" max="7" width="10.1640625" bestFit="1" customWidth="1"/>
    <col min="8" max="8" width="11.6640625" bestFit="1" customWidth="1"/>
    <col min="9" max="12" width="10.1640625" bestFit="1" customWidth="1"/>
  </cols>
  <sheetData>
    <row r="2" spans="1:5" x14ac:dyDescent="0.2">
      <c r="A2" s="122" t="s">
        <v>2245</v>
      </c>
    </row>
    <row r="4" spans="1:5" x14ac:dyDescent="0.2">
      <c r="A4" s="251" t="s">
        <v>2246</v>
      </c>
      <c r="B4" s="244" t="s">
        <v>2241</v>
      </c>
      <c r="C4" s="244" t="s">
        <v>2235</v>
      </c>
      <c r="D4" s="244" t="s">
        <v>2242</v>
      </c>
      <c r="E4" s="243" t="s">
        <v>2240</v>
      </c>
    </row>
    <row r="5" spans="1:5" x14ac:dyDescent="0.2">
      <c r="A5" s="246" t="s">
        <v>2058</v>
      </c>
      <c r="B5" s="231">
        <f>B20</f>
        <v>54</v>
      </c>
      <c r="C5" s="231">
        <f t="shared" ref="C5:D5" si="0">C20</f>
        <v>30520</v>
      </c>
      <c r="D5" s="231">
        <f t="shared" si="0"/>
        <v>3800</v>
      </c>
      <c r="E5" s="231">
        <f>H20</f>
        <v>34320</v>
      </c>
    </row>
    <row r="6" spans="1:5" x14ac:dyDescent="0.2">
      <c r="A6" s="246" t="s">
        <v>2243</v>
      </c>
      <c r="B6" s="231">
        <f>B42</f>
        <v>47</v>
      </c>
      <c r="C6" s="231">
        <f t="shared" ref="C6:D6" si="1">C42</f>
        <v>28160</v>
      </c>
      <c r="D6" s="231">
        <f t="shared" si="1"/>
        <v>0</v>
      </c>
      <c r="E6" s="231">
        <f>H42</f>
        <v>28160</v>
      </c>
    </row>
    <row r="7" spans="1:5" x14ac:dyDescent="0.2">
      <c r="A7" s="246" t="s">
        <v>2244</v>
      </c>
      <c r="B7" s="231">
        <f>B64</f>
        <v>45</v>
      </c>
      <c r="C7" s="231">
        <f t="shared" ref="C7:D7" si="2">C64</f>
        <v>25354.6</v>
      </c>
      <c r="D7" s="231">
        <f t="shared" si="2"/>
        <v>2500</v>
      </c>
      <c r="E7" s="231">
        <f>H64</f>
        <v>27854.6</v>
      </c>
    </row>
    <row r="8" spans="1:5" x14ac:dyDescent="0.2">
      <c r="A8" s="246" t="s">
        <v>2059</v>
      </c>
      <c r="B8" s="231">
        <f>B86</f>
        <v>47</v>
      </c>
      <c r="C8" s="231">
        <f t="shared" ref="C8:D8" si="3">C86</f>
        <v>26504.6</v>
      </c>
      <c r="D8" s="231">
        <f t="shared" si="3"/>
        <v>0</v>
      </c>
      <c r="E8" s="231">
        <f>H86</f>
        <v>26504.6</v>
      </c>
    </row>
    <row r="9" spans="1:5" x14ac:dyDescent="0.2">
      <c r="A9" s="246" t="s">
        <v>2060</v>
      </c>
      <c r="B9" s="231">
        <f>B108</f>
        <v>44</v>
      </c>
      <c r="C9" s="231">
        <f t="shared" ref="C9:D9" si="4">C108</f>
        <v>25830</v>
      </c>
      <c r="D9" s="231">
        <f t="shared" si="4"/>
        <v>0</v>
      </c>
      <c r="E9" s="231">
        <f>H108</f>
        <v>25830</v>
      </c>
    </row>
    <row r="10" spans="1:5" x14ac:dyDescent="0.2">
      <c r="A10" s="246" t="s">
        <v>964</v>
      </c>
      <c r="B10" s="231">
        <f>B130</f>
        <v>64</v>
      </c>
      <c r="C10" s="231">
        <f t="shared" ref="C10:D10" si="5">C130</f>
        <v>45500.525000000001</v>
      </c>
      <c r="D10" s="231">
        <f t="shared" si="5"/>
        <v>7000</v>
      </c>
      <c r="E10" s="231">
        <f>H130</f>
        <v>52500.525000000001</v>
      </c>
    </row>
    <row r="11" spans="1:5" x14ac:dyDescent="0.2">
      <c r="A11" s="246" t="s">
        <v>2061</v>
      </c>
      <c r="B11" s="231">
        <f>B152</f>
        <v>33</v>
      </c>
      <c r="C11" s="231">
        <f t="shared" ref="C11:D11" si="6">C152</f>
        <v>26654.5</v>
      </c>
      <c r="D11" s="231">
        <f t="shared" si="6"/>
        <v>1500</v>
      </c>
      <c r="E11" s="231">
        <f>H152</f>
        <v>28154.5</v>
      </c>
    </row>
    <row r="12" spans="1:5" x14ac:dyDescent="0.2">
      <c r="A12" s="246" t="s">
        <v>2062</v>
      </c>
      <c r="B12" s="231">
        <f>B174</f>
        <v>33</v>
      </c>
      <c r="C12" s="231">
        <f t="shared" ref="C12:D12" si="7">C174</f>
        <v>26654.5</v>
      </c>
      <c r="D12" s="231">
        <f t="shared" si="7"/>
        <v>0</v>
      </c>
      <c r="E12" s="231">
        <f>H174</f>
        <v>26654.5</v>
      </c>
    </row>
    <row r="13" spans="1:5" x14ac:dyDescent="0.2">
      <c r="A13" s="246" t="s">
        <v>1068</v>
      </c>
      <c r="B13" s="231">
        <f>B196</f>
        <v>3</v>
      </c>
      <c r="C13" s="231">
        <f t="shared" ref="C13:D13" si="8">C196</f>
        <v>1110</v>
      </c>
      <c r="D13" s="231">
        <f t="shared" si="8"/>
        <v>1000</v>
      </c>
      <c r="E13" s="231">
        <f>H196</f>
        <v>2110</v>
      </c>
    </row>
    <row r="14" spans="1:5" x14ac:dyDescent="0.2">
      <c r="A14" s="246" t="s">
        <v>1923</v>
      </c>
      <c r="B14" s="231">
        <f>B218</f>
        <v>0</v>
      </c>
      <c r="C14" s="231">
        <f t="shared" ref="C14:D14" si="9">C218</f>
        <v>0</v>
      </c>
      <c r="D14" s="231">
        <f t="shared" si="9"/>
        <v>6000</v>
      </c>
      <c r="E14" s="231">
        <f>H218</f>
        <v>6000</v>
      </c>
    </row>
    <row r="18" spans="1:8" x14ac:dyDescent="0.2">
      <c r="A18" s="246" t="s">
        <v>2058</v>
      </c>
      <c r="B18" s="247"/>
      <c r="C18" s="247"/>
      <c r="D18" s="122"/>
      <c r="E18" s="122"/>
      <c r="F18" s="122"/>
      <c r="G18" s="122"/>
      <c r="H18" s="122"/>
    </row>
    <row r="19" spans="1:8" x14ac:dyDescent="0.2">
      <c r="A19" s="244" t="s">
        <v>2234</v>
      </c>
      <c r="B19" s="244" t="s">
        <v>2241</v>
      </c>
      <c r="C19" s="244" t="s">
        <v>2235</v>
      </c>
      <c r="D19" s="244" t="s">
        <v>2242</v>
      </c>
      <c r="E19" s="244" t="s">
        <v>2237</v>
      </c>
      <c r="F19" s="244" t="s">
        <v>2238</v>
      </c>
      <c r="G19" s="245" t="s">
        <v>2236</v>
      </c>
      <c r="H19" s="243" t="s">
        <v>2240</v>
      </c>
    </row>
    <row r="20" spans="1:8" x14ac:dyDescent="0.2">
      <c r="A20" s="249" t="s">
        <v>2239</v>
      </c>
      <c r="B20" s="249">
        <f>SUM(B21:B37)</f>
        <v>54</v>
      </c>
      <c r="C20" s="249">
        <f>SUM(C21:C37)</f>
        <v>30520</v>
      </c>
      <c r="D20" s="249">
        <f t="shared" ref="D20:G20" si="10">SUM(D21:D37)</f>
        <v>3800</v>
      </c>
      <c r="E20" s="249">
        <f t="shared" si="10"/>
        <v>34320</v>
      </c>
      <c r="F20" s="249">
        <f t="shared" si="10"/>
        <v>0</v>
      </c>
      <c r="G20" s="323">
        <f t="shared" si="10"/>
        <v>1052.4444444444443</v>
      </c>
      <c r="H20" s="217">
        <f>C20+D20</f>
        <v>34320</v>
      </c>
    </row>
    <row r="21" spans="1:8" x14ac:dyDescent="0.2">
      <c r="A21" s="248">
        <v>43084</v>
      </c>
      <c r="B21" s="202">
        <f>COUNTIFS('Заказы факт'!$G$2:$G$315,$A$18,'Заказы факт'!$B$2:$B$315,A21)</f>
        <v>0</v>
      </c>
      <c r="C21" s="202">
        <f>SUMIFS('Заказы факт'!$I$2:$I$315,'Заказы факт'!$G$2:$G$315,$A$18,'Заказы факт'!$B$2:$B$315,A21)</f>
        <v>0</v>
      </c>
      <c r="D21" s="202"/>
      <c r="E21" s="202"/>
      <c r="F21" s="202">
        <f>C21-E21+D21</f>
        <v>0</v>
      </c>
      <c r="G21" s="324">
        <f>SUMIF(Бензин!$M$22:$M$33,'Дох.акт.'!A21,Бензин!$Q$22:$Q$33)</f>
        <v>0</v>
      </c>
      <c r="H21" s="209"/>
    </row>
    <row r="22" spans="1:8" x14ac:dyDescent="0.2">
      <c r="A22" s="248">
        <v>43085</v>
      </c>
      <c r="B22" s="202">
        <f>COUNTIFS('Заказы факт'!$G$2:$G$315,$A$18,'Заказы факт'!$B$2:$B$315,A22)</f>
        <v>0</v>
      </c>
      <c r="C22" s="202">
        <f>SUMIFS('Заказы факт'!$I$2:$I$315,'Заказы факт'!$G$2:$G$315,$A$18,'Заказы факт'!$B$2:$B$315,A22)</f>
        <v>0</v>
      </c>
      <c r="D22" s="202"/>
      <c r="E22" s="202"/>
      <c r="F22" s="202">
        <f t="shared" ref="F22:F37" si="11">C22-E22+D22</f>
        <v>0</v>
      </c>
      <c r="G22" s="324">
        <f>SUMIF(Бензин!$M$22:$M$33,'Дох.акт.'!A22,Бензин!$Q$22:$Q$33)</f>
        <v>0</v>
      </c>
      <c r="H22" s="209"/>
    </row>
    <row r="23" spans="1:8" x14ac:dyDescent="0.2">
      <c r="A23" s="248">
        <v>43086</v>
      </c>
      <c r="B23" s="202">
        <f>COUNTIFS('Заказы факт'!$G$2:$G$315,$A$18,'Заказы факт'!$B$2:$B$315,A23)</f>
        <v>0</v>
      </c>
      <c r="C23" s="202">
        <f>SUMIFS('Заказы факт'!$I$2:$I$315,'Заказы факт'!$G$2:$G$315,$A$18,'Заказы факт'!$B$2:$B$315,A23)</f>
        <v>0</v>
      </c>
      <c r="D23" s="202"/>
      <c r="E23" s="202"/>
      <c r="F23" s="202">
        <f t="shared" si="11"/>
        <v>0</v>
      </c>
      <c r="G23" s="324">
        <f>SUMIF(Бензин!$M$22:$M$33,'Дох.акт.'!A23,Бензин!$Q$22:$Q$33)</f>
        <v>0</v>
      </c>
      <c r="H23" s="209"/>
    </row>
    <row r="24" spans="1:8" x14ac:dyDescent="0.2">
      <c r="A24" s="248">
        <v>43087</v>
      </c>
      <c r="B24" s="202">
        <f>COUNTIFS('Заказы факт'!$G$2:$G$315,$A$18,'Заказы факт'!$B$2:$B$315,A24)</f>
        <v>0</v>
      </c>
      <c r="C24" s="202">
        <f>SUMIFS('Заказы факт'!$I$2:$I$315,'Заказы факт'!$G$2:$G$315,$A$18,'Заказы факт'!$B$2:$B$315,A24)</f>
        <v>0</v>
      </c>
      <c r="D24" s="202"/>
      <c r="E24" s="202"/>
      <c r="F24" s="202">
        <f t="shared" si="11"/>
        <v>0</v>
      </c>
      <c r="G24" s="324">
        <f>SUMIF(Бензин!$M$22:$M$33,'Дох.акт.'!A24,Бензин!$Q$22:$Q$33)</f>
        <v>0</v>
      </c>
      <c r="H24" s="209"/>
    </row>
    <row r="25" spans="1:8" x14ac:dyDescent="0.2">
      <c r="A25" s="248">
        <v>43088</v>
      </c>
      <c r="B25" s="202">
        <f>COUNTIFS('Заказы факт'!$G$2:$G$315,$A$18,'Заказы факт'!$B$2:$B$315,A25)</f>
        <v>0</v>
      </c>
      <c r="C25" s="202">
        <f>SUMIFS('Заказы факт'!$I$2:$I$315,'Заказы факт'!$G$2:$G$315,$A$18,'Заказы факт'!$B$2:$B$315,A25)</f>
        <v>0</v>
      </c>
      <c r="D25" s="202"/>
      <c r="E25" s="202"/>
      <c r="F25" s="202">
        <f t="shared" si="11"/>
        <v>0</v>
      </c>
      <c r="G25" s="324">
        <f>SUMIF(Бензин!$M$22:$M$33,'Дох.акт.'!A25,Бензин!$Q$22:$Q$33)</f>
        <v>0</v>
      </c>
      <c r="H25" s="209"/>
    </row>
    <row r="26" spans="1:8" x14ac:dyDescent="0.2">
      <c r="A26" s="248">
        <v>43089</v>
      </c>
      <c r="B26" s="202">
        <f>COUNTIFS('Заказы факт'!$G$2:$G$315,$A$18,'Заказы факт'!$B$2:$B$315,A26)</f>
        <v>0</v>
      </c>
      <c r="C26" s="202">
        <f>SUMIFS('Заказы факт'!$I$2:$I$315,'Заказы факт'!$G$2:$G$315,$A$18,'Заказы факт'!$B$2:$B$315,A26)</f>
        <v>0</v>
      </c>
      <c r="D26" s="202"/>
      <c r="E26" s="202"/>
      <c r="F26" s="202">
        <f t="shared" si="11"/>
        <v>0</v>
      </c>
      <c r="G26" s="324">
        <f>SUMIF(Бензин!$M$22:$M$33,'Дох.акт.'!A26,Бензин!$Q$22:$Q$33)</f>
        <v>0</v>
      </c>
      <c r="H26" s="209"/>
    </row>
    <row r="27" spans="1:8" x14ac:dyDescent="0.2">
      <c r="A27" s="248">
        <v>43090</v>
      </c>
      <c r="B27" s="202">
        <f>COUNTIFS('Заказы факт'!$G$2:$G$315,$A$18,'Заказы факт'!$B$2:$B$315,A27)</f>
        <v>0</v>
      </c>
      <c r="C27" s="202">
        <f>SUMIFS('Заказы факт'!$I$2:$I$315,'Заказы факт'!$G$2:$G$315,$A$18,'Заказы факт'!$B$2:$B$315,A27)</f>
        <v>0</v>
      </c>
      <c r="D27" s="202"/>
      <c r="E27" s="202"/>
      <c r="F27" s="202">
        <f t="shared" si="11"/>
        <v>0</v>
      </c>
      <c r="G27" s="324">
        <f>SUMIF(Бензин!$M$22:$M$33,'Дох.акт.'!A27,Бензин!$Q$22:$Q$33)</f>
        <v>0</v>
      </c>
      <c r="H27" s="209"/>
    </row>
    <row r="28" spans="1:8" x14ac:dyDescent="0.2">
      <c r="A28" s="248">
        <v>43091</v>
      </c>
      <c r="B28" s="202">
        <f>COUNTIFS('Заказы факт'!$G$2:$G$315,$A$18,'Заказы факт'!$B$2:$B$315,A28)</f>
        <v>0</v>
      </c>
      <c r="C28" s="202">
        <f>SUMIFS('Заказы факт'!$I$2:$I$315,'Заказы факт'!$G$2:$G$315,$A$18,'Заказы факт'!$B$2:$B$315,A28)</f>
        <v>0</v>
      </c>
      <c r="D28" s="202"/>
      <c r="E28" s="202"/>
      <c r="F28" s="202">
        <f t="shared" si="11"/>
        <v>0</v>
      </c>
      <c r="G28" s="324">
        <f>SUMIF(Бензин!$M$22:$M$33,'Дох.акт.'!A28,Бензин!$Q$22:$Q$33)</f>
        <v>0</v>
      </c>
      <c r="H28" s="209"/>
    </row>
    <row r="29" spans="1:8" x14ac:dyDescent="0.2">
      <c r="A29" s="248">
        <v>43092</v>
      </c>
      <c r="B29" s="202">
        <f>COUNTIFS('Заказы факт'!$G$2:$G$315,$A$18,'Заказы факт'!$B$2:$B$315,A29)</f>
        <v>7</v>
      </c>
      <c r="C29" s="202">
        <f>SUMIFS('Заказы факт'!$I$2:$I$315,'Заказы факт'!$G$2:$G$315,$A$18,'Заказы факт'!$B$2:$B$315,A29)</f>
        <v>2360</v>
      </c>
      <c r="D29" s="202"/>
      <c r="E29" s="202"/>
      <c r="F29" s="202">
        <f t="shared" si="11"/>
        <v>2360</v>
      </c>
      <c r="G29" s="324">
        <f>SUMIF(Бензин!$M$22:$M$33,'Дох.акт.'!A29,Бензин!$Q$22:$Q$33)</f>
        <v>0</v>
      </c>
      <c r="H29" s="209"/>
    </row>
    <row r="30" spans="1:8" x14ac:dyDescent="0.2">
      <c r="A30" s="248">
        <v>43093</v>
      </c>
      <c r="B30" s="202">
        <f>COUNTIFS('Заказы факт'!$G$2:$G$315,$A$18,'Заказы факт'!$B$2:$B$315,A30)</f>
        <v>0</v>
      </c>
      <c r="C30" s="202">
        <f>SUMIFS('Заказы факт'!$I$2:$I$315,'Заказы факт'!$G$2:$G$315,$A$18,'Заказы факт'!$B$2:$B$315,A30)</f>
        <v>0</v>
      </c>
      <c r="D30" s="202"/>
      <c r="E30" s="202"/>
      <c r="F30" s="202">
        <f t="shared" si="11"/>
        <v>0</v>
      </c>
      <c r="G30" s="324">
        <f>SUMIF(Бензин!$M$22:$M$33,'Дох.акт.'!A30,Бензин!$Q$22:$Q$33)</f>
        <v>0</v>
      </c>
      <c r="H30" s="209"/>
    </row>
    <row r="31" spans="1:8" x14ac:dyDescent="0.2">
      <c r="A31" s="248">
        <v>43094</v>
      </c>
      <c r="B31" s="202">
        <f>COUNTIFS('Заказы факт'!$G$2:$G$315,$A$18,'Заказы факт'!$B$2:$B$315,A31)</f>
        <v>0</v>
      </c>
      <c r="C31" s="202">
        <f>SUMIFS('Заказы факт'!$I$2:$I$315,'Заказы факт'!$G$2:$G$315,$A$18,'Заказы факт'!$B$2:$B$315,A31)</f>
        <v>0</v>
      </c>
      <c r="D31" s="202"/>
      <c r="E31" s="202"/>
      <c r="F31" s="202">
        <f t="shared" si="11"/>
        <v>0</v>
      </c>
      <c r="G31" s="324">
        <f>SUMIF(Бензин!$M$22:$M$33,'Дох.акт.'!A31,Бензин!$Q$22:$Q$33)</f>
        <v>0</v>
      </c>
      <c r="H31" s="209"/>
    </row>
    <row r="32" spans="1:8" x14ac:dyDescent="0.2">
      <c r="A32" s="248">
        <v>43095</v>
      </c>
      <c r="B32" s="202">
        <f>COUNTIFS('Заказы факт'!$G$2:$G$315,$A$18,'Заказы факт'!$B$2:$B$315,A32)</f>
        <v>0</v>
      </c>
      <c r="C32" s="202">
        <f>SUMIFS('Заказы факт'!$I$2:$I$315,'Заказы факт'!$G$2:$G$315,$A$18,'Заказы факт'!$B$2:$B$315,A32)</f>
        <v>0</v>
      </c>
      <c r="D32" s="202"/>
      <c r="E32" s="202"/>
      <c r="F32" s="202">
        <f t="shared" si="11"/>
        <v>0</v>
      </c>
      <c r="G32" s="324">
        <f>SUMIF(Бензин!$M$22:$M$33,'Дох.акт.'!A32,Бензин!$Q$22:$Q$33)</f>
        <v>0</v>
      </c>
      <c r="H32" s="209"/>
    </row>
    <row r="33" spans="1:8" x14ac:dyDescent="0.2">
      <c r="A33" s="248">
        <v>43096</v>
      </c>
      <c r="B33" s="202">
        <f>COUNTIFS('Заказы факт'!$G$2:$G$315,$A$18,'Заказы факт'!$B$2:$B$315,A33)</f>
        <v>0</v>
      </c>
      <c r="C33" s="202">
        <f>SUMIFS('Заказы факт'!$I$2:$I$315,'Заказы факт'!$G$2:$G$315,$A$18,'Заказы факт'!$B$2:$B$315,A33)</f>
        <v>0</v>
      </c>
      <c r="D33" s="202"/>
      <c r="E33" s="202"/>
      <c r="F33" s="202">
        <f t="shared" si="11"/>
        <v>0</v>
      </c>
      <c r="G33" s="324">
        <f>SUMIF(Бензин!$M$22:$M$33,'Дох.акт.'!A33,Бензин!$Q$22:$Q$33)</f>
        <v>0</v>
      </c>
      <c r="H33" s="209"/>
    </row>
    <row r="34" spans="1:8" x14ac:dyDescent="0.2">
      <c r="A34" s="248">
        <v>43097</v>
      </c>
      <c r="B34" s="202">
        <f>COUNTIFS('Заказы факт'!$G$2:$G$315,$A$18,'Заказы факт'!$B$2:$B$315,A34)</f>
        <v>7</v>
      </c>
      <c r="C34" s="202">
        <f>SUMIFS('Заказы факт'!$I$2:$I$315,'Заказы факт'!$G$2:$G$315,$A$18,'Заказы факт'!$B$2:$B$315,A34)</f>
        <v>2950</v>
      </c>
      <c r="D34" s="202">
        <v>800</v>
      </c>
      <c r="E34" s="202"/>
      <c r="F34" s="202">
        <f t="shared" si="11"/>
        <v>3750</v>
      </c>
      <c r="G34" s="324">
        <f>SUMIF(Бензин!$M$22:$M$33,'Дох.акт.'!A34,Бензин!$Q$22:$Q$33)</f>
        <v>0</v>
      </c>
      <c r="H34" s="209"/>
    </row>
    <row r="35" spans="1:8" x14ac:dyDescent="0.2">
      <c r="A35" s="248">
        <v>43098</v>
      </c>
      <c r="B35" s="202">
        <f>COUNTIFS('Заказы факт'!$G$2:$G$315,$A$18,'Заказы факт'!$B$2:$B$315,A35)</f>
        <v>9</v>
      </c>
      <c r="C35" s="202">
        <f>SUMIFS('Заказы факт'!$I$2:$I$315,'Заказы факт'!$G$2:$G$315,$A$18,'Заказы факт'!$B$2:$B$315,A35)</f>
        <v>3760</v>
      </c>
      <c r="D35" s="202">
        <v>1000</v>
      </c>
      <c r="E35" s="202"/>
      <c r="F35" s="202">
        <f t="shared" si="11"/>
        <v>4760</v>
      </c>
      <c r="G35" s="324">
        <f>SUMIF(Бензин!$M$22:$M$33,'Дох.акт.'!A35,Бензин!$Q$22:$Q$33)</f>
        <v>485.11111111111109</v>
      </c>
      <c r="H35" s="209"/>
    </row>
    <row r="36" spans="1:8" x14ac:dyDescent="0.2">
      <c r="A36" s="248">
        <v>43099</v>
      </c>
      <c r="B36" s="202">
        <f>COUNTIFS('Заказы факт'!$G$2:$G$315,$A$18,'Заказы факт'!$B$2:$B$315,A36)</f>
        <v>14</v>
      </c>
      <c r="C36" s="202">
        <f>SUMIFS('Заказы факт'!$I$2:$I$315,'Заказы факт'!$G$2:$G$315,$A$18,'Заказы факт'!$B$2:$B$315,A36)</f>
        <v>7350</v>
      </c>
      <c r="D36" s="202">
        <v>1000</v>
      </c>
      <c r="E36" s="202"/>
      <c r="F36" s="202">
        <f t="shared" si="11"/>
        <v>8350</v>
      </c>
      <c r="G36" s="324">
        <f>SUMIF(Бензин!$M$22:$M$33,'Дох.акт.'!A36,Бензин!$Q$22:$Q$33)</f>
        <v>279.55555555555554</v>
      </c>
      <c r="H36" s="209"/>
    </row>
    <row r="37" spans="1:8" x14ac:dyDescent="0.2">
      <c r="A37" s="248">
        <v>43100</v>
      </c>
      <c r="B37" s="202">
        <f>COUNTIFS('Заказы факт'!$G$2:$G$315,$A$18,'Заказы факт'!$B$2:$B$315,A37)</f>
        <v>17</v>
      </c>
      <c r="C37" s="202">
        <f>SUMIFS('Заказы факт'!$I$2:$I$315,'Заказы факт'!$G$2:$G$315,$A$18,'Заказы факт'!$B$2:$B$315,A37)</f>
        <v>14100</v>
      </c>
      <c r="D37" s="202">
        <v>1000</v>
      </c>
      <c r="E37" s="202">
        <v>34320</v>
      </c>
      <c r="F37" s="202">
        <f t="shared" si="11"/>
        <v>-19220</v>
      </c>
      <c r="G37" s="324">
        <f>SUMIF(Бензин!$M$22:$M$33,'Дох.акт.'!A37,Бензин!$Q$22:$Q$33)</f>
        <v>287.77777777777777</v>
      </c>
      <c r="H37" s="209"/>
    </row>
    <row r="38" spans="1:8" x14ac:dyDescent="0.2">
      <c r="A38" s="166"/>
    </row>
    <row r="39" spans="1:8" x14ac:dyDescent="0.2">
      <c r="A39" s="166"/>
    </row>
    <row r="40" spans="1:8" x14ac:dyDescent="0.2">
      <c r="A40" s="246" t="s">
        <v>2243</v>
      </c>
      <c r="B40" s="247"/>
      <c r="C40" s="247"/>
      <c r="D40" s="122"/>
      <c r="E40" s="122"/>
      <c r="F40" s="122"/>
      <c r="G40" s="122"/>
      <c r="H40" s="122"/>
    </row>
    <row r="41" spans="1:8" x14ac:dyDescent="0.2">
      <c r="A41" s="244" t="s">
        <v>2234</v>
      </c>
      <c r="B41" s="244" t="s">
        <v>2241</v>
      </c>
      <c r="C41" s="244" t="s">
        <v>2235</v>
      </c>
      <c r="D41" s="244" t="s">
        <v>2242</v>
      </c>
      <c r="E41" s="244" t="s">
        <v>2237</v>
      </c>
      <c r="F41" s="244" t="s">
        <v>2238</v>
      </c>
      <c r="G41" s="245" t="s">
        <v>2236</v>
      </c>
      <c r="H41" s="243" t="s">
        <v>2240</v>
      </c>
    </row>
    <row r="42" spans="1:8" x14ac:dyDescent="0.2">
      <c r="A42" s="249" t="s">
        <v>2239</v>
      </c>
      <c r="B42" s="249">
        <f>SUM(B43:B59)</f>
        <v>47</v>
      </c>
      <c r="C42" s="249">
        <f>SUM(C43:C59)</f>
        <v>28160</v>
      </c>
      <c r="D42" s="249">
        <f t="shared" ref="D42:G42" si="12">SUM(D43:D59)</f>
        <v>0</v>
      </c>
      <c r="E42" s="249">
        <f t="shared" si="12"/>
        <v>28160</v>
      </c>
      <c r="F42" s="249">
        <f t="shared" si="12"/>
        <v>0</v>
      </c>
      <c r="G42" s="245">
        <f t="shared" si="12"/>
        <v>0</v>
      </c>
      <c r="H42" s="217">
        <f>C42+D42</f>
        <v>28160</v>
      </c>
    </row>
    <row r="43" spans="1:8" x14ac:dyDescent="0.2">
      <c r="A43" s="248">
        <v>43084</v>
      </c>
      <c r="B43" s="202">
        <f>COUNTIFS('Заказы факт'!$F$2:$F$315,$A$40,'Заказы факт'!$B$2:$B$315,A43)</f>
        <v>0</v>
      </c>
      <c r="C43" s="202">
        <f>SUMIFS('Заказы факт'!$I$2:$I$315,'Заказы факт'!$F$2:$F$315,$A$40,'Заказы факт'!$B$2:$B$315,A43)</f>
        <v>0</v>
      </c>
      <c r="D43" s="202"/>
      <c r="E43" s="202"/>
      <c r="F43" s="202">
        <f>C43-E43+D43</f>
        <v>0</v>
      </c>
      <c r="G43" s="250"/>
      <c r="H43" s="209"/>
    </row>
    <row r="44" spans="1:8" x14ac:dyDescent="0.2">
      <c r="A44" s="248">
        <v>43085</v>
      </c>
      <c r="B44" s="202">
        <f>COUNTIFS('Заказы факт'!$F$2:$F$315,$A$40,'Заказы факт'!$B$2:$B$315,A44)</f>
        <v>0</v>
      </c>
      <c r="C44" s="202">
        <f>SUMIFS('Заказы факт'!$I$2:$I$315,'Заказы факт'!$F$2:$F$315,$A$40,'Заказы факт'!$B$2:$B$315,A44)</f>
        <v>0</v>
      </c>
      <c r="D44" s="202"/>
      <c r="E44" s="202"/>
      <c r="F44" s="202">
        <f t="shared" ref="F44:F59" si="13">C44-E44+D44</f>
        <v>0</v>
      </c>
      <c r="G44" s="250"/>
      <c r="H44" s="209"/>
    </row>
    <row r="45" spans="1:8" x14ac:dyDescent="0.2">
      <c r="A45" s="248">
        <v>43086</v>
      </c>
      <c r="B45" s="202">
        <f>COUNTIFS('Заказы факт'!$F$2:$F$315,$A$40,'Заказы факт'!$B$2:$B$315,A45)</f>
        <v>0</v>
      </c>
      <c r="C45" s="202">
        <f>SUMIFS('Заказы факт'!$I$2:$I$315,'Заказы факт'!$F$2:$F$315,$A$40,'Заказы факт'!$B$2:$B$315,A45)</f>
        <v>0</v>
      </c>
      <c r="D45" s="202"/>
      <c r="E45" s="202"/>
      <c r="F45" s="202">
        <f t="shared" si="13"/>
        <v>0</v>
      </c>
      <c r="G45" s="250"/>
      <c r="H45" s="209"/>
    </row>
    <row r="46" spans="1:8" x14ac:dyDescent="0.2">
      <c r="A46" s="248">
        <v>43087</v>
      </c>
      <c r="B46" s="202">
        <f>COUNTIFS('Заказы факт'!$F$2:$F$315,$A$40,'Заказы факт'!$B$2:$B$315,A46)</f>
        <v>0</v>
      </c>
      <c r="C46" s="202">
        <f>SUMIFS('Заказы факт'!$I$2:$I$315,'Заказы факт'!$F$2:$F$315,$A$40,'Заказы факт'!$B$2:$B$315,A46)</f>
        <v>0</v>
      </c>
      <c r="D46" s="202"/>
      <c r="E46" s="202"/>
      <c r="F46" s="202">
        <f t="shared" si="13"/>
        <v>0</v>
      </c>
      <c r="G46" s="250"/>
      <c r="H46" s="209"/>
    </row>
    <row r="47" spans="1:8" x14ac:dyDescent="0.2">
      <c r="A47" s="248">
        <v>43088</v>
      </c>
      <c r="B47" s="202">
        <f>COUNTIFS('Заказы факт'!$F$2:$F$315,$A$40,'Заказы факт'!$B$2:$B$315,A47)</f>
        <v>0</v>
      </c>
      <c r="C47" s="202">
        <f>SUMIFS('Заказы факт'!$I$2:$I$315,'Заказы факт'!$F$2:$F$315,$A$40,'Заказы факт'!$B$2:$B$315,A47)</f>
        <v>0</v>
      </c>
      <c r="D47" s="202"/>
      <c r="E47" s="202"/>
      <c r="F47" s="202">
        <f t="shared" si="13"/>
        <v>0</v>
      </c>
      <c r="G47" s="250"/>
      <c r="H47" s="209"/>
    </row>
    <row r="48" spans="1:8" x14ac:dyDescent="0.2">
      <c r="A48" s="248">
        <v>43089</v>
      </c>
      <c r="B48" s="202">
        <f>COUNTIFS('Заказы факт'!$F$2:$F$315,$A$40,'Заказы факт'!$B$2:$B$315,A48)</f>
        <v>0</v>
      </c>
      <c r="C48" s="202">
        <f>SUMIFS('Заказы факт'!$I$2:$I$315,'Заказы факт'!$F$2:$F$315,$A$40,'Заказы факт'!$B$2:$B$315,A48)</f>
        <v>0</v>
      </c>
      <c r="D48" s="202"/>
      <c r="E48" s="202"/>
      <c r="F48" s="202">
        <f t="shared" si="13"/>
        <v>0</v>
      </c>
      <c r="G48" s="250"/>
      <c r="H48" s="209"/>
    </row>
    <row r="49" spans="1:8" x14ac:dyDescent="0.2">
      <c r="A49" s="248">
        <v>43090</v>
      </c>
      <c r="B49" s="202">
        <f>COUNTIFS('Заказы факт'!$F$2:$F$315,$A$40,'Заказы факт'!$B$2:$B$315,A49)</f>
        <v>0</v>
      </c>
      <c r="C49" s="202">
        <f>SUMIFS('Заказы факт'!$I$2:$I$315,'Заказы факт'!$F$2:$F$315,$A$40,'Заказы факт'!$B$2:$B$315,A49)</f>
        <v>0</v>
      </c>
      <c r="D49" s="202"/>
      <c r="E49" s="202"/>
      <c r="F49" s="202">
        <f t="shared" si="13"/>
        <v>0</v>
      </c>
      <c r="G49" s="250"/>
      <c r="H49" s="209"/>
    </row>
    <row r="50" spans="1:8" x14ac:dyDescent="0.2">
      <c r="A50" s="248">
        <v>43091</v>
      </c>
      <c r="B50" s="202">
        <f>COUNTIFS('Заказы факт'!$F$2:$F$315,$A$40,'Заказы факт'!$B$2:$B$315,A50)</f>
        <v>0</v>
      </c>
      <c r="C50" s="202">
        <f>SUMIFS('Заказы факт'!$I$2:$I$315,'Заказы факт'!$F$2:$F$315,$A$40,'Заказы факт'!$B$2:$B$315,A50)</f>
        <v>0</v>
      </c>
      <c r="D50" s="202"/>
      <c r="E50" s="202"/>
      <c r="F50" s="202">
        <f t="shared" si="13"/>
        <v>0</v>
      </c>
      <c r="G50" s="250"/>
      <c r="H50" s="209"/>
    </row>
    <row r="51" spans="1:8" x14ac:dyDescent="0.2">
      <c r="A51" s="248">
        <v>43092</v>
      </c>
      <c r="B51" s="202">
        <f>COUNTIFS('Заказы факт'!$F$2:$F$315,$A$40,'Заказы факт'!$B$2:$B$315,A51)</f>
        <v>0</v>
      </c>
      <c r="C51" s="202">
        <f>SUMIFS('Заказы факт'!$I$2:$I$315,'Заказы факт'!$F$2:$F$315,$A$40,'Заказы факт'!$B$2:$B$315,A51)</f>
        <v>0</v>
      </c>
      <c r="D51" s="202"/>
      <c r="E51" s="202"/>
      <c r="F51" s="202">
        <f t="shared" si="13"/>
        <v>0</v>
      </c>
      <c r="G51" s="250"/>
      <c r="H51" s="209"/>
    </row>
    <row r="52" spans="1:8" x14ac:dyDescent="0.2">
      <c r="A52" s="248">
        <v>43093</v>
      </c>
      <c r="B52" s="202">
        <f>COUNTIFS('Заказы факт'!$F$2:$F$315,$A$40,'Заказы факт'!$B$2:$B$315,A52)</f>
        <v>0</v>
      </c>
      <c r="C52" s="202">
        <f>SUMIFS('Заказы факт'!$I$2:$I$315,'Заказы факт'!$F$2:$F$315,$A$40,'Заказы факт'!$B$2:$B$315,A52)</f>
        <v>0</v>
      </c>
      <c r="D52" s="202"/>
      <c r="E52" s="202"/>
      <c r="F52" s="202">
        <f t="shared" si="13"/>
        <v>0</v>
      </c>
      <c r="G52" s="250"/>
      <c r="H52" s="209"/>
    </row>
    <row r="53" spans="1:8" x14ac:dyDescent="0.2">
      <c r="A53" s="248">
        <v>43094</v>
      </c>
      <c r="B53" s="202">
        <f>COUNTIFS('Заказы факт'!$F$2:$F$315,$A$40,'Заказы факт'!$B$2:$B$315,A53)</f>
        <v>0</v>
      </c>
      <c r="C53" s="202">
        <f>SUMIFS('Заказы факт'!$I$2:$I$315,'Заказы факт'!$F$2:$F$315,$A$40,'Заказы факт'!$B$2:$B$315,A53)</f>
        <v>0</v>
      </c>
      <c r="D53" s="202"/>
      <c r="E53" s="202"/>
      <c r="F53" s="202">
        <f t="shared" si="13"/>
        <v>0</v>
      </c>
      <c r="G53" s="250"/>
      <c r="H53" s="209"/>
    </row>
    <row r="54" spans="1:8" x14ac:dyDescent="0.2">
      <c r="A54" s="248">
        <v>43095</v>
      </c>
      <c r="B54" s="202">
        <f>COUNTIFS('Заказы факт'!$F$2:$F$315,$A$40,'Заказы факт'!$B$2:$B$315,A54)</f>
        <v>0</v>
      </c>
      <c r="C54" s="202">
        <f>SUMIFS('Заказы факт'!$I$2:$I$315,'Заказы факт'!$F$2:$F$315,$A$40,'Заказы факт'!$B$2:$B$315,A54)</f>
        <v>0</v>
      </c>
      <c r="D54" s="202"/>
      <c r="E54" s="202"/>
      <c r="F54" s="202">
        <f t="shared" si="13"/>
        <v>0</v>
      </c>
      <c r="G54" s="250"/>
      <c r="H54" s="209"/>
    </row>
    <row r="55" spans="1:8" x14ac:dyDescent="0.2">
      <c r="A55" s="248">
        <v>43096</v>
      </c>
      <c r="B55" s="202">
        <f>COUNTIFS('Заказы факт'!$F$2:$F$315,$A$40,'Заказы факт'!$B$2:$B$315,A55)</f>
        <v>0</v>
      </c>
      <c r="C55" s="202">
        <f>SUMIFS('Заказы факт'!$I$2:$I$315,'Заказы факт'!$F$2:$F$315,$A$40,'Заказы факт'!$B$2:$B$315,A55)</f>
        <v>0</v>
      </c>
      <c r="D55" s="202"/>
      <c r="E55" s="202"/>
      <c r="F55" s="202">
        <f t="shared" si="13"/>
        <v>0</v>
      </c>
      <c r="G55" s="250"/>
      <c r="H55" s="209"/>
    </row>
    <row r="56" spans="1:8" x14ac:dyDescent="0.2">
      <c r="A56" s="248">
        <v>43097</v>
      </c>
      <c r="B56" s="202">
        <f>COUNTIFS('Заказы факт'!$F$2:$F$315,$A$40,'Заказы факт'!$B$2:$B$315,A56)</f>
        <v>7</v>
      </c>
      <c r="C56" s="202">
        <f>SUMIFS('Заказы факт'!$I$2:$I$315,'Заказы факт'!$F$2:$F$315,$A$40,'Заказы факт'!$B$2:$B$315,A56)</f>
        <v>2950</v>
      </c>
      <c r="D56" s="202"/>
      <c r="E56" s="202"/>
      <c r="F56" s="202">
        <f t="shared" si="13"/>
        <v>2950</v>
      </c>
      <c r="G56" s="250"/>
      <c r="H56" s="209"/>
    </row>
    <row r="57" spans="1:8" x14ac:dyDescent="0.2">
      <c r="A57" s="248">
        <v>43098</v>
      </c>
      <c r="B57" s="202">
        <f>COUNTIFS('Заказы факт'!$F$2:$F$315,$A$40,'Заказы факт'!$B$2:$B$315,A57)</f>
        <v>9</v>
      </c>
      <c r="C57" s="202">
        <f>SUMIFS('Заказы факт'!$I$2:$I$315,'Заказы факт'!$F$2:$F$315,$A$40,'Заказы факт'!$B$2:$B$315,A57)</f>
        <v>3760</v>
      </c>
      <c r="D57" s="202"/>
      <c r="E57" s="202"/>
      <c r="F57" s="202">
        <f t="shared" si="13"/>
        <v>3760</v>
      </c>
      <c r="G57" s="250"/>
      <c r="H57" s="209"/>
    </row>
    <row r="58" spans="1:8" x14ac:dyDescent="0.2">
      <c r="A58" s="248">
        <v>43099</v>
      </c>
      <c r="B58" s="202">
        <f>COUNTIFS('Заказы факт'!$F$2:$F$315,$A$40,'Заказы факт'!$B$2:$B$315,A58)</f>
        <v>14</v>
      </c>
      <c r="C58" s="202">
        <f>SUMIFS('Заказы факт'!$I$2:$I$315,'Заказы факт'!$F$2:$F$315,$A$40,'Заказы факт'!$B$2:$B$315,A58)</f>
        <v>7350</v>
      </c>
      <c r="D58" s="202"/>
      <c r="E58" s="202"/>
      <c r="F58" s="202">
        <f t="shared" si="13"/>
        <v>7350</v>
      </c>
      <c r="G58" s="250"/>
      <c r="H58" s="209"/>
    </row>
    <row r="59" spans="1:8" x14ac:dyDescent="0.2">
      <c r="A59" s="248">
        <v>43100</v>
      </c>
      <c r="B59" s="202">
        <f>COUNTIFS('Заказы факт'!$F$2:$F$315,$A$40,'Заказы факт'!$B$2:$B$315,A59)</f>
        <v>17</v>
      </c>
      <c r="C59" s="202">
        <f>SUMIFS('Заказы факт'!$I$2:$I$315,'Заказы факт'!$F$2:$F$315,$A$40,'Заказы факт'!$B$2:$B$315,A59)</f>
        <v>14100</v>
      </c>
      <c r="D59" s="202"/>
      <c r="E59" s="202">
        <v>28160</v>
      </c>
      <c r="F59" s="202">
        <f t="shared" si="13"/>
        <v>-14060</v>
      </c>
      <c r="G59" s="250"/>
      <c r="H59" s="209"/>
    </row>
    <row r="62" spans="1:8" x14ac:dyDescent="0.2">
      <c r="A62" s="246" t="s">
        <v>2244</v>
      </c>
      <c r="B62" s="247"/>
      <c r="C62" s="247"/>
      <c r="D62" s="122"/>
      <c r="E62" s="122"/>
      <c r="F62" s="122"/>
      <c r="G62" s="122"/>
      <c r="H62" s="122"/>
    </row>
    <row r="63" spans="1:8" x14ac:dyDescent="0.2">
      <c r="A63" s="244" t="s">
        <v>2234</v>
      </c>
      <c r="B63" s="244" t="s">
        <v>2241</v>
      </c>
      <c r="C63" s="244" t="s">
        <v>2235</v>
      </c>
      <c r="D63" s="244" t="s">
        <v>2242</v>
      </c>
      <c r="E63" s="244" t="s">
        <v>2237</v>
      </c>
      <c r="F63" s="244" t="s">
        <v>2238</v>
      </c>
      <c r="G63" s="245" t="s">
        <v>2236</v>
      </c>
      <c r="H63" s="243" t="s">
        <v>2240</v>
      </c>
    </row>
    <row r="64" spans="1:8" x14ac:dyDescent="0.2">
      <c r="A64" s="249" t="s">
        <v>2239</v>
      </c>
      <c r="B64" s="326">
        <f>SUM(B65:B81)</f>
        <v>45</v>
      </c>
      <c r="C64" s="326">
        <f>SUM(C65:C81)</f>
        <v>25354.6</v>
      </c>
      <c r="D64" s="326">
        <f t="shared" ref="D64:G64" si="14">SUM(D65:D81)</f>
        <v>2500</v>
      </c>
      <c r="E64" s="326">
        <f t="shared" si="14"/>
        <v>27855</v>
      </c>
      <c r="F64" s="326">
        <f t="shared" si="14"/>
        <v>-0.3999999999996362</v>
      </c>
      <c r="G64" s="323">
        <f t="shared" si="14"/>
        <v>904.02</v>
      </c>
      <c r="H64" s="217">
        <f>C64+D64</f>
        <v>27854.6</v>
      </c>
    </row>
    <row r="65" spans="1:8" x14ac:dyDescent="0.2">
      <c r="A65" s="248">
        <v>43084</v>
      </c>
      <c r="B65" s="231">
        <f>COUNTIFS('Заказы факт'!$G$2:$G$315,$A$62,'Заказы факт'!$B$2:$B$315,A65)</f>
        <v>0</v>
      </c>
      <c r="C65" s="231">
        <f>SUMIFS('Заказы факт'!$I$2:$I$315,'Заказы факт'!$G$2:$G$315,$A$62,'Заказы факт'!$B$2:$B$315,A65)</f>
        <v>0</v>
      </c>
      <c r="D65" s="231"/>
      <c r="E65" s="231"/>
      <c r="F65" s="231">
        <f>C65-E65+D65</f>
        <v>0</v>
      </c>
      <c r="G65" s="324">
        <f>SUMIF(Бензин!$G$22:$G$33,'Дох.акт.'!A65,Бензин!$K$22:$K$33)</f>
        <v>0</v>
      </c>
      <c r="H65" s="209"/>
    </row>
    <row r="66" spans="1:8" x14ac:dyDescent="0.2">
      <c r="A66" s="248">
        <v>43085</v>
      </c>
      <c r="B66" s="231">
        <f>COUNTIFS('Заказы факт'!$G$2:$G$315,$A$62,'Заказы факт'!$B$2:$B$315,A66)</f>
        <v>0</v>
      </c>
      <c r="C66" s="231">
        <f>SUMIFS('Заказы факт'!$I$2:$I$315,'Заказы факт'!$G$2:$G$315,$A$62,'Заказы факт'!$B$2:$B$315,A66)</f>
        <v>0</v>
      </c>
      <c r="D66" s="231"/>
      <c r="E66" s="231"/>
      <c r="F66" s="231">
        <f t="shared" ref="F66:F81" si="15">C66-E66+D66</f>
        <v>0</v>
      </c>
      <c r="G66" s="324">
        <f>SUMIF(Бензин!$G$22:$G$33,'Дох.акт.'!A66,Бензин!$K$22:$K$33)</f>
        <v>0</v>
      </c>
      <c r="H66" s="209"/>
    </row>
    <row r="67" spans="1:8" x14ac:dyDescent="0.2">
      <c r="A67" s="248">
        <v>43086</v>
      </c>
      <c r="B67" s="231">
        <f>COUNTIFS('Заказы факт'!$G$2:$G$315,$A$62,'Заказы факт'!$B$2:$B$315,A67)</f>
        <v>0</v>
      </c>
      <c r="C67" s="231">
        <f>SUMIFS('Заказы факт'!$I$2:$I$315,'Заказы факт'!$G$2:$G$315,$A$62,'Заказы факт'!$B$2:$B$315,A67)</f>
        <v>0</v>
      </c>
      <c r="D67" s="231"/>
      <c r="E67" s="231"/>
      <c r="F67" s="231">
        <f t="shared" si="15"/>
        <v>0</v>
      </c>
      <c r="G67" s="324">
        <f>SUMIF(Бензин!$G$22:$G$33,'Дох.акт.'!A67,Бензин!$K$22:$K$33)</f>
        <v>0</v>
      </c>
      <c r="H67" s="209"/>
    </row>
    <row r="68" spans="1:8" x14ac:dyDescent="0.2">
      <c r="A68" s="248">
        <v>43087</v>
      </c>
      <c r="B68" s="231">
        <f>COUNTIFS('Заказы факт'!$G$2:$G$315,$A$62,'Заказы факт'!$B$2:$B$315,A68)</f>
        <v>0</v>
      </c>
      <c r="C68" s="231">
        <f>SUMIFS('Заказы факт'!$I$2:$I$315,'Заказы факт'!$G$2:$G$315,$A$62,'Заказы факт'!$B$2:$B$315,A68)</f>
        <v>0</v>
      </c>
      <c r="D68" s="231"/>
      <c r="E68" s="231"/>
      <c r="F68" s="231">
        <f t="shared" si="15"/>
        <v>0</v>
      </c>
      <c r="G68" s="324">
        <f>SUMIF(Бензин!$G$22:$G$33,'Дох.акт.'!A68,Бензин!$K$22:$K$33)</f>
        <v>0</v>
      </c>
      <c r="H68" s="209"/>
    </row>
    <row r="69" spans="1:8" x14ac:dyDescent="0.2">
      <c r="A69" s="248">
        <v>43088</v>
      </c>
      <c r="B69" s="231">
        <f>COUNTIFS('Заказы факт'!$G$2:$G$315,$A$62,'Заказы факт'!$B$2:$B$315,A69)</f>
        <v>0</v>
      </c>
      <c r="C69" s="231">
        <f>SUMIFS('Заказы факт'!$I$2:$I$315,'Заказы факт'!$G$2:$G$315,$A$62,'Заказы факт'!$B$2:$B$315,A69)</f>
        <v>0</v>
      </c>
      <c r="D69" s="231"/>
      <c r="E69" s="231"/>
      <c r="F69" s="231">
        <f t="shared" si="15"/>
        <v>0</v>
      </c>
      <c r="G69" s="324">
        <f>SUMIF(Бензин!$G$22:$G$33,'Дох.акт.'!A69,Бензин!$K$22:$K$33)</f>
        <v>0</v>
      </c>
      <c r="H69" s="209"/>
    </row>
    <row r="70" spans="1:8" x14ac:dyDescent="0.2">
      <c r="A70" s="248">
        <v>43089</v>
      </c>
      <c r="B70" s="231">
        <f>COUNTIFS('Заказы факт'!$G$2:$G$315,$A$62,'Заказы факт'!$B$2:$B$315,A70)</f>
        <v>0</v>
      </c>
      <c r="C70" s="231">
        <f>SUMIFS('Заказы факт'!$I$2:$I$315,'Заказы факт'!$G$2:$G$315,$A$62,'Заказы факт'!$B$2:$B$315,A70)</f>
        <v>0</v>
      </c>
      <c r="D70" s="231"/>
      <c r="E70" s="231"/>
      <c r="F70" s="231">
        <f t="shared" si="15"/>
        <v>0</v>
      </c>
      <c r="G70" s="324">
        <f>SUMIF(Бензин!$G$22:$G$33,'Дох.акт.'!A70,Бензин!$K$22:$K$33)</f>
        <v>0</v>
      </c>
      <c r="H70" s="209"/>
    </row>
    <row r="71" spans="1:8" x14ac:dyDescent="0.2">
      <c r="A71" s="248">
        <v>43090</v>
      </c>
      <c r="B71" s="231">
        <f>COUNTIFS('Заказы факт'!$G$2:$G$315,$A$62,'Заказы факт'!$B$2:$B$315,A71)</f>
        <v>0</v>
      </c>
      <c r="C71" s="231">
        <f>SUMIFS('Заказы факт'!$I$2:$I$315,'Заказы факт'!$G$2:$G$315,$A$62,'Заказы факт'!$B$2:$B$315,A71)</f>
        <v>0</v>
      </c>
      <c r="D71" s="231"/>
      <c r="E71" s="231"/>
      <c r="F71" s="231">
        <f t="shared" si="15"/>
        <v>0</v>
      </c>
      <c r="G71" s="324">
        <f>SUMIF(Бензин!$G$22:$G$33,'Дох.акт.'!A71,Бензин!$K$22:$K$33)</f>
        <v>0</v>
      </c>
      <c r="H71" s="209"/>
    </row>
    <row r="72" spans="1:8" x14ac:dyDescent="0.2">
      <c r="A72" s="248">
        <v>43091</v>
      </c>
      <c r="B72" s="231">
        <f>COUNTIFS('Заказы факт'!$G$2:$G$315,$A$62,'Заказы факт'!$B$2:$B$315,A72)</f>
        <v>0</v>
      </c>
      <c r="C72" s="231">
        <f>SUMIFS('Заказы факт'!$I$2:$I$315,'Заказы факт'!$G$2:$G$315,$A$62,'Заказы факт'!$B$2:$B$315,A72)</f>
        <v>0</v>
      </c>
      <c r="D72" s="231"/>
      <c r="E72" s="231"/>
      <c r="F72" s="231">
        <f t="shared" si="15"/>
        <v>0</v>
      </c>
      <c r="G72" s="324">
        <f>SUMIF(Бензин!$G$22:$G$33,'Дох.акт.'!A72,Бензин!$K$22:$K$33)</f>
        <v>0</v>
      </c>
      <c r="H72" s="209"/>
    </row>
    <row r="73" spans="1:8" x14ac:dyDescent="0.2">
      <c r="A73" s="248">
        <v>43092</v>
      </c>
      <c r="B73" s="231">
        <f>COUNTIFS('Заказы факт'!$G$2:$G$315,$A$62,'Заказы факт'!$B$2:$B$315,A73)</f>
        <v>0</v>
      </c>
      <c r="C73" s="231">
        <f>SUMIFS('Заказы факт'!$I$2:$I$315,'Заказы факт'!$G$2:$G$315,$A$62,'Заказы факт'!$B$2:$B$315,A73)</f>
        <v>0</v>
      </c>
      <c r="D73" s="231"/>
      <c r="E73" s="231"/>
      <c r="F73" s="231">
        <f t="shared" si="15"/>
        <v>0</v>
      </c>
      <c r="G73" s="324">
        <f>SUMIF(Бензин!$G$22:$G$33,'Дох.акт.'!A73,Бензин!$K$22:$K$33)</f>
        <v>0</v>
      </c>
      <c r="H73" s="209"/>
    </row>
    <row r="74" spans="1:8" x14ac:dyDescent="0.2">
      <c r="A74" s="248">
        <v>43093</v>
      </c>
      <c r="B74" s="231">
        <f>COUNTIFS('Заказы факт'!$G$2:$G$315,$A$62,'Заказы факт'!$B$2:$B$315,A74)</f>
        <v>5</v>
      </c>
      <c r="C74" s="231">
        <f>SUMIFS('Заказы факт'!$I$2:$I$315,'Заказы факт'!$G$2:$G$315,$A$62,'Заказы факт'!$B$2:$B$315,A74)</f>
        <v>2025</v>
      </c>
      <c r="D74" s="231">
        <v>500</v>
      </c>
      <c r="E74" s="231"/>
      <c r="F74" s="231">
        <f t="shared" si="15"/>
        <v>2525</v>
      </c>
      <c r="G74" s="324">
        <f>SUMIF(Бензин!$G$22:$G$33,'Дох.акт.'!A74,Бензин!$K$22:$K$33)</f>
        <v>177.83999999999997</v>
      </c>
      <c r="H74" s="209"/>
    </row>
    <row r="75" spans="1:8" x14ac:dyDescent="0.2">
      <c r="A75" s="248">
        <v>43094</v>
      </c>
      <c r="B75" s="231">
        <f>COUNTIFS('Заказы факт'!$G$2:$G$315,$A$62,'Заказы факт'!$B$2:$B$315,A75)</f>
        <v>0</v>
      </c>
      <c r="C75" s="231">
        <f>SUMIFS('Заказы факт'!$I$2:$I$315,'Заказы факт'!$G$2:$G$315,$A$62,'Заказы факт'!$B$2:$B$315,A75)</f>
        <v>0</v>
      </c>
      <c r="D75" s="231"/>
      <c r="E75" s="231"/>
      <c r="F75" s="231">
        <f t="shared" si="15"/>
        <v>0</v>
      </c>
      <c r="G75" s="324">
        <f>SUMIF(Бензин!$G$22:$G$33,'Дох.акт.'!A75,Бензин!$K$22:$K$33)</f>
        <v>0</v>
      </c>
      <c r="H75" s="209"/>
    </row>
    <row r="76" spans="1:8" x14ac:dyDescent="0.2">
      <c r="A76" s="248">
        <v>43095</v>
      </c>
      <c r="B76" s="231">
        <f>COUNTIFS('Заказы факт'!$G$2:$G$315,$A$62,'Заказы факт'!$B$2:$B$315,A76)</f>
        <v>0</v>
      </c>
      <c r="C76" s="231">
        <f>SUMIFS('Заказы факт'!$I$2:$I$315,'Заказы факт'!$G$2:$G$315,$A$62,'Заказы факт'!$B$2:$B$315,A76)</f>
        <v>0</v>
      </c>
      <c r="D76" s="231"/>
      <c r="E76" s="231"/>
      <c r="F76" s="231">
        <f t="shared" si="15"/>
        <v>0</v>
      </c>
      <c r="G76" s="324">
        <f>SUMIF(Бензин!$G$22:$G$33,'Дох.акт.'!A76,Бензин!$K$22:$K$33)</f>
        <v>0</v>
      </c>
      <c r="H76" s="209"/>
    </row>
    <row r="77" spans="1:8" x14ac:dyDescent="0.2">
      <c r="A77" s="248">
        <v>43096</v>
      </c>
      <c r="B77" s="231">
        <f>COUNTIFS('Заказы факт'!$G$2:$G$315,$A$62,'Заказы факт'!$B$2:$B$315,A77)</f>
        <v>0</v>
      </c>
      <c r="C77" s="231">
        <f>SUMIFS('Заказы факт'!$I$2:$I$315,'Заказы факт'!$G$2:$G$315,$A$62,'Заказы факт'!$B$2:$B$315,A77)</f>
        <v>0</v>
      </c>
      <c r="D77" s="231"/>
      <c r="E77" s="231"/>
      <c r="F77" s="231">
        <f t="shared" si="15"/>
        <v>0</v>
      </c>
      <c r="G77" s="324">
        <f>SUMIF(Бензин!$G$22:$G$33,'Дох.акт.'!A77,Бензин!$K$22:$K$33)</f>
        <v>0</v>
      </c>
      <c r="H77" s="209"/>
    </row>
    <row r="78" spans="1:8" x14ac:dyDescent="0.2">
      <c r="A78" s="248">
        <v>43097</v>
      </c>
      <c r="B78" s="231">
        <f>COUNTIFS('Заказы факт'!$G$2:$G$315,$A$62,'Заказы факт'!$B$2:$B$315,A78)</f>
        <v>3</v>
      </c>
      <c r="C78" s="231">
        <f>SUMIFS('Заказы факт'!$I$2:$I$315,'Заказы факт'!$G$2:$G$315,$A$62,'Заказы факт'!$B$2:$B$315,A78)-400</f>
        <v>824.59999999999991</v>
      </c>
      <c r="D78" s="231"/>
      <c r="E78" s="231"/>
      <c r="F78" s="231">
        <f t="shared" si="15"/>
        <v>824.59999999999991</v>
      </c>
      <c r="G78" s="324">
        <f>SUMIF(Бензин!$G$22:$G$33,'Дох.акт.'!A78,Бензин!$K$22:$K$33)</f>
        <v>0</v>
      </c>
      <c r="H78" s="284" t="s">
        <v>2510</v>
      </c>
    </row>
    <row r="79" spans="1:8" x14ac:dyDescent="0.2">
      <c r="A79" s="248">
        <v>43098</v>
      </c>
      <c r="B79" s="231">
        <f>COUNTIFS('Заказы факт'!$G$2:$G$315,$A$62,'Заказы факт'!$B$2:$B$315,A79)</f>
        <v>9</v>
      </c>
      <c r="C79" s="231">
        <f>SUMIFS('Заказы факт'!$I$2:$I$315,'Заказы факт'!$G$2:$G$315,$A$62,'Заказы факт'!$B$2:$B$315,A79)</f>
        <v>3875</v>
      </c>
      <c r="D79" s="231">
        <v>1000</v>
      </c>
      <c r="E79" s="231"/>
      <c r="F79" s="231">
        <f t="shared" si="15"/>
        <v>4875</v>
      </c>
      <c r="G79" s="324">
        <f>SUMIF(Бензин!$G$22:$G$33,'Дох.акт.'!A79,Бензин!$K$22:$K$33)</f>
        <v>232.18</v>
      </c>
      <c r="H79" s="209"/>
    </row>
    <row r="80" spans="1:8" x14ac:dyDescent="0.2">
      <c r="A80" s="248">
        <v>43099</v>
      </c>
      <c r="B80" s="231">
        <f>COUNTIFS('Заказы факт'!$G$2:$G$315,$A$62,'Заказы факт'!$B$2:$B$315,A80)</f>
        <v>11</v>
      </c>
      <c r="C80" s="231">
        <f>SUMIFS('Заказы факт'!$I$2:$I$315,'Заказы факт'!$G$2:$G$315,$A$62,'Заказы факт'!$B$2:$B$315,A80)</f>
        <v>7210</v>
      </c>
      <c r="D80" s="231"/>
      <c r="E80" s="231"/>
      <c r="F80" s="231">
        <f t="shared" si="15"/>
        <v>7210</v>
      </c>
      <c r="G80" s="324">
        <f>SUMIF(Бензин!$G$22:$G$33,'Дох.акт.'!A80,Бензин!$K$22:$K$33)</f>
        <v>0</v>
      </c>
      <c r="H80" s="209"/>
    </row>
    <row r="81" spans="1:8" x14ac:dyDescent="0.2">
      <c r="A81" s="248">
        <v>43100</v>
      </c>
      <c r="B81" s="231">
        <f>COUNTIFS('Заказы факт'!$G$2:$G$315,$A$62,'Заказы факт'!$B$2:$B$315,A81)</f>
        <v>17</v>
      </c>
      <c r="C81" s="231">
        <f>SUMIFS('Заказы факт'!$I$2:$I$315,'Заказы факт'!$G$2:$G$315,$A$62,'Заказы факт'!$B$2:$B$315,A81)</f>
        <v>11420</v>
      </c>
      <c r="D81" s="231">
        <v>1000</v>
      </c>
      <c r="E81" s="231">
        <v>27855</v>
      </c>
      <c r="F81" s="231">
        <f t="shared" si="15"/>
        <v>-15435</v>
      </c>
      <c r="G81" s="324">
        <f>SUMIF(Бензин!$G$22:$G$33,'Дох.акт.'!A81,Бензин!$K$22:$K$33)</f>
        <v>494</v>
      </c>
      <c r="H81" s="209"/>
    </row>
    <row r="84" spans="1:8" x14ac:dyDescent="0.2">
      <c r="A84" s="246" t="s">
        <v>2059</v>
      </c>
      <c r="B84" s="247"/>
      <c r="C84" s="247"/>
      <c r="D84" s="122"/>
      <c r="E84" s="122"/>
      <c r="F84" s="122"/>
      <c r="G84" s="122"/>
      <c r="H84" s="122"/>
    </row>
    <row r="85" spans="1:8" x14ac:dyDescent="0.2">
      <c r="A85" s="244" t="s">
        <v>2234</v>
      </c>
      <c r="B85" s="244" t="s">
        <v>2241</v>
      </c>
      <c r="C85" s="244" t="s">
        <v>2235</v>
      </c>
      <c r="D85" s="244" t="s">
        <v>2242</v>
      </c>
      <c r="E85" s="244" t="s">
        <v>2237</v>
      </c>
      <c r="F85" s="244" t="s">
        <v>2238</v>
      </c>
      <c r="G85" s="245" t="s">
        <v>2236</v>
      </c>
      <c r="H85" s="243" t="s">
        <v>2240</v>
      </c>
    </row>
    <row r="86" spans="1:8" x14ac:dyDescent="0.2">
      <c r="A86" s="249" t="s">
        <v>2239</v>
      </c>
      <c r="B86" s="326">
        <f>SUM(B87:B103)</f>
        <v>47</v>
      </c>
      <c r="C86" s="326">
        <f>SUM(C87:C103)</f>
        <v>26504.6</v>
      </c>
      <c r="D86" s="326">
        <f t="shared" ref="D86:G86" si="16">SUM(D87:D103)</f>
        <v>0</v>
      </c>
      <c r="E86" s="326">
        <f t="shared" si="16"/>
        <v>26505</v>
      </c>
      <c r="F86" s="326">
        <f t="shared" si="16"/>
        <v>-0.3999999999996362</v>
      </c>
      <c r="G86" s="245">
        <f t="shared" si="16"/>
        <v>0</v>
      </c>
      <c r="H86" s="217">
        <f>C86+D86</f>
        <v>26504.6</v>
      </c>
    </row>
    <row r="87" spans="1:8" x14ac:dyDescent="0.2">
      <c r="A87" s="248">
        <v>43084</v>
      </c>
      <c r="B87" s="231">
        <f>COUNTIFS('Заказы факт'!$F$2:$F$315,$A$84,'Заказы факт'!$B$2:$B$315,A87)</f>
        <v>0</v>
      </c>
      <c r="C87" s="231">
        <f>SUMIFS('Заказы факт'!$I$2:$I$315,'Заказы факт'!$F$2:$F$315,$A$84,'Заказы факт'!$B$2:$B$315,A87)</f>
        <v>0</v>
      </c>
      <c r="D87" s="231"/>
      <c r="E87" s="231"/>
      <c r="F87" s="231">
        <f>C87-E87+D87</f>
        <v>0</v>
      </c>
      <c r="G87" s="250"/>
      <c r="H87" s="209"/>
    </row>
    <row r="88" spans="1:8" x14ac:dyDescent="0.2">
      <c r="A88" s="248">
        <v>43085</v>
      </c>
      <c r="B88" s="231">
        <f>COUNTIFS('Заказы факт'!$F$2:$F$315,$A$84,'Заказы факт'!$B$2:$B$315,A88)</f>
        <v>0</v>
      </c>
      <c r="C88" s="231">
        <f>SUMIFS('Заказы факт'!$I$2:$I$315,'Заказы факт'!$F$2:$F$315,$A$84,'Заказы факт'!$B$2:$B$315,A88)</f>
        <v>0</v>
      </c>
      <c r="D88" s="231"/>
      <c r="E88" s="231"/>
      <c r="F88" s="231">
        <f t="shared" ref="F88:F103" si="17">C88-E88+D88</f>
        <v>0</v>
      </c>
      <c r="G88" s="250"/>
      <c r="H88" s="209"/>
    </row>
    <row r="89" spans="1:8" x14ac:dyDescent="0.2">
      <c r="A89" s="248">
        <v>43086</v>
      </c>
      <c r="B89" s="231">
        <f>COUNTIFS('Заказы факт'!$F$2:$F$315,$A$84,'Заказы факт'!$B$2:$B$315,A89)</f>
        <v>0</v>
      </c>
      <c r="C89" s="231">
        <f>SUMIFS('Заказы факт'!$I$2:$I$315,'Заказы факт'!$F$2:$F$315,$A$84,'Заказы факт'!$B$2:$B$315,A89)</f>
        <v>0</v>
      </c>
      <c r="D89" s="231"/>
      <c r="E89" s="231"/>
      <c r="F89" s="231">
        <f t="shared" si="17"/>
        <v>0</v>
      </c>
      <c r="G89" s="250"/>
      <c r="H89" s="209"/>
    </row>
    <row r="90" spans="1:8" x14ac:dyDescent="0.2">
      <c r="A90" s="248">
        <v>43087</v>
      </c>
      <c r="B90" s="231">
        <f>COUNTIFS('Заказы факт'!$F$2:$F$315,$A$84,'Заказы факт'!$B$2:$B$315,A90)</f>
        <v>0</v>
      </c>
      <c r="C90" s="231">
        <f>SUMIFS('Заказы факт'!$I$2:$I$315,'Заказы факт'!$F$2:$F$315,$A$84,'Заказы факт'!$B$2:$B$315,A90)</f>
        <v>0</v>
      </c>
      <c r="D90" s="231"/>
      <c r="E90" s="231"/>
      <c r="F90" s="231">
        <f t="shared" si="17"/>
        <v>0</v>
      </c>
      <c r="G90" s="250"/>
      <c r="H90" s="209"/>
    </row>
    <row r="91" spans="1:8" x14ac:dyDescent="0.2">
      <c r="A91" s="248">
        <v>43088</v>
      </c>
      <c r="B91" s="231">
        <f>COUNTIFS('Заказы факт'!$F$2:$F$315,$A$84,'Заказы факт'!$B$2:$B$315,A91)</f>
        <v>0</v>
      </c>
      <c r="C91" s="231">
        <f>SUMIFS('Заказы факт'!$I$2:$I$315,'Заказы факт'!$F$2:$F$315,$A$84,'Заказы факт'!$B$2:$B$315,A91)</f>
        <v>0</v>
      </c>
      <c r="D91" s="231"/>
      <c r="E91" s="231"/>
      <c r="F91" s="231">
        <f t="shared" si="17"/>
        <v>0</v>
      </c>
      <c r="G91" s="250"/>
      <c r="H91" s="209"/>
    </row>
    <row r="92" spans="1:8" x14ac:dyDescent="0.2">
      <c r="A92" s="248">
        <v>43089</v>
      </c>
      <c r="B92" s="231">
        <f>COUNTIFS('Заказы факт'!$F$2:$F$315,$A$84,'Заказы факт'!$B$2:$B$315,A92)</f>
        <v>0</v>
      </c>
      <c r="C92" s="231">
        <f>SUMIFS('Заказы факт'!$I$2:$I$315,'Заказы факт'!$F$2:$F$315,$A$84,'Заказы факт'!$B$2:$B$315,A92)</f>
        <v>0</v>
      </c>
      <c r="D92" s="231"/>
      <c r="E92" s="231"/>
      <c r="F92" s="231">
        <f t="shared" si="17"/>
        <v>0</v>
      </c>
      <c r="G92" s="250"/>
      <c r="H92" s="209"/>
    </row>
    <row r="93" spans="1:8" x14ac:dyDescent="0.2">
      <c r="A93" s="248">
        <v>43090</v>
      </c>
      <c r="B93" s="231">
        <f>COUNTIFS('Заказы факт'!$F$2:$F$315,$A$84,'Заказы факт'!$B$2:$B$315,A93)</f>
        <v>0</v>
      </c>
      <c r="C93" s="231">
        <f>SUMIFS('Заказы факт'!$I$2:$I$315,'Заказы факт'!$F$2:$F$315,$A$84,'Заказы факт'!$B$2:$B$315,A93)</f>
        <v>0</v>
      </c>
      <c r="D93" s="231"/>
      <c r="E93" s="231"/>
      <c r="F93" s="231">
        <f t="shared" si="17"/>
        <v>0</v>
      </c>
      <c r="G93" s="250"/>
      <c r="H93" s="209"/>
    </row>
    <row r="94" spans="1:8" x14ac:dyDescent="0.2">
      <c r="A94" s="248">
        <v>43091</v>
      </c>
      <c r="B94" s="231">
        <f>COUNTIFS('Заказы факт'!$F$2:$F$315,$A$84,'Заказы факт'!$B$2:$B$315,A94)</f>
        <v>0</v>
      </c>
      <c r="C94" s="231">
        <f>SUMIFS('Заказы факт'!$I$2:$I$315,'Заказы факт'!$F$2:$F$315,$A$84,'Заказы факт'!$B$2:$B$315,A94)</f>
        <v>0</v>
      </c>
      <c r="D94" s="231"/>
      <c r="E94" s="231"/>
      <c r="F94" s="231">
        <f t="shared" si="17"/>
        <v>0</v>
      </c>
      <c r="G94" s="250"/>
      <c r="H94" s="209"/>
    </row>
    <row r="95" spans="1:8" x14ac:dyDescent="0.2">
      <c r="A95" s="248">
        <v>43092</v>
      </c>
      <c r="B95" s="231">
        <f>COUNTIFS('Заказы факт'!$F$2:$F$315,$A$84,'Заказы факт'!$B$2:$B$315,A95)</f>
        <v>2</v>
      </c>
      <c r="C95" s="231">
        <f>SUMIFS('Заказы факт'!$I$2:$I$315,'Заказы факт'!$F$2:$F$315,$A$84,'Заказы факт'!$B$2:$B$315,A95)</f>
        <v>750</v>
      </c>
      <c r="D95" s="231"/>
      <c r="E95" s="231"/>
      <c r="F95" s="231">
        <f t="shared" si="17"/>
        <v>750</v>
      </c>
      <c r="G95" s="250"/>
      <c r="H95" s="209"/>
    </row>
    <row r="96" spans="1:8" x14ac:dyDescent="0.2">
      <c r="A96" s="248">
        <v>43093</v>
      </c>
      <c r="B96" s="231">
        <f>COUNTIFS('Заказы факт'!$F$2:$F$315,$A$84,'Заказы факт'!$B$2:$B$315,A96)</f>
        <v>5</v>
      </c>
      <c r="C96" s="231">
        <f>SUMIFS('Заказы факт'!$I$2:$I$315,'Заказы факт'!$F$2:$F$315,$A$84,'Заказы факт'!$B$2:$B$315,A96)</f>
        <v>2025</v>
      </c>
      <c r="D96" s="231"/>
      <c r="E96" s="231"/>
      <c r="F96" s="231">
        <f t="shared" si="17"/>
        <v>2025</v>
      </c>
      <c r="G96" s="250"/>
      <c r="H96" s="209"/>
    </row>
    <row r="97" spans="1:8" x14ac:dyDescent="0.2">
      <c r="A97" s="248">
        <v>43094</v>
      </c>
      <c r="B97" s="231">
        <f>COUNTIFS('Заказы факт'!$F$2:$F$315,$A$84,'Заказы факт'!$B$2:$B$315,A97)</f>
        <v>0</v>
      </c>
      <c r="C97" s="231">
        <f>SUMIFS('Заказы факт'!$I$2:$I$315,'Заказы факт'!$F$2:$F$315,$A$84,'Заказы факт'!$B$2:$B$315,A97)</f>
        <v>0</v>
      </c>
      <c r="D97" s="231"/>
      <c r="E97" s="231"/>
      <c r="F97" s="231">
        <f t="shared" si="17"/>
        <v>0</v>
      </c>
      <c r="G97" s="250"/>
      <c r="H97" s="209"/>
    </row>
    <row r="98" spans="1:8" x14ac:dyDescent="0.2">
      <c r="A98" s="248">
        <v>43095</v>
      </c>
      <c r="B98" s="231">
        <f>COUNTIFS('Заказы факт'!$F$2:$F$315,$A$84,'Заказы факт'!$B$2:$B$315,A98)</f>
        <v>0</v>
      </c>
      <c r="C98" s="231">
        <f>SUMIFS('Заказы факт'!$I$2:$I$315,'Заказы факт'!$F$2:$F$315,$A$84,'Заказы факт'!$B$2:$B$315,A98)</f>
        <v>0</v>
      </c>
      <c r="D98" s="231"/>
      <c r="E98" s="231"/>
      <c r="F98" s="231">
        <f t="shared" si="17"/>
        <v>0</v>
      </c>
      <c r="G98" s="250"/>
      <c r="H98" s="209"/>
    </row>
    <row r="99" spans="1:8" x14ac:dyDescent="0.2">
      <c r="A99" s="248">
        <v>43096</v>
      </c>
      <c r="B99" s="231">
        <f>COUNTIFS('Заказы факт'!$F$2:$F$315,$A$84,'Заказы факт'!$B$2:$B$315,A99)</f>
        <v>0</v>
      </c>
      <c r="C99" s="231">
        <f>SUMIFS('Заказы факт'!$I$2:$I$315,'Заказы факт'!$F$2:$F$315,$A$84,'Заказы факт'!$B$2:$B$315,A99)</f>
        <v>0</v>
      </c>
      <c r="D99" s="231"/>
      <c r="E99" s="231"/>
      <c r="F99" s="231">
        <f t="shared" si="17"/>
        <v>0</v>
      </c>
      <c r="G99" s="250"/>
      <c r="H99" s="209"/>
    </row>
    <row r="100" spans="1:8" x14ac:dyDescent="0.2">
      <c r="A100" s="248">
        <v>43097</v>
      </c>
      <c r="B100" s="231">
        <f>COUNTIFS('Заказы факт'!$F$2:$F$315,$A$84,'Заказы факт'!$B$2:$B$315,A100)</f>
        <v>3</v>
      </c>
      <c r="C100" s="231">
        <f>SUMIFS('Заказы факт'!$I$2:$I$315,'Заказы факт'!$F$2:$F$315,$A$84,'Заказы факт'!$B$2:$B$315,A100)</f>
        <v>1224.5999999999999</v>
      </c>
      <c r="D100" s="231"/>
      <c r="E100" s="231"/>
      <c r="F100" s="231">
        <f t="shared" si="17"/>
        <v>1224.5999999999999</v>
      </c>
      <c r="G100" s="250"/>
      <c r="H100" s="209"/>
    </row>
    <row r="101" spans="1:8" x14ac:dyDescent="0.2">
      <c r="A101" s="248">
        <v>43098</v>
      </c>
      <c r="B101" s="231">
        <f>COUNTIFS('Заказы факт'!$F$2:$F$315,$A$84,'Заказы факт'!$B$2:$B$315,A101)</f>
        <v>9</v>
      </c>
      <c r="C101" s="231">
        <f>SUMIFS('Заказы факт'!$I$2:$I$315,'Заказы факт'!$F$2:$F$315,$A$84,'Заказы факт'!$B$2:$B$315,A101)</f>
        <v>3875</v>
      </c>
      <c r="D101" s="231"/>
      <c r="E101" s="231"/>
      <c r="F101" s="231">
        <f t="shared" si="17"/>
        <v>3875</v>
      </c>
      <c r="G101" s="250"/>
      <c r="H101" s="209"/>
    </row>
    <row r="102" spans="1:8" x14ac:dyDescent="0.2">
      <c r="A102" s="248">
        <v>43099</v>
      </c>
      <c r="B102" s="231">
        <f>COUNTIFS('Заказы факт'!$F$2:$F$315,$A$84,'Заказы факт'!$B$2:$B$315,A102)</f>
        <v>11</v>
      </c>
      <c r="C102" s="231">
        <f>SUMIFS('Заказы факт'!$I$2:$I$315,'Заказы факт'!$F$2:$F$315,$A$84,'Заказы факт'!$B$2:$B$315,A102)</f>
        <v>7210</v>
      </c>
      <c r="D102" s="231"/>
      <c r="E102" s="231"/>
      <c r="F102" s="231">
        <f t="shared" si="17"/>
        <v>7210</v>
      </c>
      <c r="G102" s="250"/>
      <c r="H102" s="209"/>
    </row>
    <row r="103" spans="1:8" x14ac:dyDescent="0.2">
      <c r="A103" s="248">
        <v>43100</v>
      </c>
      <c r="B103" s="231">
        <f>COUNTIFS('Заказы факт'!$F$2:$F$315,$A$84,'Заказы факт'!$B$2:$B$315,A103)</f>
        <v>17</v>
      </c>
      <c r="C103" s="231">
        <f>SUMIFS('Заказы факт'!$I$2:$I$315,'Заказы факт'!$F$2:$F$315,$A$84,'Заказы факт'!$B$2:$B$315,A103)</f>
        <v>11420</v>
      </c>
      <c r="D103" s="231"/>
      <c r="E103" s="231">
        <v>26505</v>
      </c>
      <c r="F103" s="231">
        <f t="shared" si="17"/>
        <v>-15085</v>
      </c>
      <c r="G103" s="250"/>
      <c r="H103" s="209"/>
    </row>
    <row r="106" spans="1:8" x14ac:dyDescent="0.2">
      <c r="A106" s="246" t="s">
        <v>2060</v>
      </c>
      <c r="B106" s="247"/>
      <c r="C106" s="247"/>
      <c r="D106" s="122"/>
      <c r="E106" s="122"/>
      <c r="F106" s="122"/>
      <c r="G106" s="122"/>
      <c r="H106" s="122"/>
    </row>
    <row r="107" spans="1:8" x14ac:dyDescent="0.2">
      <c r="A107" s="244" t="s">
        <v>2234</v>
      </c>
      <c r="B107" s="244" t="s">
        <v>2241</v>
      </c>
      <c r="C107" s="244" t="s">
        <v>2235</v>
      </c>
      <c r="D107" s="244" t="s">
        <v>2242</v>
      </c>
      <c r="E107" s="244" t="s">
        <v>2237</v>
      </c>
      <c r="F107" s="244" t="s">
        <v>2238</v>
      </c>
      <c r="G107" s="245" t="s">
        <v>2236</v>
      </c>
      <c r="H107" s="243" t="s">
        <v>2240</v>
      </c>
    </row>
    <row r="108" spans="1:8" x14ac:dyDescent="0.2">
      <c r="A108" s="249" t="s">
        <v>2239</v>
      </c>
      <c r="B108" s="249">
        <f>SUM(B109:B126)</f>
        <v>44</v>
      </c>
      <c r="C108" s="249">
        <f>SUM(C109:C126)</f>
        <v>25830</v>
      </c>
      <c r="D108" s="249">
        <f t="shared" ref="D108:G108" si="18">SUM(D109:D125)</f>
        <v>0</v>
      </c>
      <c r="E108" s="249">
        <f>SUM(E109:E126)</f>
        <v>25830</v>
      </c>
      <c r="F108" s="249">
        <f>SUM(F109:F126)</f>
        <v>0</v>
      </c>
      <c r="G108" s="245">
        <f t="shared" si="18"/>
        <v>0</v>
      </c>
      <c r="H108" s="217">
        <f>C108+D108</f>
        <v>25830</v>
      </c>
    </row>
    <row r="109" spans="1:8" x14ac:dyDescent="0.2">
      <c r="A109" s="248">
        <v>43084</v>
      </c>
      <c r="B109" s="202">
        <f>COUNTIFS('Заказы факт'!$G$2:$G$315,$A$106,'Заказы факт'!$B$2:$B$315,A109)</f>
        <v>0</v>
      </c>
      <c r="C109" s="202">
        <f>SUMIFS('Заказы факт'!$I$2:$I$315,'Заказы факт'!$G$2:$G$315,$A$106,'Заказы факт'!$B$2:$B$315,A109)</f>
        <v>0</v>
      </c>
      <c r="D109" s="202"/>
      <c r="E109" s="202"/>
      <c r="F109" s="202">
        <f>C109-E109+D109</f>
        <v>0</v>
      </c>
      <c r="G109" s="250"/>
      <c r="H109" s="209"/>
    </row>
    <row r="110" spans="1:8" x14ac:dyDescent="0.2">
      <c r="A110" s="248">
        <v>43085</v>
      </c>
      <c r="B110" s="202">
        <f>COUNTIFS('Заказы факт'!$G$2:$G$315,$A$106,'Заказы факт'!$B$2:$B$315,A110)</f>
        <v>0</v>
      </c>
      <c r="C110" s="202">
        <f>SUMIFS('Заказы факт'!$I$2:$I$315,'Заказы факт'!$G$2:$G$315,$A$106,'Заказы факт'!$B$2:$B$315,A110)</f>
        <v>0</v>
      </c>
      <c r="D110" s="202"/>
      <c r="E110" s="202"/>
      <c r="F110" s="202">
        <f t="shared" ref="F110:F126" si="19">C110-E110+D110</f>
        <v>0</v>
      </c>
      <c r="G110" s="250"/>
      <c r="H110" s="209"/>
    </row>
    <row r="111" spans="1:8" x14ac:dyDescent="0.2">
      <c r="A111" s="248">
        <v>43086</v>
      </c>
      <c r="B111" s="202">
        <f>COUNTIFS('Заказы факт'!$G$2:$G$315,$A$106,'Заказы факт'!$B$2:$B$315,A111)</f>
        <v>0</v>
      </c>
      <c r="C111" s="202">
        <f>SUMIFS('Заказы факт'!$I$2:$I$315,'Заказы факт'!$G$2:$G$315,$A$106,'Заказы факт'!$B$2:$B$315,A111)</f>
        <v>0</v>
      </c>
      <c r="D111" s="202"/>
      <c r="E111" s="202"/>
      <c r="F111" s="202">
        <f t="shared" si="19"/>
        <v>0</v>
      </c>
      <c r="G111" s="250"/>
      <c r="H111" s="209"/>
    </row>
    <row r="112" spans="1:8" x14ac:dyDescent="0.2">
      <c r="A112" s="248">
        <v>43087</v>
      </c>
      <c r="B112" s="202">
        <f>COUNTIFS('Заказы факт'!$G$2:$G$315,$A$106,'Заказы факт'!$B$2:$B$315,A112)</f>
        <v>0</v>
      </c>
      <c r="C112" s="202">
        <f>SUMIFS('Заказы факт'!$I$2:$I$315,'Заказы факт'!$G$2:$G$315,$A$106,'Заказы факт'!$B$2:$B$315,A112)</f>
        <v>0</v>
      </c>
      <c r="D112" s="202"/>
      <c r="E112" s="202"/>
      <c r="F112" s="202">
        <f t="shared" si="19"/>
        <v>0</v>
      </c>
      <c r="G112" s="250"/>
      <c r="H112" s="209"/>
    </row>
    <row r="113" spans="1:8" x14ac:dyDescent="0.2">
      <c r="A113" s="248">
        <v>43088</v>
      </c>
      <c r="B113" s="202">
        <f>COUNTIFS('Заказы факт'!$G$2:$G$315,$A$106,'Заказы факт'!$B$2:$B$315,A113)</f>
        <v>0</v>
      </c>
      <c r="C113" s="202">
        <f>SUMIFS('Заказы факт'!$I$2:$I$315,'Заказы факт'!$G$2:$G$315,$A$106,'Заказы факт'!$B$2:$B$315,A113)</f>
        <v>0</v>
      </c>
      <c r="D113" s="202"/>
      <c r="E113" s="202"/>
      <c r="F113" s="202">
        <f t="shared" si="19"/>
        <v>0</v>
      </c>
      <c r="G113" s="250"/>
      <c r="H113" s="209"/>
    </row>
    <row r="114" spans="1:8" x14ac:dyDescent="0.2">
      <c r="A114" s="248">
        <v>43089</v>
      </c>
      <c r="B114" s="202">
        <f>COUNTIFS('Заказы факт'!$G$2:$G$315,$A$106,'Заказы факт'!$B$2:$B$315,A114)</f>
        <v>0</v>
      </c>
      <c r="C114" s="202">
        <f>SUMIFS('Заказы факт'!$I$2:$I$315,'Заказы факт'!$G$2:$G$315,$A$106,'Заказы факт'!$B$2:$B$315,A114)</f>
        <v>0</v>
      </c>
      <c r="D114" s="202"/>
      <c r="E114" s="202"/>
      <c r="F114" s="202">
        <f t="shared" si="19"/>
        <v>0</v>
      </c>
      <c r="G114" s="250"/>
      <c r="H114" s="209"/>
    </row>
    <row r="115" spans="1:8" x14ac:dyDescent="0.2">
      <c r="A115" s="248">
        <v>43090</v>
      </c>
      <c r="B115" s="202">
        <f>COUNTIFS('Заказы факт'!$G$2:$G$315,$A$106,'Заказы факт'!$B$2:$B$315,A115)</f>
        <v>0</v>
      </c>
      <c r="C115" s="202">
        <f>SUMIFS('Заказы факт'!$I$2:$I$315,'Заказы факт'!$G$2:$G$315,$A$106,'Заказы факт'!$B$2:$B$315,A115)</f>
        <v>0</v>
      </c>
      <c r="D115" s="202"/>
      <c r="E115" s="202"/>
      <c r="F115" s="202">
        <f t="shared" si="19"/>
        <v>0</v>
      </c>
      <c r="G115" s="250"/>
      <c r="H115" s="209"/>
    </row>
    <row r="116" spans="1:8" x14ac:dyDescent="0.2">
      <c r="A116" s="248">
        <v>43091</v>
      </c>
      <c r="B116" s="202">
        <f>COUNTIFS('Заказы факт'!$G$2:$G$315,$A$106,'Заказы факт'!$B$2:$B$315,A116)</f>
        <v>0</v>
      </c>
      <c r="C116" s="202">
        <f>SUMIFS('Заказы факт'!$I$2:$I$315,'Заказы факт'!$G$2:$G$315,$A$106,'Заказы факт'!$B$2:$B$315,A116)</f>
        <v>0</v>
      </c>
      <c r="D116" s="202"/>
      <c r="E116" s="202"/>
      <c r="F116" s="202">
        <f t="shared" si="19"/>
        <v>0</v>
      </c>
      <c r="G116" s="250"/>
      <c r="H116" s="209"/>
    </row>
    <row r="117" spans="1:8" x14ac:dyDescent="0.2">
      <c r="A117" s="248">
        <v>43092</v>
      </c>
      <c r="B117" s="202">
        <f>COUNTIFS('Заказы факт'!$G$2:$G$315,$A$106,'Заказы факт'!$B$2:$B$315,A117)</f>
        <v>0</v>
      </c>
      <c r="C117" s="202">
        <f>SUMIFS('Заказы факт'!$I$2:$I$315,'Заказы факт'!$G$2:$G$315,$A$106,'Заказы факт'!$B$2:$B$315,A117)</f>
        <v>0</v>
      </c>
      <c r="D117" s="202"/>
      <c r="E117" s="202"/>
      <c r="F117" s="202">
        <f t="shared" si="19"/>
        <v>0</v>
      </c>
      <c r="G117" s="250"/>
      <c r="H117" s="209"/>
    </row>
    <row r="118" spans="1:8" x14ac:dyDescent="0.2">
      <c r="A118" s="248">
        <v>43093</v>
      </c>
      <c r="B118" s="202">
        <f>COUNTIFS('Заказы факт'!$G$2:$G$315,$A$106,'Заказы факт'!$B$2:$B$315,A118)</f>
        <v>5</v>
      </c>
      <c r="C118" s="202">
        <f>SUMIFS('Заказы факт'!$I$2:$I$315,'Заказы факт'!$G$2:$G$315,$A$106,'Заказы факт'!$B$2:$B$315,A118)</f>
        <v>1780</v>
      </c>
      <c r="D118" s="202"/>
      <c r="E118" s="202"/>
      <c r="F118" s="202">
        <f t="shared" si="19"/>
        <v>1780</v>
      </c>
      <c r="G118" s="250"/>
      <c r="H118" s="209"/>
    </row>
    <row r="119" spans="1:8" x14ac:dyDescent="0.2">
      <c r="A119" s="248">
        <v>43094</v>
      </c>
      <c r="B119" s="202">
        <f>COUNTIFS('Заказы факт'!$G$2:$G$315,$A$106,'Заказы факт'!$B$2:$B$315,A119)</f>
        <v>0</v>
      </c>
      <c r="C119" s="202">
        <f>SUMIFS('Заказы факт'!$I$2:$I$315,'Заказы факт'!$G$2:$G$315,$A$106,'Заказы факт'!$B$2:$B$315,A119)</f>
        <v>0</v>
      </c>
      <c r="D119" s="202"/>
      <c r="E119" s="202"/>
      <c r="F119" s="202">
        <f t="shared" si="19"/>
        <v>0</v>
      </c>
      <c r="G119" s="250"/>
      <c r="H119" s="209"/>
    </row>
    <row r="120" spans="1:8" x14ac:dyDescent="0.2">
      <c r="A120" s="248">
        <v>43095</v>
      </c>
      <c r="B120" s="202">
        <f>COUNTIFS('Заказы факт'!$G$2:$G$315,$A$106,'Заказы факт'!$B$2:$B$315,A120)</f>
        <v>0</v>
      </c>
      <c r="C120" s="202">
        <f>SUMIFS('Заказы факт'!$I$2:$I$315,'Заказы факт'!$G$2:$G$315,$A$106,'Заказы факт'!$B$2:$B$315,A120)</f>
        <v>0</v>
      </c>
      <c r="D120" s="202"/>
      <c r="E120" s="202"/>
      <c r="F120" s="202">
        <f t="shared" si="19"/>
        <v>0</v>
      </c>
      <c r="G120" s="250"/>
      <c r="H120" s="209"/>
    </row>
    <row r="121" spans="1:8" x14ac:dyDescent="0.2">
      <c r="A121" s="248">
        <v>43096</v>
      </c>
      <c r="B121" s="202">
        <f>COUNTIFS('Заказы факт'!$G$2:$G$315,$A$106,'Заказы факт'!$B$2:$B$315,A121)</f>
        <v>0</v>
      </c>
      <c r="C121" s="202">
        <f>SUMIFS('Заказы факт'!$I$2:$I$315,'Заказы факт'!$G$2:$G$315,$A$106,'Заказы факт'!$B$2:$B$315,A121)</f>
        <v>0</v>
      </c>
      <c r="D121" s="202"/>
      <c r="E121" s="202"/>
      <c r="F121" s="202">
        <f t="shared" si="19"/>
        <v>0</v>
      </c>
      <c r="G121" s="250"/>
      <c r="H121" s="209"/>
    </row>
    <row r="122" spans="1:8" x14ac:dyDescent="0.2">
      <c r="A122" s="248">
        <v>43097</v>
      </c>
      <c r="B122" s="202">
        <f>COUNTIFS('Заказы факт'!$G$2:$G$315,$A$106,'Заказы факт'!$B$2:$B$315,A122)</f>
        <v>3</v>
      </c>
      <c r="C122" s="202">
        <f>SUMIFS('Заказы факт'!$I$2:$I$315,'Заказы факт'!$G$2:$G$315,$A$106,'Заказы факт'!$B$2:$B$315,A122)</f>
        <v>1340</v>
      </c>
      <c r="D122" s="202"/>
      <c r="E122" s="202"/>
      <c r="F122" s="202">
        <f t="shared" si="19"/>
        <v>1340</v>
      </c>
      <c r="G122" s="250"/>
      <c r="H122" s="209"/>
    </row>
    <row r="123" spans="1:8" x14ac:dyDescent="0.2">
      <c r="A123" s="248">
        <v>43098</v>
      </c>
      <c r="B123" s="202">
        <f>COUNTIFS('Заказы факт'!$G$2:$G$315,$A$106,'Заказы факт'!$B$2:$B$315,A123)</f>
        <v>9</v>
      </c>
      <c r="C123" s="202">
        <f>SUMIFS('Заказы факт'!$I$2:$I$315,'Заказы факт'!$G$2:$G$315,$A$106,'Заказы факт'!$B$2:$B$315,A123)</f>
        <v>3340</v>
      </c>
      <c r="D123" s="202"/>
      <c r="E123" s="202"/>
      <c r="F123" s="202">
        <f t="shared" si="19"/>
        <v>3340</v>
      </c>
      <c r="G123" s="250"/>
      <c r="H123" s="209"/>
    </row>
    <row r="124" spans="1:8" x14ac:dyDescent="0.2">
      <c r="A124" s="248">
        <v>43099</v>
      </c>
      <c r="B124" s="202">
        <f>COUNTIFS('Заказы факт'!$G$2:$G$315,$A$106,'Заказы факт'!$B$2:$B$315,A124)</f>
        <v>9</v>
      </c>
      <c r="C124" s="202">
        <f>SUMIFS('Заказы факт'!$I$2:$I$315,'Заказы факт'!$G$2:$G$315,$A$106,'Заказы факт'!$B$2:$B$315,A124)</f>
        <v>5230</v>
      </c>
      <c r="D124" s="202"/>
      <c r="E124" s="202"/>
      <c r="F124" s="202">
        <f t="shared" si="19"/>
        <v>5230</v>
      </c>
      <c r="G124" s="250"/>
      <c r="H124" s="209"/>
    </row>
    <row r="125" spans="1:8" x14ac:dyDescent="0.2">
      <c r="A125" s="248">
        <v>43100</v>
      </c>
      <c r="B125" s="202">
        <f>COUNTIFS('Заказы факт'!$G$2:$G$315,$A$106,'Заказы факт'!$B$2:$B$315,A125)</f>
        <v>17</v>
      </c>
      <c r="C125" s="202">
        <f>SUMIFS('Заказы факт'!$I$2:$I$315,'Заказы факт'!$G$2:$G$315,$A$106,'Заказы факт'!$B$2:$B$315,A125)</f>
        <v>12740</v>
      </c>
      <c r="D125" s="202"/>
      <c r="E125" s="202">
        <v>24430</v>
      </c>
      <c r="F125" s="202">
        <f t="shared" si="19"/>
        <v>-11690</v>
      </c>
      <c r="G125" s="250"/>
      <c r="H125" s="209"/>
    </row>
    <row r="126" spans="1:8" x14ac:dyDescent="0.2">
      <c r="A126" s="248">
        <v>43101</v>
      </c>
      <c r="B126" s="202">
        <f>COUNTIFS('Заказы факт'!$G$2:$G$315,$A$106,'Заказы факт'!$B$2:$B$315,A126)</f>
        <v>1</v>
      </c>
      <c r="C126" s="202">
        <f>SUMIFS('Заказы факт'!$I$2:$I$315,'Заказы факт'!$G$2:$G$315,$A$106,'Заказы факт'!$B$2:$B$315,A126)</f>
        <v>1400</v>
      </c>
      <c r="D126" s="208"/>
      <c r="E126" s="202">
        <v>1400</v>
      </c>
      <c r="F126" s="202">
        <f t="shared" si="19"/>
        <v>0</v>
      </c>
      <c r="G126" s="208"/>
    </row>
    <row r="128" spans="1:8" x14ac:dyDescent="0.2">
      <c r="A128" s="246" t="s">
        <v>964</v>
      </c>
      <c r="B128" s="247"/>
      <c r="C128" s="247"/>
      <c r="D128" s="122"/>
      <c r="E128" s="122"/>
      <c r="F128" s="122"/>
      <c r="G128" s="122"/>
      <c r="H128" s="122"/>
    </row>
    <row r="129" spans="1:8" x14ac:dyDescent="0.2">
      <c r="A129" s="244" t="s">
        <v>2234</v>
      </c>
      <c r="B129" s="244" t="s">
        <v>2241</v>
      </c>
      <c r="C129" s="244" t="s">
        <v>2235</v>
      </c>
      <c r="D129" s="244" t="s">
        <v>2242</v>
      </c>
      <c r="E129" s="244" t="s">
        <v>2237</v>
      </c>
      <c r="F129" s="244" t="s">
        <v>2238</v>
      </c>
      <c r="G129" s="245" t="s">
        <v>2236</v>
      </c>
      <c r="H129" s="243" t="s">
        <v>2240</v>
      </c>
    </row>
    <row r="130" spans="1:8" x14ac:dyDescent="0.2">
      <c r="A130" s="249" t="s">
        <v>2239</v>
      </c>
      <c r="B130" s="326">
        <f>SUM(B131:B148)</f>
        <v>64</v>
      </c>
      <c r="C130" s="326">
        <f>SUM(C131:C148)</f>
        <v>45500.525000000001</v>
      </c>
      <c r="D130" s="326">
        <f>SUM(D131:D148)</f>
        <v>7000</v>
      </c>
      <c r="E130" s="326">
        <f t="shared" ref="E130:G130" si="20">SUM(E131:E147)</f>
        <v>51101</v>
      </c>
      <c r="F130" s="326">
        <f>SUM(F131:F148)</f>
        <v>-0.47499999999854481</v>
      </c>
      <c r="G130" s="323">
        <f t="shared" si="20"/>
        <v>3381.7999999999997</v>
      </c>
      <c r="H130" s="217">
        <f>C130+D130</f>
        <v>52500.525000000001</v>
      </c>
    </row>
    <row r="131" spans="1:8" x14ac:dyDescent="0.2">
      <c r="A131" s="248">
        <v>43084</v>
      </c>
      <c r="B131" s="231">
        <f>COUNTIFS('Заказы факт'!$F$2:$F$315,$A$128,'Заказы факт'!$B$2:$B$315,A131)</f>
        <v>0</v>
      </c>
      <c r="C131" s="231">
        <f>SUMIFS('Заказы факт'!$I$2:$I$315,'Заказы факт'!$F$2:$F$315,$A$128,'Заказы факт'!$B$2:$B$315,A131)</f>
        <v>0</v>
      </c>
      <c r="D131" s="231"/>
      <c r="E131" s="231"/>
      <c r="F131" s="231">
        <f>C131-E131+D131</f>
        <v>0</v>
      </c>
      <c r="G131" s="324">
        <f>SUMIF(Бензин!$M$5:$M$18,'Дох.акт.'!A131,Бензин!$Q$5:$Q$18)</f>
        <v>0</v>
      </c>
      <c r="H131" s="209"/>
    </row>
    <row r="132" spans="1:8" x14ac:dyDescent="0.2">
      <c r="A132" s="248">
        <v>43085</v>
      </c>
      <c r="B132" s="231">
        <f>COUNTIFS('Заказы факт'!$F$2:$F$315,$A$128,'Заказы факт'!$B$2:$B$315,A132)</f>
        <v>0</v>
      </c>
      <c r="C132" s="231">
        <f>SUMIFS('Заказы факт'!$I$2:$I$315,'Заказы факт'!$F$2:$F$315,$A$128,'Заказы факт'!$B$2:$B$315,A132)</f>
        <v>0</v>
      </c>
      <c r="D132" s="231"/>
      <c r="E132" s="231"/>
      <c r="F132" s="231">
        <f t="shared" ref="F132:F148" si="21">C132-E132+D132</f>
        <v>0</v>
      </c>
      <c r="G132" s="324">
        <f>SUMIF(Бензин!$M$5:$M$18,'Дох.акт.'!A132,Бензин!$Q$5:$Q$18)</f>
        <v>0</v>
      </c>
      <c r="H132" s="209"/>
    </row>
    <row r="133" spans="1:8" x14ac:dyDescent="0.2">
      <c r="A133" s="248">
        <v>43086</v>
      </c>
      <c r="B133" s="231">
        <f>COUNTIFS('Заказы факт'!$F$2:$F$315,$A$128,'Заказы факт'!$B$2:$B$315,A133)</f>
        <v>0</v>
      </c>
      <c r="C133" s="231">
        <f>SUMIFS('Заказы факт'!$I$2:$I$315,'Заказы факт'!$F$2:$F$315,$A$128,'Заказы факт'!$B$2:$B$315,A133)</f>
        <v>0</v>
      </c>
      <c r="D133" s="231"/>
      <c r="E133" s="231"/>
      <c r="F133" s="231">
        <f t="shared" si="21"/>
        <v>0</v>
      </c>
      <c r="G133" s="324">
        <f>SUMIF(Бензин!$M$5:$M$18,'Дох.акт.'!A133,Бензин!$Q$5:$Q$18)</f>
        <v>0</v>
      </c>
      <c r="H133" s="209"/>
    </row>
    <row r="134" spans="1:8" x14ac:dyDescent="0.2">
      <c r="A134" s="248">
        <v>43087</v>
      </c>
      <c r="B134" s="231">
        <f>COUNTIFS('Заказы факт'!$F$2:$F$315,$A$128,'Заказы факт'!$B$2:$B$315,A134)</f>
        <v>0</v>
      </c>
      <c r="C134" s="231">
        <f>SUMIFS('Заказы факт'!$I$2:$I$315,'Заказы факт'!$F$2:$F$315,$A$128,'Заказы факт'!$B$2:$B$315,A134)</f>
        <v>0</v>
      </c>
      <c r="D134" s="231"/>
      <c r="E134" s="231"/>
      <c r="F134" s="231">
        <f t="shared" si="21"/>
        <v>0</v>
      </c>
      <c r="G134" s="324">
        <f>SUMIF(Бензин!$M$5:$M$18,'Дох.акт.'!A134,Бензин!$Q$5:$Q$18)</f>
        <v>0</v>
      </c>
      <c r="H134" s="209"/>
    </row>
    <row r="135" spans="1:8" x14ac:dyDescent="0.2">
      <c r="A135" s="248">
        <v>43088</v>
      </c>
      <c r="B135" s="231">
        <f>COUNTIFS('Заказы факт'!$F$2:$F$315,$A$128,'Заказы факт'!$B$2:$B$315,A135)</f>
        <v>0</v>
      </c>
      <c r="C135" s="231">
        <f>SUMIFS('Заказы факт'!$I$2:$I$315,'Заказы факт'!$F$2:$F$315,$A$128,'Заказы факт'!$B$2:$B$315,A135)</f>
        <v>0</v>
      </c>
      <c r="D135" s="231"/>
      <c r="E135" s="231"/>
      <c r="F135" s="231">
        <f t="shared" si="21"/>
        <v>0</v>
      </c>
      <c r="G135" s="324">
        <f>SUMIF(Бензин!$M$5:$M$18,'Дох.акт.'!A135,Бензин!$Q$5:$Q$18)</f>
        <v>0</v>
      </c>
      <c r="H135" s="209"/>
    </row>
    <row r="136" spans="1:8" x14ac:dyDescent="0.2">
      <c r="A136" s="248">
        <v>43089</v>
      </c>
      <c r="B136" s="231">
        <f>COUNTIFS('Заказы факт'!$F$2:$F$315,$A$128,'Заказы факт'!$B$2:$B$315,A136)</f>
        <v>0</v>
      </c>
      <c r="C136" s="231">
        <f>SUMIFS('Заказы факт'!$I$2:$I$315,'Заказы факт'!$F$2:$F$315,$A$128,'Заказы факт'!$B$2:$B$315,A136)</f>
        <v>0</v>
      </c>
      <c r="D136" s="231"/>
      <c r="E136" s="231"/>
      <c r="F136" s="231">
        <f t="shared" si="21"/>
        <v>0</v>
      </c>
      <c r="G136" s="324">
        <f>SUMIF(Бензин!$M$5:$M$18,'Дох.акт.'!A136,Бензин!$Q$5:$Q$18)</f>
        <v>0</v>
      </c>
      <c r="H136" s="209"/>
    </row>
    <row r="137" spans="1:8" x14ac:dyDescent="0.2">
      <c r="A137" s="248">
        <v>43090</v>
      </c>
      <c r="B137" s="231">
        <f>COUNTIFS('Заказы факт'!$F$2:$F$315,$A$128,'Заказы факт'!$B$2:$B$315,A137)</f>
        <v>2</v>
      </c>
      <c r="C137" s="231">
        <f>SUMIFS('Заказы факт'!$I$2:$I$315,'Заказы факт'!$F$2:$F$315,$A$128,'Заказы факт'!$B$2:$B$315,A137)</f>
        <v>2700.15</v>
      </c>
      <c r="D137" s="231"/>
      <c r="E137" s="231"/>
      <c r="F137" s="231">
        <f t="shared" si="21"/>
        <v>2700.15</v>
      </c>
      <c r="G137" s="324">
        <f>SUMIF(Бензин!$M$5:$M$18,'Дох.акт.'!A137,Бензин!$Q$5:$Q$18)</f>
        <v>0</v>
      </c>
      <c r="H137" s="209"/>
    </row>
    <row r="138" spans="1:8" x14ac:dyDescent="0.2">
      <c r="A138" s="248">
        <v>43091</v>
      </c>
      <c r="B138" s="231">
        <f>COUNTIFS('Заказы факт'!$F$2:$F$315,$A$128,'Заказы факт'!$B$2:$B$315,A138)</f>
        <v>3</v>
      </c>
      <c r="C138" s="231">
        <f>SUMIFS('Заказы факт'!$I$2:$I$315,'Заказы факт'!$F$2:$F$315,$A$128,'Заказы факт'!$B$2:$B$315,A138)</f>
        <v>4000</v>
      </c>
      <c r="D138" s="231"/>
      <c r="E138" s="231"/>
      <c r="F138" s="231">
        <f t="shared" si="21"/>
        <v>4000</v>
      </c>
      <c r="G138" s="324">
        <f>SUMIF(Бензин!$M$5:$M$18,'Дох.акт.'!A138,Бензин!$Q$5:$Q$18)</f>
        <v>370</v>
      </c>
      <c r="H138" s="209"/>
    </row>
    <row r="139" spans="1:8" x14ac:dyDescent="0.2">
      <c r="A139" s="248">
        <v>43092</v>
      </c>
      <c r="B139" s="231">
        <f>COUNTIFS('Заказы факт'!$F$2:$F$315,$A$128,'Заказы факт'!$B$2:$B$315,A139)</f>
        <v>7</v>
      </c>
      <c r="C139" s="231">
        <f>SUMIFS('Заказы факт'!$I$2:$I$315,'Заказы факт'!$F$2:$F$315,$A$128,'Заказы факт'!$B$2:$B$315,A139)</f>
        <v>2360</v>
      </c>
      <c r="D139" s="231">
        <v>1000</v>
      </c>
      <c r="E139" s="231"/>
      <c r="F139" s="231">
        <f t="shared" si="21"/>
        <v>3360</v>
      </c>
      <c r="G139" s="324">
        <f>SUMIF(Бензин!$M$5:$M$18,'Дох.акт.'!A139,Бензин!$Q$5:$Q$18)</f>
        <v>370</v>
      </c>
      <c r="H139" s="209"/>
    </row>
    <row r="140" spans="1:8" x14ac:dyDescent="0.2">
      <c r="A140" s="248">
        <v>43093</v>
      </c>
      <c r="B140" s="231">
        <f>COUNTIFS('Заказы факт'!$F$2:$F$315,$A$128,'Заказы факт'!$B$2:$B$315,A140)</f>
        <v>5</v>
      </c>
      <c r="C140" s="231">
        <f>SUMIFS('Заказы факт'!$I$2:$I$315,'Заказы факт'!$F$2:$F$315,$A$128,'Заказы факт'!$B$2:$B$315,A140)</f>
        <v>1780</v>
      </c>
      <c r="D140" s="231">
        <v>1000</v>
      </c>
      <c r="E140" s="231"/>
      <c r="F140" s="231">
        <f t="shared" si="21"/>
        <v>2780</v>
      </c>
      <c r="G140" s="324">
        <f>SUMIF(Бензин!$M$5:$M$18,'Дох.акт.'!A140,Бензин!$Q$5:$Q$18)</f>
        <v>370</v>
      </c>
      <c r="H140" s="209"/>
    </row>
    <row r="141" spans="1:8" x14ac:dyDescent="0.2">
      <c r="A141" s="248">
        <v>43094</v>
      </c>
      <c r="B141" s="231">
        <f>COUNTIFS('Заказы факт'!$F$2:$F$315,$A$128,'Заказы факт'!$B$2:$B$315,A141)</f>
        <v>1</v>
      </c>
      <c r="C141" s="231">
        <f>SUMIFS('Заказы факт'!$I$2:$I$315,'Заказы факт'!$F$2:$F$315,$A$128,'Заказы факт'!$B$2:$B$315,A141)</f>
        <v>1350.075</v>
      </c>
      <c r="D141" s="231"/>
      <c r="E141" s="231"/>
      <c r="F141" s="231">
        <f t="shared" si="21"/>
        <v>1350.075</v>
      </c>
      <c r="G141" s="324">
        <f>SUMIF(Бензин!$M$5:$M$18,'Дох.акт.'!A141,Бензин!$Q$5:$Q$18)</f>
        <v>259</v>
      </c>
      <c r="H141" s="209"/>
    </row>
    <row r="142" spans="1:8" x14ac:dyDescent="0.2">
      <c r="A142" s="248">
        <v>43095</v>
      </c>
      <c r="B142" s="231">
        <f>COUNTIFS('Заказы факт'!$F$2:$F$315,$A$128,'Заказы факт'!$B$2:$B$315,A142)</f>
        <v>4</v>
      </c>
      <c r="C142" s="231">
        <f>SUMIFS('Заказы факт'!$I$2:$I$315,'Заказы факт'!$F$2:$F$315,$A$128,'Заказы факт'!$B$2:$B$315,A142)</f>
        <v>4410.2250000000004</v>
      </c>
      <c r="D142" s="231">
        <v>1000</v>
      </c>
      <c r="E142" s="231"/>
      <c r="F142" s="231">
        <f t="shared" si="21"/>
        <v>5410.2250000000004</v>
      </c>
      <c r="G142" s="324">
        <f>SUMIF(Бензин!$M$5:$M$18,'Дох.акт.'!A142,Бензин!$Q$5:$Q$18)</f>
        <v>192.4</v>
      </c>
      <c r="H142" s="209"/>
    </row>
    <row r="143" spans="1:8" x14ac:dyDescent="0.2">
      <c r="A143" s="248">
        <v>43096</v>
      </c>
      <c r="B143" s="231">
        <f>COUNTIFS('Заказы факт'!$F$2:$F$315,$A$128,'Заказы факт'!$B$2:$B$315,A143)</f>
        <v>2</v>
      </c>
      <c r="C143" s="231">
        <f>SUMIFS('Заказы факт'!$I$2:$I$315,'Заказы факт'!$F$2:$F$315,$A$128,'Заказы факт'!$B$2:$B$315,A143)</f>
        <v>3500</v>
      </c>
      <c r="D143" s="231"/>
      <c r="E143" s="231"/>
      <c r="F143" s="231">
        <f t="shared" si="21"/>
        <v>3500</v>
      </c>
      <c r="G143" s="324">
        <f>SUMIF(Бензин!$M$5:$M$18,'Дох.акт.'!A143,Бензин!$Q$5:$Q$18)</f>
        <v>296</v>
      </c>
      <c r="H143" s="209"/>
    </row>
    <row r="144" spans="1:8" x14ac:dyDescent="0.2">
      <c r="A144" s="248">
        <v>43097</v>
      </c>
      <c r="B144" s="231">
        <f>COUNTIFS('Заказы факт'!$F$2:$F$315,$A$128,'Заказы факт'!$B$2:$B$315,A144)</f>
        <v>4</v>
      </c>
      <c r="C144" s="231">
        <f>SUMIFS('Заказы факт'!$I$2:$I$315,'Заказы факт'!$F$2:$F$315,$A$128,'Заказы факт'!$B$2:$B$315,A144)</f>
        <v>2690.0749999999998</v>
      </c>
      <c r="D144" s="231">
        <v>1000</v>
      </c>
      <c r="E144" s="231"/>
      <c r="F144" s="231">
        <f t="shared" si="21"/>
        <v>3690.0749999999998</v>
      </c>
      <c r="G144" s="324">
        <f>SUMIF(Бензин!$M$5:$M$18,'Дох.акт.'!A144,Бензин!$Q$5:$Q$18)</f>
        <v>214.60000000000002</v>
      </c>
      <c r="H144" s="209"/>
    </row>
    <row r="145" spans="1:8" x14ac:dyDescent="0.2">
      <c r="A145" s="248">
        <v>43098</v>
      </c>
      <c r="B145" s="231">
        <f>COUNTIFS('Заказы факт'!$F$2:$F$315,$A$128,'Заказы факт'!$B$2:$B$315,A145)</f>
        <v>9</v>
      </c>
      <c r="C145" s="231">
        <f>SUMIFS('Заказы факт'!$I$2:$I$315,'Заказы факт'!$F$2:$F$315,$A$128,'Заказы факт'!$B$2:$B$315,A145)</f>
        <v>3340</v>
      </c>
      <c r="D145" s="231">
        <v>1000</v>
      </c>
      <c r="E145" s="231"/>
      <c r="F145" s="231">
        <f t="shared" si="21"/>
        <v>4340</v>
      </c>
      <c r="G145" s="324">
        <f>SUMIF(Бензин!$M$5:$M$18,'Дох.акт.'!A145,Бензин!$Q$5:$Q$18)</f>
        <v>281.20000000000005</v>
      </c>
      <c r="H145" s="209"/>
    </row>
    <row r="146" spans="1:8" x14ac:dyDescent="0.2">
      <c r="A146" s="248">
        <v>43099</v>
      </c>
      <c r="B146" s="231">
        <f>COUNTIFS('Заказы факт'!$F$2:$F$315,$A$128,'Заказы факт'!$B$2:$B$315,A146)</f>
        <v>9</v>
      </c>
      <c r="C146" s="231">
        <f>SUMIFS('Заказы факт'!$I$2:$I$315,'Заказы факт'!$F$2:$F$315,$A$128,'Заказы факт'!$B$2:$B$315,A146)</f>
        <v>5230</v>
      </c>
      <c r="D146" s="231">
        <v>1000</v>
      </c>
      <c r="E146" s="231"/>
      <c r="F146" s="231">
        <f t="shared" si="21"/>
        <v>6230</v>
      </c>
      <c r="G146" s="324">
        <f>SUMIF(Бензин!$M$5:$M$18,'Дох.акт.'!A146,Бензин!$Q$5:$Q$18)</f>
        <v>473.6</v>
      </c>
      <c r="H146" s="209"/>
    </row>
    <row r="147" spans="1:8" x14ac:dyDescent="0.2">
      <c r="A147" s="248">
        <v>43100</v>
      </c>
      <c r="B147" s="231">
        <f>COUNTIFS('Заказы факт'!$F$2:$F$315,$A$128,'Заказы факт'!$B$2:$B$315,A147)</f>
        <v>17</v>
      </c>
      <c r="C147" s="231">
        <f>SUMIFS('Заказы факт'!$I$2:$I$315,'Заказы факт'!$F$2:$F$315,$A$128,'Заказы факт'!$B$2:$B$315,A147)</f>
        <v>12740</v>
      </c>
      <c r="D147" s="231">
        <v>1000</v>
      </c>
      <c r="E147" s="231">
        <v>51101</v>
      </c>
      <c r="F147" s="231">
        <f t="shared" si="21"/>
        <v>-37361</v>
      </c>
      <c r="G147" s="324">
        <f>SUMIF(Бензин!$M$5:$M$18,'Дох.акт.'!A147,Бензин!$Q$5:$Q$18)</f>
        <v>555</v>
      </c>
      <c r="H147" s="209"/>
    </row>
    <row r="148" spans="1:8" x14ac:dyDescent="0.2">
      <c r="A148" s="248">
        <v>43101</v>
      </c>
      <c r="B148" s="231">
        <f>COUNTIFS('Заказы факт'!$F$2:$F$315,$A$128,'Заказы факт'!$B$2:$B$315,A148)</f>
        <v>1</v>
      </c>
      <c r="C148" s="231">
        <f>SUMIFS('Заказы факт'!$I$2:$I$315,'Заказы факт'!$F$2:$F$315,$A$128,'Заказы факт'!$B$2:$B$315,A148)</f>
        <v>1400</v>
      </c>
      <c r="D148" s="202">
        <v>0</v>
      </c>
      <c r="E148" s="202">
        <v>1400</v>
      </c>
      <c r="F148" s="202">
        <f t="shared" si="21"/>
        <v>0</v>
      </c>
      <c r="G148" s="208"/>
    </row>
    <row r="150" spans="1:8" x14ac:dyDescent="0.2">
      <c r="A150" s="246" t="s">
        <v>2061</v>
      </c>
      <c r="B150" s="247"/>
      <c r="C150" s="247"/>
      <c r="D150" s="122"/>
      <c r="E150" s="122"/>
      <c r="F150" s="122"/>
      <c r="G150" s="122"/>
      <c r="H150" s="122"/>
    </row>
    <row r="151" spans="1:8" x14ac:dyDescent="0.2">
      <c r="A151" s="244" t="s">
        <v>2234</v>
      </c>
      <c r="B151" s="244" t="s">
        <v>2241</v>
      </c>
      <c r="C151" s="244" t="s">
        <v>2235</v>
      </c>
      <c r="D151" s="244" t="s">
        <v>2242</v>
      </c>
      <c r="E151" s="244" t="s">
        <v>2237</v>
      </c>
      <c r="F151" s="244" t="s">
        <v>2238</v>
      </c>
      <c r="G151" s="245" t="s">
        <v>2236</v>
      </c>
      <c r="H151" s="243" t="s">
        <v>2240</v>
      </c>
    </row>
    <row r="152" spans="1:8" x14ac:dyDescent="0.2">
      <c r="A152" s="249" t="s">
        <v>2239</v>
      </c>
      <c r="B152" s="326">
        <f>SUM(B153:B169)</f>
        <v>33</v>
      </c>
      <c r="C152" s="326">
        <f>SUM(C153:C169)</f>
        <v>26654.5</v>
      </c>
      <c r="D152" s="326">
        <f t="shared" ref="D152:G152" si="22">SUM(D153:D169)</f>
        <v>1500</v>
      </c>
      <c r="E152" s="326">
        <f t="shared" si="22"/>
        <v>28154.5</v>
      </c>
      <c r="F152" s="326">
        <f t="shared" si="22"/>
        <v>0</v>
      </c>
      <c r="G152" s="323">
        <f t="shared" si="22"/>
        <v>1235.8000000000002</v>
      </c>
      <c r="H152" s="217">
        <f>C152+D152</f>
        <v>28154.5</v>
      </c>
    </row>
    <row r="153" spans="1:8" x14ac:dyDescent="0.2">
      <c r="A153" s="248">
        <v>43084</v>
      </c>
      <c r="B153" s="231">
        <f>COUNTIFS('Заказы факт'!$G$2:$G$315,$A$150,'Заказы факт'!$B$2:$B$315,A153)</f>
        <v>1</v>
      </c>
      <c r="C153" s="231">
        <f>SUMIFS('Заказы факт'!$I$2:$I$315,'Заказы факт'!$G$2:$G$315,$A$150,'Заказы факт'!$B$2:$B$315,A153)</f>
        <v>875</v>
      </c>
      <c r="D153" s="231"/>
      <c r="E153" s="231">
        <v>875</v>
      </c>
      <c r="F153" s="231">
        <f>C153-E153+D153</f>
        <v>0</v>
      </c>
      <c r="G153" s="324">
        <f>SUMIF(Бензин!$A$22:$A$33,'Дох.акт.'!A153,Бензин!$E$22:$E$33)</f>
        <v>0</v>
      </c>
      <c r="H153" s="209"/>
    </row>
    <row r="154" spans="1:8" x14ac:dyDescent="0.2">
      <c r="A154" s="248">
        <v>43085</v>
      </c>
      <c r="B154" s="231">
        <f>COUNTIFS('Заказы факт'!$G$2:$G$315,$A$150,'Заказы факт'!$B$2:$B$315,A154)</f>
        <v>1</v>
      </c>
      <c r="C154" s="231">
        <f>SUMIFS('Заказы факт'!$I$2:$I$315,'Заказы факт'!$G$2:$G$315,$A$150,'Заказы факт'!$B$2:$B$315,A154)</f>
        <v>875</v>
      </c>
      <c r="D154" s="231"/>
      <c r="E154" s="231">
        <v>875</v>
      </c>
      <c r="F154" s="231">
        <f t="shared" ref="F154:F169" si="23">C154-E154+D154</f>
        <v>0</v>
      </c>
      <c r="G154" s="324">
        <f>SUMIF(Бензин!$A$22:$A$33,'Дох.акт.'!A154,Бензин!$E$22:$E$33)</f>
        <v>0</v>
      </c>
      <c r="H154" s="209"/>
    </row>
    <row r="155" spans="1:8" x14ac:dyDescent="0.2">
      <c r="A155" s="248">
        <v>43086</v>
      </c>
      <c r="B155" s="231">
        <f>COUNTIFS('Заказы факт'!$G$2:$G$315,$A$150,'Заказы факт'!$B$2:$B$315,A155)</f>
        <v>0</v>
      </c>
      <c r="C155" s="231">
        <f>SUMIFS('Заказы факт'!$I$2:$I$315,'Заказы факт'!$G$2:$G$315,$A$150,'Заказы факт'!$B$2:$B$315,A155)</f>
        <v>0</v>
      </c>
      <c r="D155" s="231"/>
      <c r="E155" s="231"/>
      <c r="F155" s="231">
        <f t="shared" si="23"/>
        <v>0</v>
      </c>
      <c r="G155" s="324">
        <f>SUMIF(Бензин!$A$22:$A$33,'Дох.акт.'!A155,Бензин!$E$22:$E$33)</f>
        <v>0</v>
      </c>
      <c r="H155" s="209"/>
    </row>
    <row r="156" spans="1:8" x14ac:dyDescent="0.2">
      <c r="A156" s="248">
        <v>43087</v>
      </c>
      <c r="B156" s="231">
        <f>COUNTIFS('Заказы факт'!$G$2:$G$315,$A$150,'Заказы факт'!$B$2:$B$315,A156)</f>
        <v>0</v>
      </c>
      <c r="C156" s="231">
        <f>SUMIFS('Заказы факт'!$I$2:$I$315,'Заказы факт'!$G$2:$G$315,$A$150,'Заказы факт'!$B$2:$B$315,A156)</f>
        <v>0</v>
      </c>
      <c r="D156" s="231"/>
      <c r="E156" s="231"/>
      <c r="F156" s="231">
        <f t="shared" si="23"/>
        <v>0</v>
      </c>
      <c r="G156" s="324">
        <f>SUMIF(Бензин!$A$22:$A$33,'Дох.акт.'!A156,Бензин!$E$22:$E$33)</f>
        <v>0</v>
      </c>
      <c r="H156" s="209"/>
    </row>
    <row r="157" spans="1:8" x14ac:dyDescent="0.2">
      <c r="A157" s="248">
        <v>43088</v>
      </c>
      <c r="B157" s="231">
        <f>COUNTIFS('Заказы факт'!$G$2:$G$315,$A$150,'Заказы факт'!$B$2:$B$315,A157)</f>
        <v>0</v>
      </c>
      <c r="C157" s="231">
        <f>SUMIFS('Заказы факт'!$I$2:$I$315,'Заказы факт'!$G$2:$G$315,$A$150,'Заказы факт'!$B$2:$B$315,A157)</f>
        <v>0</v>
      </c>
      <c r="D157" s="231"/>
      <c r="E157" s="231"/>
      <c r="F157" s="231">
        <f t="shared" si="23"/>
        <v>0</v>
      </c>
      <c r="G157" s="324">
        <f>SUMIF(Бензин!$A$22:$A$33,'Дох.акт.'!A157,Бензин!$E$22:$E$33)</f>
        <v>0</v>
      </c>
      <c r="H157" s="209"/>
    </row>
    <row r="158" spans="1:8" x14ac:dyDescent="0.2">
      <c r="A158" s="248">
        <v>43089</v>
      </c>
      <c r="B158" s="231">
        <f>COUNTIFS('Заказы факт'!$G$2:$G$315,$A$150,'Заказы факт'!$B$2:$B$315,A158)</f>
        <v>0</v>
      </c>
      <c r="C158" s="231">
        <f>SUMIFS('Заказы факт'!$I$2:$I$315,'Заказы факт'!$G$2:$G$315,$A$150,'Заказы факт'!$B$2:$B$315,A158)</f>
        <v>0</v>
      </c>
      <c r="D158" s="231"/>
      <c r="E158" s="231"/>
      <c r="F158" s="231">
        <f t="shared" si="23"/>
        <v>0</v>
      </c>
      <c r="G158" s="324">
        <f>SUMIF(Бензин!$A$22:$A$33,'Дох.акт.'!A158,Бензин!$E$22:$E$33)</f>
        <v>0</v>
      </c>
      <c r="H158" s="209"/>
    </row>
    <row r="159" spans="1:8" x14ac:dyDescent="0.2">
      <c r="A159" s="248">
        <v>43090</v>
      </c>
      <c r="B159" s="231">
        <f>COUNTIFS('Заказы факт'!$G$2:$G$315,$A$150,'Заказы факт'!$B$2:$B$315,A159)</f>
        <v>1</v>
      </c>
      <c r="C159" s="231">
        <f>SUMIFS('Заказы факт'!$I$2:$I$315,'Заказы факт'!$G$2:$G$315,$A$150,'Заказы факт'!$B$2:$B$315,A159)</f>
        <v>875</v>
      </c>
      <c r="D159" s="231"/>
      <c r="E159" s="231">
        <v>875</v>
      </c>
      <c r="F159" s="231">
        <f t="shared" si="23"/>
        <v>0</v>
      </c>
      <c r="G159" s="324">
        <f>SUMIF(Бензин!$A$22:$A$33,'Дох.акт.'!A159,Бензин!$E$22:$E$33)</f>
        <v>0</v>
      </c>
      <c r="H159" s="209"/>
    </row>
    <row r="160" spans="1:8" x14ac:dyDescent="0.2">
      <c r="A160" s="248">
        <v>43091</v>
      </c>
      <c r="B160" s="231">
        <f>COUNTIFS('Заказы факт'!$G$2:$G$315,$A$150,'Заказы факт'!$B$2:$B$315,A160)</f>
        <v>1</v>
      </c>
      <c r="C160" s="231">
        <f>SUMIFS('Заказы факт'!$I$2:$I$315,'Заказы факт'!$G$2:$G$315,$A$150,'Заказы факт'!$B$2:$B$315,A160)</f>
        <v>875</v>
      </c>
      <c r="D160" s="231"/>
      <c r="E160" s="231">
        <v>875</v>
      </c>
      <c r="F160" s="231">
        <f t="shared" si="23"/>
        <v>0</v>
      </c>
      <c r="G160" s="324">
        <f>SUMIF(Бензин!$A$22:$A$33,'Дох.акт.'!A160,Бензин!$E$22:$E$33)</f>
        <v>0</v>
      </c>
      <c r="H160" s="209"/>
    </row>
    <row r="161" spans="1:8" x14ac:dyDescent="0.2">
      <c r="A161" s="248">
        <v>43092</v>
      </c>
      <c r="B161" s="231">
        <f>COUNTIFS('Заказы факт'!$G$2:$G$315,$A$150,'Заказы факт'!$B$2:$B$315,A161)</f>
        <v>1</v>
      </c>
      <c r="C161" s="231">
        <f>SUMIFS('Заказы факт'!$I$2:$I$315,'Заказы факт'!$G$2:$G$315,$A$150,'Заказы факт'!$B$2:$B$315,A161)</f>
        <v>875</v>
      </c>
      <c r="D161" s="231"/>
      <c r="E161" s="231"/>
      <c r="F161" s="231">
        <f t="shared" si="23"/>
        <v>875</v>
      </c>
      <c r="G161" s="324">
        <f>SUMIF(Бензин!$A$22:$A$33,'Дох.акт.'!A161,Бензин!$E$22:$E$33)</f>
        <v>0</v>
      </c>
      <c r="H161" s="209"/>
    </row>
    <row r="162" spans="1:8" x14ac:dyDescent="0.2">
      <c r="A162" s="248">
        <v>43093</v>
      </c>
      <c r="B162" s="231">
        <f>COUNTIFS('Заказы факт'!$G$2:$G$315,$A$150,'Заказы факт'!$B$2:$B$315,A162)</f>
        <v>0</v>
      </c>
      <c r="C162" s="231">
        <f>SUMIFS('Заказы факт'!$I$2:$I$315,'Заказы факт'!$G$2:$G$315,$A$150,'Заказы факт'!$B$2:$B$315,A162)</f>
        <v>0</v>
      </c>
      <c r="D162" s="231"/>
      <c r="E162" s="231"/>
      <c r="F162" s="231">
        <f t="shared" si="23"/>
        <v>0</v>
      </c>
      <c r="G162" s="324">
        <f>SUMIF(Бензин!$A$22:$A$33,'Дох.акт.'!A162,Бензин!$E$22:$E$33)</f>
        <v>0</v>
      </c>
      <c r="H162" s="209"/>
    </row>
    <row r="163" spans="1:8" x14ac:dyDescent="0.2">
      <c r="A163" s="248">
        <v>43094</v>
      </c>
      <c r="B163" s="231">
        <f>COUNTIFS('Заказы факт'!$G$2:$G$315,$A$150,'Заказы факт'!$B$2:$B$315,A163)</f>
        <v>0</v>
      </c>
      <c r="C163" s="231">
        <f>SUMIFS('Заказы факт'!$I$2:$I$315,'Заказы факт'!$G$2:$G$315,$A$150,'Заказы факт'!$B$2:$B$315,A163)</f>
        <v>0</v>
      </c>
      <c r="D163" s="231"/>
      <c r="E163" s="231"/>
      <c r="F163" s="231">
        <f t="shared" si="23"/>
        <v>0</v>
      </c>
      <c r="G163" s="324">
        <f>SUMIF(Бензин!$A$22:$A$33,'Дох.акт.'!A163,Бензин!$E$22:$E$33)</f>
        <v>0</v>
      </c>
      <c r="H163" s="209"/>
    </row>
    <row r="164" spans="1:8" x14ac:dyDescent="0.2">
      <c r="A164" s="248">
        <v>43095</v>
      </c>
      <c r="B164" s="231">
        <f>COUNTIFS('Заказы факт'!$G$2:$G$315,$A$150,'Заказы факт'!$B$2:$B$315,A164)</f>
        <v>2</v>
      </c>
      <c r="C164" s="231">
        <f>SUMIFS('Заказы факт'!$I$2:$I$315,'Заказы факт'!$G$2:$G$315,$A$150,'Заказы факт'!$B$2:$B$315,A164)</f>
        <v>1375</v>
      </c>
      <c r="D164" s="231"/>
      <c r="E164" s="231">
        <v>2250</v>
      </c>
      <c r="F164" s="231">
        <f t="shared" si="23"/>
        <v>-875</v>
      </c>
      <c r="G164" s="324">
        <f>SUMIF(Бензин!$A$22:$A$33,'Дох.акт.'!A164,Бензин!$E$22:$E$33)</f>
        <v>0</v>
      </c>
      <c r="H164" s="209"/>
    </row>
    <row r="165" spans="1:8" x14ac:dyDescent="0.2">
      <c r="A165" s="248">
        <v>43096</v>
      </c>
      <c r="B165" s="231">
        <f>COUNTIFS('Заказы факт'!$G$2:$G$315,$A$150,'Заказы факт'!$B$2:$B$315,A165)</f>
        <v>1</v>
      </c>
      <c r="C165" s="231">
        <f>SUMIFS('Заказы факт'!$I$2:$I$315,'Заказы факт'!$G$2:$G$315,$A$150,'Заказы факт'!$B$2:$B$315,A165)</f>
        <v>750</v>
      </c>
      <c r="D165" s="231"/>
      <c r="E165" s="231"/>
      <c r="F165" s="231">
        <f t="shared" si="23"/>
        <v>750</v>
      </c>
      <c r="G165" s="324">
        <f>SUMIF(Бензин!$A$22:$A$33,'Дох.акт.'!A165,Бензин!$E$22:$E$33)</f>
        <v>0</v>
      </c>
      <c r="H165" s="209"/>
    </row>
    <row r="166" spans="1:8" x14ac:dyDescent="0.2">
      <c r="A166" s="248">
        <v>43097</v>
      </c>
      <c r="B166" s="231">
        <f>COUNTIFS('Заказы факт'!$G$2:$G$315,$A$150,'Заказы факт'!$B$2:$B$315,A166)</f>
        <v>2</v>
      </c>
      <c r="C166" s="231">
        <f>SUMIFS('Заказы факт'!$I$2:$I$315,'Заказы факт'!$G$2:$G$315,$A$150,'Заказы факт'!$B$2:$B$315,A166)</f>
        <v>2125</v>
      </c>
      <c r="D166" s="231"/>
      <c r="E166" s="231"/>
      <c r="F166" s="231">
        <f t="shared" si="23"/>
        <v>2125</v>
      </c>
      <c r="G166" s="324">
        <f>SUMIF(Бензин!$A$22:$A$33,'Дох.акт.'!A166,Бензин!$E$22:$E$33)</f>
        <v>259</v>
      </c>
      <c r="H166" s="209"/>
    </row>
    <row r="167" spans="1:8" x14ac:dyDescent="0.2">
      <c r="A167" s="248">
        <v>43098</v>
      </c>
      <c r="B167" s="231">
        <f>COUNTIFS('Заказы факт'!$G$2:$G$315,$A$150,'Заказы факт'!$B$2:$B$315,A167)</f>
        <v>3</v>
      </c>
      <c r="C167" s="231">
        <f>SUMIFS('Заказы факт'!$I$2:$I$315,'Заказы факт'!$G$2:$G$315,$A$150,'Заказы факт'!$B$2:$B$315,A167)</f>
        <v>3374.5</v>
      </c>
      <c r="D167" s="231"/>
      <c r="E167" s="231">
        <v>6250</v>
      </c>
      <c r="F167" s="231">
        <f t="shared" si="23"/>
        <v>-2875.5</v>
      </c>
      <c r="G167" s="324">
        <f>SUMIF(Бензин!$A$22:$A$33,'Дох.акт.'!A167,Бензин!$E$22:$E$33)</f>
        <v>0</v>
      </c>
      <c r="H167" s="209"/>
    </row>
    <row r="168" spans="1:8" x14ac:dyDescent="0.2">
      <c r="A168" s="248">
        <v>43099</v>
      </c>
      <c r="B168" s="231">
        <f>COUNTIFS('Заказы факт'!$G$2:$G$315,$A$150,'Заказы факт'!$B$2:$B$315,A168)</f>
        <v>5</v>
      </c>
      <c r="C168" s="231">
        <f>SUMIFS('Заказы факт'!$I$2:$I$315,'Заказы факт'!$G$2:$G$315,$A$150,'Заказы факт'!$B$2:$B$315,A168)</f>
        <v>2950</v>
      </c>
      <c r="D168" s="231">
        <v>500</v>
      </c>
      <c r="E168" s="231">
        <v>0</v>
      </c>
      <c r="F168" s="231">
        <f t="shared" si="23"/>
        <v>3450</v>
      </c>
      <c r="G168" s="324">
        <f>SUMIF(Бензин!$A$22:$A$33,'Дох.акт.'!A168,Бензин!$E$22:$E$33)</f>
        <v>296</v>
      </c>
      <c r="H168" s="209"/>
    </row>
    <row r="169" spans="1:8" x14ac:dyDescent="0.2">
      <c r="A169" s="248">
        <v>43100</v>
      </c>
      <c r="B169" s="231">
        <f>COUNTIFS('Заказы факт'!$G$2:$G$315,$A$150,'Заказы факт'!$B$2:$B$315,A169)</f>
        <v>15</v>
      </c>
      <c r="C169" s="231">
        <f>SUMIFS('Заказы факт'!$I$2:$I$315,'Заказы факт'!$G$2:$G$315,$A$150,'Заказы факт'!$B$2:$B$315,A169)</f>
        <v>11705</v>
      </c>
      <c r="D169" s="231">
        <v>1000</v>
      </c>
      <c r="E169" s="231">
        <v>16154.5</v>
      </c>
      <c r="F169" s="231">
        <f t="shared" si="23"/>
        <v>-3449.5</v>
      </c>
      <c r="G169" s="324">
        <f>SUMIF(Бензин!$A$22:$A$33,'Дох.акт.'!A169,Бензин!$E$22:$E$33)</f>
        <v>680.80000000000007</v>
      </c>
      <c r="H169" s="209"/>
    </row>
    <row r="172" spans="1:8" x14ac:dyDescent="0.2">
      <c r="A172" s="246" t="s">
        <v>2062</v>
      </c>
      <c r="B172" s="247"/>
      <c r="C172" s="247"/>
      <c r="D172" s="122"/>
      <c r="E172" s="122"/>
      <c r="F172" s="122"/>
      <c r="G172" s="122"/>
      <c r="H172" s="122"/>
    </row>
    <row r="173" spans="1:8" x14ac:dyDescent="0.2">
      <c r="A173" s="244" t="s">
        <v>2234</v>
      </c>
      <c r="B173" s="244" t="s">
        <v>2241</v>
      </c>
      <c r="C173" s="244" t="s">
        <v>2235</v>
      </c>
      <c r="D173" s="244" t="s">
        <v>2242</v>
      </c>
      <c r="E173" s="244" t="s">
        <v>2237</v>
      </c>
      <c r="F173" s="244" t="s">
        <v>2238</v>
      </c>
      <c r="G173" s="245" t="s">
        <v>2236</v>
      </c>
      <c r="H173" s="243" t="s">
        <v>2240</v>
      </c>
    </row>
    <row r="174" spans="1:8" x14ac:dyDescent="0.2">
      <c r="A174" s="249" t="s">
        <v>2239</v>
      </c>
      <c r="B174" s="326">
        <f>SUM(B175:B191)</f>
        <v>33</v>
      </c>
      <c r="C174" s="326">
        <f>SUM(C175:C191)</f>
        <v>26654.5</v>
      </c>
      <c r="D174" s="326">
        <f t="shared" ref="D174:G174" si="24">SUM(D175:D191)</f>
        <v>0</v>
      </c>
      <c r="E174" s="326">
        <f t="shared" si="24"/>
        <v>26654.5</v>
      </c>
      <c r="F174" s="326">
        <f t="shared" si="24"/>
        <v>0</v>
      </c>
      <c r="G174" s="245">
        <f t="shared" si="24"/>
        <v>0</v>
      </c>
      <c r="H174" s="217">
        <f>C174+D174</f>
        <v>26654.5</v>
      </c>
    </row>
    <row r="175" spans="1:8" x14ac:dyDescent="0.2">
      <c r="A175" s="248">
        <v>43084</v>
      </c>
      <c r="B175" s="231">
        <f>COUNTIFS('Заказы факт'!$F$2:$F$315,$A$172,'Заказы факт'!$B$2:$B$315,A175)</f>
        <v>1</v>
      </c>
      <c r="C175" s="231">
        <f>SUMIFS('Заказы факт'!$I$2:$I$315,'Заказы факт'!$F$2:$F$315,$A$172,'Заказы факт'!$B$2:$B$315,A175)</f>
        <v>875</v>
      </c>
      <c r="D175" s="231"/>
      <c r="E175" s="231">
        <v>875</v>
      </c>
      <c r="F175" s="231">
        <f>C175-E175+D175</f>
        <v>0</v>
      </c>
      <c r="G175" s="325"/>
      <c r="H175" s="209"/>
    </row>
    <row r="176" spans="1:8" x14ac:dyDescent="0.2">
      <c r="A176" s="248">
        <v>43085</v>
      </c>
      <c r="B176" s="231">
        <f>COUNTIFS('Заказы факт'!$F$2:$F$315,$A$172,'Заказы факт'!$B$2:$B$315,A176)</f>
        <v>1</v>
      </c>
      <c r="C176" s="231">
        <f>SUMIFS('Заказы факт'!$I$2:$I$315,'Заказы факт'!$F$2:$F$315,$A$172,'Заказы факт'!$B$2:$B$315,A176)</f>
        <v>875</v>
      </c>
      <c r="D176" s="231"/>
      <c r="E176" s="231">
        <v>875</v>
      </c>
      <c r="F176" s="231">
        <f t="shared" ref="F176:F191" si="25">C176-E176+D176</f>
        <v>0</v>
      </c>
      <c r="G176" s="250"/>
      <c r="H176" s="209"/>
    </row>
    <row r="177" spans="1:8" x14ac:dyDescent="0.2">
      <c r="A177" s="248">
        <v>43086</v>
      </c>
      <c r="B177" s="231">
        <f>COUNTIFS('Заказы факт'!$F$2:$F$315,$A$172,'Заказы факт'!$B$2:$B$315,A177)</f>
        <v>0</v>
      </c>
      <c r="C177" s="231">
        <f>SUMIFS('Заказы факт'!$I$2:$I$315,'Заказы факт'!$F$2:$F$315,$A$172,'Заказы факт'!$B$2:$B$315,A177)</f>
        <v>0</v>
      </c>
      <c r="D177" s="231"/>
      <c r="E177" s="231"/>
      <c r="F177" s="231">
        <f t="shared" si="25"/>
        <v>0</v>
      </c>
      <c r="G177" s="250"/>
      <c r="H177" s="209"/>
    </row>
    <row r="178" spans="1:8" x14ac:dyDescent="0.2">
      <c r="A178" s="248">
        <v>43087</v>
      </c>
      <c r="B178" s="231">
        <f>COUNTIFS('Заказы факт'!$F$2:$F$315,$A$172,'Заказы факт'!$B$2:$B$315,A178)</f>
        <v>0</v>
      </c>
      <c r="C178" s="231">
        <f>SUMIFS('Заказы факт'!$I$2:$I$315,'Заказы факт'!$F$2:$F$315,$A$172,'Заказы факт'!$B$2:$B$315,A178)</f>
        <v>0</v>
      </c>
      <c r="D178" s="231"/>
      <c r="E178" s="231"/>
      <c r="F178" s="231">
        <f t="shared" si="25"/>
        <v>0</v>
      </c>
      <c r="G178" s="250"/>
      <c r="H178" s="209"/>
    </row>
    <row r="179" spans="1:8" x14ac:dyDescent="0.2">
      <c r="A179" s="248">
        <v>43088</v>
      </c>
      <c r="B179" s="231">
        <f>COUNTIFS('Заказы факт'!$F$2:$F$315,$A$172,'Заказы факт'!$B$2:$B$315,A179)</f>
        <v>0</v>
      </c>
      <c r="C179" s="231">
        <f>SUMIFS('Заказы факт'!$I$2:$I$315,'Заказы факт'!$F$2:$F$315,$A$172,'Заказы факт'!$B$2:$B$315,A179)</f>
        <v>0</v>
      </c>
      <c r="D179" s="231"/>
      <c r="E179" s="231"/>
      <c r="F179" s="231">
        <f t="shared" si="25"/>
        <v>0</v>
      </c>
      <c r="G179" s="250"/>
      <c r="H179" s="209"/>
    </row>
    <row r="180" spans="1:8" x14ac:dyDescent="0.2">
      <c r="A180" s="248">
        <v>43089</v>
      </c>
      <c r="B180" s="231">
        <f>COUNTIFS('Заказы факт'!$F$2:$F$315,$A$172,'Заказы факт'!$B$2:$B$315,A180)</f>
        <v>0</v>
      </c>
      <c r="C180" s="231">
        <f>SUMIFS('Заказы факт'!$I$2:$I$315,'Заказы факт'!$F$2:$F$315,$A$172,'Заказы факт'!$B$2:$B$315,A180)</f>
        <v>0</v>
      </c>
      <c r="D180" s="231"/>
      <c r="E180" s="231"/>
      <c r="F180" s="231">
        <f t="shared" si="25"/>
        <v>0</v>
      </c>
      <c r="G180" s="250"/>
      <c r="H180" s="209"/>
    </row>
    <row r="181" spans="1:8" x14ac:dyDescent="0.2">
      <c r="A181" s="248">
        <v>43090</v>
      </c>
      <c r="B181" s="231">
        <f>COUNTIFS('Заказы факт'!$F$2:$F$315,$A$172,'Заказы факт'!$B$2:$B$315,A181)</f>
        <v>1</v>
      </c>
      <c r="C181" s="231">
        <f>SUMIFS('Заказы факт'!$I$2:$I$315,'Заказы факт'!$F$2:$F$315,$A$172,'Заказы факт'!$B$2:$B$315,A181)</f>
        <v>875</v>
      </c>
      <c r="D181" s="231"/>
      <c r="E181" s="231">
        <v>875</v>
      </c>
      <c r="F181" s="231">
        <f t="shared" si="25"/>
        <v>0</v>
      </c>
      <c r="G181" s="250"/>
      <c r="H181" s="209"/>
    </row>
    <row r="182" spans="1:8" x14ac:dyDescent="0.2">
      <c r="A182" s="248">
        <v>43091</v>
      </c>
      <c r="B182" s="231">
        <f>COUNTIFS('Заказы факт'!$F$2:$F$315,$A$172,'Заказы факт'!$B$2:$B$315,A182)</f>
        <v>1</v>
      </c>
      <c r="C182" s="231">
        <f>SUMIFS('Заказы факт'!$I$2:$I$315,'Заказы факт'!$F$2:$F$315,$A$172,'Заказы факт'!$B$2:$B$315,A182)</f>
        <v>875</v>
      </c>
      <c r="D182" s="231"/>
      <c r="E182" s="231">
        <v>875</v>
      </c>
      <c r="F182" s="231">
        <f t="shared" si="25"/>
        <v>0</v>
      </c>
      <c r="G182" s="250"/>
      <c r="H182" s="209"/>
    </row>
    <row r="183" spans="1:8" x14ac:dyDescent="0.2">
      <c r="A183" s="248">
        <v>43092</v>
      </c>
      <c r="B183" s="231">
        <f>COUNTIFS('Заказы факт'!$F$2:$F$315,$A$172,'Заказы факт'!$B$2:$B$315,A183)</f>
        <v>1</v>
      </c>
      <c r="C183" s="231">
        <f>SUMIFS('Заказы факт'!$I$2:$I$315,'Заказы факт'!$F$2:$F$315,$A$172,'Заказы факт'!$B$2:$B$315,A183)</f>
        <v>875</v>
      </c>
      <c r="D183" s="231"/>
      <c r="E183" s="231"/>
      <c r="F183" s="231">
        <f t="shared" si="25"/>
        <v>875</v>
      </c>
      <c r="G183" s="250"/>
      <c r="H183" s="209"/>
    </row>
    <row r="184" spans="1:8" x14ac:dyDescent="0.2">
      <c r="A184" s="248">
        <v>43093</v>
      </c>
      <c r="B184" s="231">
        <f>COUNTIFS('Заказы факт'!$F$2:$F$315,$A$172,'Заказы факт'!$B$2:$B$315,A184)</f>
        <v>0</v>
      </c>
      <c r="C184" s="231">
        <f>SUMIFS('Заказы факт'!$I$2:$I$315,'Заказы факт'!$F$2:$F$315,$A$172,'Заказы факт'!$B$2:$B$315,A184)</f>
        <v>0</v>
      </c>
      <c r="D184" s="231"/>
      <c r="E184" s="231"/>
      <c r="F184" s="231">
        <f t="shared" si="25"/>
        <v>0</v>
      </c>
      <c r="G184" s="250"/>
      <c r="H184" s="209"/>
    </row>
    <row r="185" spans="1:8" x14ac:dyDescent="0.2">
      <c r="A185" s="248">
        <v>43094</v>
      </c>
      <c r="B185" s="231">
        <f>COUNTIFS('Заказы факт'!$F$2:$F$315,$A$172,'Заказы факт'!$B$2:$B$315,A185)</f>
        <v>0</v>
      </c>
      <c r="C185" s="231">
        <f>SUMIFS('Заказы факт'!$I$2:$I$315,'Заказы факт'!$F$2:$F$315,$A$172,'Заказы факт'!$B$2:$B$315,A185)</f>
        <v>0</v>
      </c>
      <c r="D185" s="231"/>
      <c r="E185" s="231"/>
      <c r="F185" s="231">
        <f t="shared" si="25"/>
        <v>0</v>
      </c>
      <c r="G185" s="250"/>
      <c r="H185" s="209"/>
    </row>
    <row r="186" spans="1:8" x14ac:dyDescent="0.2">
      <c r="A186" s="248">
        <v>43095</v>
      </c>
      <c r="B186" s="231">
        <f>COUNTIFS('Заказы факт'!$F$2:$F$315,$A$172,'Заказы факт'!$B$2:$B$315,A186)</f>
        <v>2</v>
      </c>
      <c r="C186" s="231">
        <f>SUMIFS('Заказы факт'!$I$2:$I$315,'Заказы факт'!$F$2:$F$315,$A$172,'Заказы факт'!$B$2:$B$315,A186)</f>
        <v>1375</v>
      </c>
      <c r="D186" s="231"/>
      <c r="E186" s="231">
        <v>2250</v>
      </c>
      <c r="F186" s="231">
        <f t="shared" si="25"/>
        <v>-875</v>
      </c>
      <c r="G186" s="250"/>
      <c r="H186" s="209"/>
    </row>
    <row r="187" spans="1:8" x14ac:dyDescent="0.2">
      <c r="A187" s="248">
        <v>43096</v>
      </c>
      <c r="B187" s="231">
        <f>COUNTIFS('Заказы факт'!$F$2:$F$315,$A$172,'Заказы факт'!$B$2:$B$315,A187)</f>
        <v>1</v>
      </c>
      <c r="C187" s="231">
        <f>SUMIFS('Заказы факт'!$I$2:$I$315,'Заказы факт'!$F$2:$F$315,$A$172,'Заказы факт'!$B$2:$B$315,A187)</f>
        <v>750</v>
      </c>
      <c r="D187" s="231"/>
      <c r="E187" s="231"/>
      <c r="F187" s="231">
        <f t="shared" si="25"/>
        <v>750</v>
      </c>
      <c r="G187" s="250"/>
      <c r="H187" s="209"/>
    </row>
    <row r="188" spans="1:8" x14ac:dyDescent="0.2">
      <c r="A188" s="248">
        <v>43097</v>
      </c>
      <c r="B188" s="231">
        <f>COUNTIFS('Заказы факт'!$F$2:$F$315,$A$172,'Заказы факт'!$B$2:$B$315,A188)</f>
        <v>2</v>
      </c>
      <c r="C188" s="231">
        <f>SUMIFS('Заказы факт'!$I$2:$I$315,'Заказы факт'!$F$2:$F$315,$A$172,'Заказы факт'!$B$2:$B$315,A188)</f>
        <v>2125</v>
      </c>
      <c r="D188" s="231"/>
      <c r="E188" s="231"/>
      <c r="F188" s="231">
        <f t="shared" si="25"/>
        <v>2125</v>
      </c>
      <c r="G188" s="250"/>
      <c r="H188" s="209"/>
    </row>
    <row r="189" spans="1:8" x14ac:dyDescent="0.2">
      <c r="A189" s="248">
        <v>43098</v>
      </c>
      <c r="B189" s="231">
        <f>COUNTIFS('Заказы факт'!$F$2:$F$315,$A$172,'Заказы факт'!$B$2:$B$315,A189)</f>
        <v>3</v>
      </c>
      <c r="C189" s="231">
        <f>SUMIFS('Заказы факт'!$I$2:$I$315,'Заказы факт'!$F$2:$F$315,$A$172,'Заказы факт'!$B$2:$B$315,A189)</f>
        <v>3374.5</v>
      </c>
      <c r="D189" s="231"/>
      <c r="E189" s="231">
        <v>6250</v>
      </c>
      <c r="F189" s="231">
        <f t="shared" si="25"/>
        <v>-2875.5</v>
      </c>
      <c r="G189" s="250"/>
      <c r="H189" s="209"/>
    </row>
    <row r="190" spans="1:8" x14ac:dyDescent="0.2">
      <c r="A190" s="248">
        <v>43099</v>
      </c>
      <c r="B190" s="231">
        <f>COUNTIFS('Заказы факт'!$F$2:$F$315,$A$172,'Заказы факт'!$B$2:$B$315,A190)</f>
        <v>5</v>
      </c>
      <c r="C190" s="231">
        <f>SUMIFS('Заказы факт'!$I$2:$I$315,'Заказы факт'!$F$2:$F$315,$A$172,'Заказы факт'!$B$2:$B$315,A190)</f>
        <v>2950</v>
      </c>
      <c r="D190" s="231"/>
      <c r="E190" s="231"/>
      <c r="F190" s="231">
        <f t="shared" si="25"/>
        <v>2950</v>
      </c>
      <c r="G190" s="250"/>
      <c r="H190" s="209"/>
    </row>
    <row r="191" spans="1:8" x14ac:dyDescent="0.2">
      <c r="A191" s="248">
        <v>43100</v>
      </c>
      <c r="B191" s="231">
        <f>COUNTIFS('Заказы факт'!$F$2:$F$315,$A$172,'Заказы факт'!$B$2:$B$315,A191)</f>
        <v>15</v>
      </c>
      <c r="C191" s="231">
        <f>SUMIFS('Заказы факт'!$I$2:$I$315,'Заказы факт'!$F$2:$F$315,$A$172,'Заказы факт'!$B$2:$B$315,A191)</f>
        <v>11705</v>
      </c>
      <c r="D191" s="231"/>
      <c r="E191" s="231">
        <v>14654.5</v>
      </c>
      <c r="F191" s="231">
        <f t="shared" si="25"/>
        <v>-2949.5</v>
      </c>
      <c r="G191" s="250"/>
      <c r="H191" s="209"/>
    </row>
    <row r="194" spans="1:8" x14ac:dyDescent="0.2">
      <c r="A194" s="246" t="s">
        <v>1068</v>
      </c>
      <c r="B194" s="247"/>
      <c r="C194" s="247"/>
      <c r="D194" s="122"/>
      <c r="E194" s="122"/>
      <c r="F194" s="122"/>
      <c r="G194" s="122"/>
      <c r="H194" s="122"/>
    </row>
    <row r="195" spans="1:8" x14ac:dyDescent="0.2">
      <c r="A195" s="244" t="s">
        <v>2234</v>
      </c>
      <c r="B195" s="244" t="s">
        <v>2241</v>
      </c>
      <c r="C195" s="244" t="s">
        <v>2235</v>
      </c>
      <c r="D195" s="244" t="s">
        <v>2242</v>
      </c>
      <c r="E195" s="244" t="s">
        <v>2237</v>
      </c>
      <c r="F195" s="244" t="s">
        <v>2238</v>
      </c>
      <c r="G195" s="245" t="s">
        <v>2236</v>
      </c>
      <c r="H195" s="243" t="s">
        <v>2240</v>
      </c>
    </row>
    <row r="196" spans="1:8" x14ac:dyDescent="0.2">
      <c r="A196" s="249" t="s">
        <v>2239</v>
      </c>
      <c r="B196" s="249">
        <f>SUM(B197:B213)</f>
        <v>3</v>
      </c>
      <c r="C196" s="249">
        <f>SUM(C197:C213)</f>
        <v>1110</v>
      </c>
      <c r="D196" s="249">
        <f t="shared" ref="D196:F196" si="26">SUM(D197:D213)</f>
        <v>1000</v>
      </c>
      <c r="E196" s="249">
        <f t="shared" si="26"/>
        <v>2110</v>
      </c>
      <c r="F196" s="249">
        <f t="shared" si="26"/>
        <v>0</v>
      </c>
      <c r="G196" s="245">
        <f>SUM(G197:G213)</f>
        <v>370</v>
      </c>
      <c r="H196" s="243">
        <f>C196+D196</f>
        <v>2110</v>
      </c>
    </row>
    <row r="197" spans="1:8" x14ac:dyDescent="0.2">
      <c r="A197" s="248">
        <v>43084</v>
      </c>
      <c r="B197" s="202">
        <f>COUNTIFS('Заказы факт'!$G$2:$G$315,$A$194,'Заказы факт'!$B$2:$B$315,A197)</f>
        <v>0</v>
      </c>
      <c r="C197" s="202">
        <f>SUMIFS('Заказы факт'!$I$2:$I$315,'Заказы факт'!$G$2:$G$315,$A$194,'Заказы факт'!$B$2:$B$315,A197)</f>
        <v>0</v>
      </c>
      <c r="D197" s="202"/>
      <c r="E197" s="202"/>
      <c r="F197" s="202">
        <f>C197-E197+D197</f>
        <v>0</v>
      </c>
      <c r="G197" s="250">
        <f>SUMIF(Бензин!$G$5:$G$18,'Дох.акт.'!A175,Бензин!$K$5:$K$18)</f>
        <v>0</v>
      </c>
      <c r="H197" s="209"/>
    </row>
    <row r="198" spans="1:8" x14ac:dyDescent="0.2">
      <c r="A198" s="248">
        <v>43085</v>
      </c>
      <c r="B198" s="202">
        <f>COUNTIFS('Заказы факт'!$G$2:$G$315,$A$194,'Заказы факт'!$B$2:$B$315,A198)</f>
        <v>0</v>
      </c>
      <c r="C198" s="202">
        <f>SUMIFS('Заказы факт'!$I$2:$I$315,'Заказы факт'!$G$2:$G$315,$A$194,'Заказы факт'!$B$2:$B$315,A198)</f>
        <v>0</v>
      </c>
      <c r="D198" s="202"/>
      <c r="E198" s="202"/>
      <c r="F198" s="202">
        <f t="shared" ref="F198:F213" si="27">C198-E198+D198</f>
        <v>0</v>
      </c>
      <c r="G198" s="250">
        <f>SUMIF(Бензин!$G$5:$G$18,'Дох.акт.'!A176,Бензин!$K$5:$K$18)</f>
        <v>0</v>
      </c>
      <c r="H198" s="209"/>
    </row>
    <row r="199" spans="1:8" x14ac:dyDescent="0.2">
      <c r="A199" s="248">
        <v>43086</v>
      </c>
      <c r="B199" s="202">
        <f>COUNTIFS('Заказы факт'!$G$2:$G$315,$A$194,'Заказы факт'!$B$2:$B$315,A199)</f>
        <v>0</v>
      </c>
      <c r="C199" s="202">
        <f>SUMIFS('Заказы факт'!$I$2:$I$315,'Заказы факт'!$G$2:$G$315,$A$194,'Заказы факт'!$B$2:$B$315,A199)</f>
        <v>0</v>
      </c>
      <c r="D199" s="202"/>
      <c r="E199" s="202"/>
      <c r="F199" s="202">
        <f t="shared" si="27"/>
        <v>0</v>
      </c>
      <c r="G199" s="250">
        <f>SUMIF(Бензин!$G$5:$G$18,'Дох.акт.'!A177,Бензин!$K$5:$K$18)</f>
        <v>0</v>
      </c>
      <c r="H199" s="209"/>
    </row>
    <row r="200" spans="1:8" x14ac:dyDescent="0.2">
      <c r="A200" s="248">
        <v>43087</v>
      </c>
      <c r="B200" s="202">
        <f>COUNTIFS('Заказы факт'!$G$2:$G$315,$A$194,'Заказы факт'!$B$2:$B$315,A200)</f>
        <v>0</v>
      </c>
      <c r="C200" s="202">
        <f>SUMIFS('Заказы факт'!$I$2:$I$315,'Заказы факт'!$G$2:$G$315,$A$194,'Заказы факт'!$B$2:$B$315,A200)</f>
        <v>0</v>
      </c>
      <c r="D200" s="202"/>
      <c r="E200" s="202"/>
      <c r="F200" s="202">
        <f t="shared" si="27"/>
        <v>0</v>
      </c>
      <c r="G200" s="250">
        <f>SUMIF(Бензин!$G$5:$G$18,'Дох.акт.'!A178,Бензин!$K$5:$K$18)</f>
        <v>0</v>
      </c>
      <c r="H200" s="209"/>
    </row>
    <row r="201" spans="1:8" x14ac:dyDescent="0.2">
      <c r="A201" s="248">
        <v>43088</v>
      </c>
      <c r="B201" s="202">
        <f>COUNTIFS('Заказы факт'!$G$2:$G$315,$A$194,'Заказы факт'!$B$2:$B$315,A201)</f>
        <v>0</v>
      </c>
      <c r="C201" s="202">
        <f>SUMIFS('Заказы факт'!$I$2:$I$315,'Заказы факт'!$G$2:$G$315,$A$194,'Заказы факт'!$B$2:$B$315,A201)</f>
        <v>0</v>
      </c>
      <c r="D201" s="202"/>
      <c r="E201" s="202"/>
      <c r="F201" s="202">
        <f t="shared" si="27"/>
        <v>0</v>
      </c>
      <c r="G201" s="250">
        <f>SUMIF(Бензин!$G$5:$G$18,'Дох.акт.'!A179,Бензин!$K$5:$K$18)</f>
        <v>0</v>
      </c>
      <c r="H201" s="209"/>
    </row>
    <row r="202" spans="1:8" x14ac:dyDescent="0.2">
      <c r="A202" s="248">
        <v>43089</v>
      </c>
      <c r="B202" s="202">
        <f>COUNTIFS('Заказы факт'!$G$2:$G$315,$A$194,'Заказы факт'!$B$2:$B$315,A202)</f>
        <v>0</v>
      </c>
      <c r="C202" s="202">
        <f>SUMIFS('Заказы факт'!$I$2:$I$315,'Заказы факт'!$G$2:$G$315,$A$194,'Заказы факт'!$B$2:$B$315,A202)</f>
        <v>0</v>
      </c>
      <c r="D202" s="202"/>
      <c r="E202" s="202"/>
      <c r="F202" s="202">
        <f t="shared" si="27"/>
        <v>0</v>
      </c>
      <c r="G202" s="250">
        <f>SUMIF(Бензин!$G$5:$G$18,'Дох.акт.'!A180,Бензин!$K$5:$K$18)</f>
        <v>222</v>
      </c>
      <c r="H202" s="209"/>
    </row>
    <row r="203" spans="1:8" x14ac:dyDescent="0.2">
      <c r="A203" s="248">
        <v>43090</v>
      </c>
      <c r="B203" s="202">
        <f>COUNTIFS('Заказы факт'!$G$2:$G$315,$A$194,'Заказы факт'!$B$2:$B$315,A203)</f>
        <v>0</v>
      </c>
      <c r="C203" s="202">
        <f>SUMIFS('Заказы факт'!$I$2:$I$315,'Заказы факт'!$G$2:$G$315,$A$194,'Заказы факт'!$B$2:$B$315,A203)</f>
        <v>0</v>
      </c>
      <c r="D203" s="202"/>
      <c r="E203" s="202"/>
      <c r="F203" s="202">
        <f t="shared" si="27"/>
        <v>0</v>
      </c>
      <c r="G203" s="250">
        <f>SUMIF(Бензин!$G$5:$G$18,'Дох.акт.'!A181,Бензин!$K$5:$K$18)</f>
        <v>0</v>
      </c>
      <c r="H203" s="209"/>
    </row>
    <row r="204" spans="1:8" x14ac:dyDescent="0.2">
      <c r="A204" s="248">
        <v>43091</v>
      </c>
      <c r="B204" s="202">
        <f>COUNTIFS('Заказы факт'!$G$2:$G$315,$A$194,'Заказы факт'!$B$2:$B$315,A204)</f>
        <v>0</v>
      </c>
      <c r="C204" s="202">
        <f>SUMIFS('Заказы факт'!$I$2:$I$315,'Заказы факт'!$G$2:$G$315,$A$194,'Заказы факт'!$B$2:$B$315,A204)</f>
        <v>0</v>
      </c>
      <c r="D204" s="202"/>
      <c r="E204" s="202"/>
      <c r="F204" s="202">
        <f t="shared" si="27"/>
        <v>0</v>
      </c>
      <c r="G204" s="250">
        <f>SUMIF(Бензин!$G$5:$G$18,'Дох.акт.'!A182,Бензин!$K$5:$K$18)</f>
        <v>0</v>
      </c>
      <c r="H204" s="209"/>
    </row>
    <row r="205" spans="1:8" x14ac:dyDescent="0.2">
      <c r="A205" s="248">
        <v>43092</v>
      </c>
      <c r="B205" s="202">
        <f>COUNTIFS('Заказы факт'!$G$2:$G$315,$A$194,'Заказы факт'!$B$2:$B$315,A205)</f>
        <v>2</v>
      </c>
      <c r="C205" s="202">
        <f>SUMIFS('Заказы факт'!$I$2:$I$315,'Заказы факт'!$G$2:$G$315,$A$194,'Заказы факт'!$B$2:$B$315,A205)</f>
        <v>750</v>
      </c>
      <c r="D205" s="202">
        <v>1000</v>
      </c>
      <c r="E205" s="202"/>
      <c r="F205" s="202">
        <f t="shared" si="27"/>
        <v>1750</v>
      </c>
      <c r="G205" s="250">
        <f>SUMIF(Бензин!$G$5:$G$18,'Дох.акт.'!A183,Бензин!$K$5:$K$18)</f>
        <v>0</v>
      </c>
      <c r="H205" s="209"/>
    </row>
    <row r="206" spans="1:8" x14ac:dyDescent="0.2">
      <c r="A206" s="248">
        <v>43093</v>
      </c>
      <c r="B206" s="202">
        <f>COUNTIFS('Заказы факт'!$G$2:$G$315,$A$194,'Заказы факт'!$B$2:$B$315,A206)</f>
        <v>0</v>
      </c>
      <c r="C206" s="202">
        <f>SUMIFS('Заказы факт'!$I$2:$I$315,'Заказы факт'!$G$2:$G$315,$A$194,'Заказы факт'!$B$2:$B$315,A206)</f>
        <v>0</v>
      </c>
      <c r="D206" s="202"/>
      <c r="E206" s="202"/>
      <c r="F206" s="202">
        <f t="shared" si="27"/>
        <v>0</v>
      </c>
      <c r="G206" s="250">
        <f>SUMIF(Бензин!$G$5:$G$18,'Дох.акт.'!A184,Бензин!$K$5:$K$18)</f>
        <v>0</v>
      </c>
      <c r="H206" s="209"/>
    </row>
    <row r="207" spans="1:8" x14ac:dyDescent="0.2">
      <c r="A207" s="248">
        <v>43094</v>
      </c>
      <c r="B207" s="202">
        <f>COUNTIFS('Заказы факт'!$G$2:$G$315,$A$194,'Заказы факт'!$B$2:$B$315,A207)</f>
        <v>0</v>
      </c>
      <c r="C207" s="202">
        <f>SUMIFS('Заказы факт'!$I$2:$I$315,'Заказы факт'!$G$2:$G$315,$A$194,'Заказы факт'!$B$2:$B$315,A207)</f>
        <v>0</v>
      </c>
      <c r="D207" s="202"/>
      <c r="E207" s="202"/>
      <c r="F207" s="202">
        <f t="shared" si="27"/>
        <v>0</v>
      </c>
      <c r="G207" s="250">
        <f>SUMIF(Бензин!$G$5:$G$18,'Дох.акт.'!A185,Бензин!$K$5:$K$18)</f>
        <v>0</v>
      </c>
      <c r="H207" s="209"/>
    </row>
    <row r="208" spans="1:8" x14ac:dyDescent="0.2">
      <c r="A208" s="248">
        <v>43095</v>
      </c>
      <c r="B208" s="202">
        <f>COUNTIFS('Заказы факт'!$G$2:$G$315,$A$194,'Заказы факт'!$B$2:$B$315,A208)</f>
        <v>1</v>
      </c>
      <c r="C208" s="202">
        <f>SUMIFS('Заказы факт'!$I$2:$I$315,'Заказы факт'!$G$2:$G$315,$A$194,'Заказы факт'!$B$2:$B$315,A208)</f>
        <v>360</v>
      </c>
      <c r="D208" s="202"/>
      <c r="E208" s="202"/>
      <c r="F208" s="202">
        <f t="shared" si="27"/>
        <v>360</v>
      </c>
      <c r="G208" s="250">
        <f>SUMIF(Бензин!$G$5:$G$18,'Дох.акт.'!A186,Бензин!$K$5:$K$18)</f>
        <v>148</v>
      </c>
      <c r="H208" s="209"/>
    </row>
    <row r="209" spans="1:8" x14ac:dyDescent="0.2">
      <c r="A209" s="248">
        <v>43096</v>
      </c>
      <c r="B209" s="202">
        <f>COUNTIFS('Заказы факт'!$G$2:$G$315,$A$194,'Заказы факт'!$B$2:$B$315,A209)</f>
        <v>0</v>
      </c>
      <c r="C209" s="202">
        <f>SUMIFS('Заказы факт'!$I$2:$I$315,'Заказы факт'!$G$2:$G$315,$A$194,'Заказы факт'!$B$2:$B$315,A209)</f>
        <v>0</v>
      </c>
      <c r="D209" s="202"/>
      <c r="E209" s="202"/>
      <c r="F209" s="202">
        <f t="shared" si="27"/>
        <v>0</v>
      </c>
      <c r="G209" s="250">
        <f>SUMIF(Бензин!$G$5:$G$18,'Дох.акт.'!A187,Бензин!$K$5:$K$18)</f>
        <v>0</v>
      </c>
      <c r="H209" s="209"/>
    </row>
    <row r="210" spans="1:8" x14ac:dyDescent="0.2">
      <c r="A210" s="248">
        <v>43097</v>
      </c>
      <c r="B210" s="202">
        <f>COUNTIFS('Заказы факт'!$G$2:$G$315,$A$194,'Заказы факт'!$B$2:$B$315,A210)</f>
        <v>0</v>
      </c>
      <c r="C210" s="202">
        <f>SUMIFS('Заказы факт'!$I$2:$I$315,'Заказы факт'!$G$2:$G$315,$A$194,'Заказы факт'!$B$2:$B$315,A210)</f>
        <v>0</v>
      </c>
      <c r="D210" s="202"/>
      <c r="E210" s="202"/>
      <c r="F210" s="202">
        <f t="shared" si="27"/>
        <v>0</v>
      </c>
      <c r="G210" s="250">
        <f>SUMIF(Бензин!$G$5:$G$18,'Дох.акт.'!A188,Бензин!$K$5:$K$18)</f>
        <v>0</v>
      </c>
      <c r="H210" s="209"/>
    </row>
    <row r="211" spans="1:8" x14ac:dyDescent="0.2">
      <c r="A211" s="248">
        <v>43098</v>
      </c>
      <c r="B211" s="202">
        <f>COUNTIFS('Заказы факт'!$G$2:$G$315,$A$194,'Заказы факт'!$B$2:$B$315,A211)</f>
        <v>0</v>
      </c>
      <c r="C211" s="202">
        <f>SUMIFS('Заказы факт'!$I$2:$I$315,'Заказы факт'!$G$2:$G$315,$A$194,'Заказы факт'!$B$2:$B$315,A211)</f>
        <v>0</v>
      </c>
      <c r="D211" s="202"/>
      <c r="E211" s="202"/>
      <c r="F211" s="202">
        <f t="shared" si="27"/>
        <v>0</v>
      </c>
      <c r="G211" s="250">
        <f>SUMIF(Бензин!$G$5:$G$18,'Дох.акт.'!A189,Бензин!$K$5:$K$18)</f>
        <v>0</v>
      </c>
      <c r="H211" s="209"/>
    </row>
    <row r="212" spans="1:8" x14ac:dyDescent="0.2">
      <c r="A212" s="248">
        <v>43099</v>
      </c>
      <c r="B212" s="202">
        <f>COUNTIFS('Заказы факт'!$G$2:$G$315,$A$194,'Заказы факт'!$B$2:$B$315,A212)</f>
        <v>0</v>
      </c>
      <c r="C212" s="202">
        <f>SUMIFS('Заказы факт'!$I$2:$I$315,'Заказы факт'!$G$2:$G$315,$A$194,'Заказы факт'!$B$2:$B$315,A212)</f>
        <v>0</v>
      </c>
      <c r="D212" s="202"/>
      <c r="E212" s="202"/>
      <c r="F212" s="202">
        <f t="shared" si="27"/>
        <v>0</v>
      </c>
      <c r="G212" s="250">
        <f>SUMIF(Бензин!$G$5:$G$18,'Дох.акт.'!A190,Бензин!$K$5:$K$18)</f>
        <v>0</v>
      </c>
      <c r="H212" s="209"/>
    </row>
    <row r="213" spans="1:8" x14ac:dyDescent="0.2">
      <c r="A213" s="248">
        <v>43100</v>
      </c>
      <c r="B213" s="202">
        <f>COUNTIFS('Заказы факт'!$G$2:$G$315,$A$194,'Заказы факт'!$B$2:$B$315,A213)</f>
        <v>0</v>
      </c>
      <c r="C213" s="202">
        <f>SUMIFS('Заказы факт'!$I$2:$I$315,'Заказы факт'!$G$2:$G$315,$A$194,'Заказы факт'!$B$2:$B$315,A213)</f>
        <v>0</v>
      </c>
      <c r="D213" s="202"/>
      <c r="E213" s="202">
        <v>2110</v>
      </c>
      <c r="F213" s="202">
        <f t="shared" si="27"/>
        <v>-2110</v>
      </c>
      <c r="G213" s="250">
        <f>SUMIF(Бензин!$G$5:$G$18,'Дох.акт.'!A191,Бензин!$K$5:$K$18)</f>
        <v>0</v>
      </c>
      <c r="H213" s="209"/>
    </row>
    <row r="216" spans="1:8" x14ac:dyDescent="0.2">
      <c r="A216" s="246" t="s">
        <v>1923</v>
      </c>
      <c r="B216" s="247"/>
      <c r="C216" s="247"/>
      <c r="D216" s="122"/>
      <c r="E216" s="122"/>
      <c r="F216" s="122"/>
      <c r="G216" s="122"/>
      <c r="H216" s="122"/>
    </row>
    <row r="217" spans="1:8" x14ac:dyDescent="0.2">
      <c r="A217" s="244" t="s">
        <v>2234</v>
      </c>
      <c r="B217" s="244" t="s">
        <v>2241</v>
      </c>
      <c r="C217" s="244" t="s">
        <v>2235</v>
      </c>
      <c r="D217" s="244" t="s">
        <v>2242</v>
      </c>
      <c r="E217" s="244" t="s">
        <v>2237</v>
      </c>
      <c r="F217" s="244" t="s">
        <v>2238</v>
      </c>
      <c r="G217" s="245" t="s">
        <v>2236</v>
      </c>
      <c r="H217" s="243" t="s">
        <v>2240</v>
      </c>
    </row>
    <row r="218" spans="1:8" x14ac:dyDescent="0.2">
      <c r="A218" s="249" t="s">
        <v>2239</v>
      </c>
      <c r="B218" s="249">
        <f>SUM(B219:B235)</f>
        <v>0</v>
      </c>
      <c r="C218" s="249">
        <f>SUM(C219:C235)</f>
        <v>0</v>
      </c>
      <c r="D218" s="249">
        <f t="shared" ref="D218:G218" si="28">SUM(D219:D235)</f>
        <v>6000</v>
      </c>
      <c r="E218" s="249">
        <f t="shared" si="28"/>
        <v>6000</v>
      </c>
      <c r="F218" s="249">
        <f t="shared" si="28"/>
        <v>0</v>
      </c>
      <c r="G218" s="323">
        <f t="shared" si="28"/>
        <v>2689.9</v>
      </c>
      <c r="H218" s="243">
        <f>C218+D218</f>
        <v>6000</v>
      </c>
    </row>
    <row r="219" spans="1:8" x14ac:dyDescent="0.2">
      <c r="A219" s="248">
        <v>43084</v>
      </c>
      <c r="B219" s="202">
        <f>COUNTIFS('Заказы факт'!$F$2:$F$315,$A$216,'Заказы факт'!$B$2:$B$315,A219)</f>
        <v>0</v>
      </c>
      <c r="C219" s="202">
        <f>SUMIFS('Заказы факт'!$I$2:$I$315,'Заказы факт'!$F$2:$F$315,$A$216,'Заказы факт'!$B$2:$B$315,A219)</f>
        <v>0</v>
      </c>
      <c r="D219" s="202"/>
      <c r="E219" s="202"/>
      <c r="F219" s="202">
        <f>C219-E219+D219</f>
        <v>0</v>
      </c>
      <c r="G219" s="324">
        <f>SUMIF(Бензин!$A$5:$A$18,'Дох.акт.'!A197,Бензин!$E$5:$E$18)</f>
        <v>0</v>
      </c>
      <c r="H219" s="209"/>
    </row>
    <row r="220" spans="1:8" x14ac:dyDescent="0.2">
      <c r="A220" s="248">
        <v>43085</v>
      </c>
      <c r="B220" s="202">
        <f>COUNTIFS('Заказы факт'!$F$2:$F$315,$A$216,'Заказы факт'!$B$2:$B$315,A220)</f>
        <v>0</v>
      </c>
      <c r="C220" s="202">
        <f>SUMIFS('Заказы факт'!$I$2:$I$315,'Заказы факт'!$F$2:$F$315,$A$216,'Заказы факт'!$B$2:$B$315,A220)</f>
        <v>0</v>
      </c>
      <c r="D220" s="202"/>
      <c r="E220" s="202"/>
      <c r="F220" s="202">
        <f t="shared" ref="F220:F235" si="29">C220-E220+D220</f>
        <v>0</v>
      </c>
      <c r="G220" s="324">
        <f>SUMIF(Бензин!$A$5:$A$18,'Дох.акт.'!A198,Бензин!$E$5:$E$18)</f>
        <v>0</v>
      </c>
      <c r="H220" s="209"/>
    </row>
    <row r="221" spans="1:8" x14ac:dyDescent="0.2">
      <c r="A221" s="248">
        <v>43086</v>
      </c>
      <c r="B221" s="202">
        <f>COUNTIFS('Заказы факт'!$F$2:$F$315,$A$216,'Заказы факт'!$B$2:$B$315,A221)</f>
        <v>0</v>
      </c>
      <c r="C221" s="202">
        <f>SUMIFS('Заказы факт'!$I$2:$I$315,'Заказы факт'!$F$2:$F$315,$A$216,'Заказы факт'!$B$2:$B$315,A221)</f>
        <v>0</v>
      </c>
      <c r="D221" s="202"/>
      <c r="E221" s="202"/>
      <c r="F221" s="202">
        <f t="shared" si="29"/>
        <v>0</v>
      </c>
      <c r="G221" s="324">
        <f>SUMIF(Бензин!$A$5:$A$18,'Дох.акт.'!A199,Бензин!$E$5:$E$18)</f>
        <v>0</v>
      </c>
      <c r="H221" s="209"/>
    </row>
    <row r="222" spans="1:8" x14ac:dyDescent="0.2">
      <c r="A222" s="248">
        <v>43087</v>
      </c>
      <c r="B222" s="202">
        <f>COUNTIFS('Заказы факт'!$F$2:$F$315,$A$216,'Заказы факт'!$B$2:$B$315,A222)</f>
        <v>0</v>
      </c>
      <c r="C222" s="202">
        <f>SUMIFS('Заказы факт'!$I$2:$I$315,'Заказы факт'!$F$2:$F$315,$A$216,'Заказы факт'!$B$2:$B$315,A222)</f>
        <v>0</v>
      </c>
      <c r="D222" s="202"/>
      <c r="E222" s="202"/>
      <c r="F222" s="202">
        <f t="shared" si="29"/>
        <v>0</v>
      </c>
      <c r="G222" s="324">
        <f>SUMIF(Бензин!$A$5:$A$18,'Дох.акт.'!A200,Бензин!$E$5:$E$18)</f>
        <v>0</v>
      </c>
      <c r="H222" s="209"/>
    </row>
    <row r="223" spans="1:8" x14ac:dyDescent="0.2">
      <c r="A223" s="248">
        <v>43088</v>
      </c>
      <c r="B223" s="202">
        <f>COUNTIFS('Заказы факт'!$F$2:$F$315,$A$216,'Заказы факт'!$B$2:$B$315,A223)</f>
        <v>0</v>
      </c>
      <c r="C223" s="202">
        <f>SUMIFS('Заказы факт'!$I$2:$I$315,'Заказы факт'!$F$2:$F$315,$A$216,'Заказы факт'!$B$2:$B$315,A223)</f>
        <v>0</v>
      </c>
      <c r="D223" s="202"/>
      <c r="E223" s="202"/>
      <c r="F223" s="202">
        <f t="shared" si="29"/>
        <v>0</v>
      </c>
      <c r="G223" s="324">
        <f>SUMIF(Бензин!$A$5:$A$18,'Дох.акт.'!A201,Бензин!$E$5:$E$18)</f>
        <v>0</v>
      </c>
      <c r="H223" s="209"/>
    </row>
    <row r="224" spans="1:8" x14ac:dyDescent="0.2">
      <c r="A224" s="248">
        <v>43089</v>
      </c>
      <c r="B224" s="202">
        <f>COUNTIFS('Заказы факт'!$F$2:$F$315,$A$216,'Заказы факт'!$B$2:$B$315,A224)</f>
        <v>0</v>
      </c>
      <c r="C224" s="202">
        <f>SUMIFS('Заказы факт'!$I$2:$I$315,'Заказы факт'!$F$2:$F$315,$A$216,'Заказы факт'!$B$2:$B$315,A224)</f>
        <v>0</v>
      </c>
      <c r="D224" s="202">
        <v>1000</v>
      </c>
      <c r="E224" s="202"/>
      <c r="F224" s="202">
        <f t="shared" si="29"/>
        <v>1000</v>
      </c>
      <c r="G224" s="324">
        <f>SUMIF(Бензин!$A$5:$A$18,'Дох.акт.'!A202,Бензин!$E$5:$E$18)</f>
        <v>518</v>
      </c>
      <c r="H224" s="209"/>
    </row>
    <row r="225" spans="1:8" x14ac:dyDescent="0.2">
      <c r="A225" s="248">
        <v>43090</v>
      </c>
      <c r="B225" s="202">
        <f>COUNTIFS('Заказы факт'!$F$2:$F$315,$A$216,'Заказы факт'!$B$2:$B$315,A225)</f>
        <v>0</v>
      </c>
      <c r="C225" s="202">
        <f>SUMIFS('Заказы факт'!$I$2:$I$315,'Заказы факт'!$F$2:$F$315,$A$216,'Заказы факт'!$B$2:$B$315,A225)</f>
        <v>0</v>
      </c>
      <c r="D225" s="202"/>
      <c r="E225" s="202"/>
      <c r="F225" s="202">
        <f t="shared" si="29"/>
        <v>0</v>
      </c>
      <c r="G225" s="324">
        <f>SUMIF(Бензин!$A$5:$A$18,'Дох.акт.'!A203,Бензин!$E$5:$E$18)</f>
        <v>0</v>
      </c>
      <c r="H225" s="209"/>
    </row>
    <row r="226" spans="1:8" x14ac:dyDescent="0.2">
      <c r="A226" s="248">
        <v>43091</v>
      </c>
      <c r="B226" s="202">
        <f>COUNTIFS('Заказы факт'!$F$2:$F$315,$A$216,'Заказы факт'!$B$2:$B$315,A226)</f>
        <v>0</v>
      </c>
      <c r="C226" s="202">
        <f>SUMIFS('Заказы факт'!$I$2:$I$315,'Заказы факт'!$F$2:$F$315,$A$216,'Заказы факт'!$B$2:$B$315,A226)</f>
        <v>0</v>
      </c>
      <c r="D226" s="202"/>
      <c r="E226" s="202"/>
      <c r="F226" s="202">
        <f t="shared" si="29"/>
        <v>0</v>
      </c>
      <c r="G226" s="324">
        <f>SUMIF(Бензин!$A$5:$A$18,'Дох.акт.'!A204,Бензин!$E$5:$E$18)</f>
        <v>74</v>
      </c>
      <c r="H226" s="209"/>
    </row>
    <row r="227" spans="1:8" x14ac:dyDescent="0.2">
      <c r="A227" s="248">
        <v>43092</v>
      </c>
      <c r="B227" s="202">
        <f>COUNTIFS('Заказы факт'!$F$2:$F$315,$A$216,'Заказы факт'!$B$2:$B$315,A227)</f>
        <v>0</v>
      </c>
      <c r="C227" s="202">
        <f>SUMIFS('Заказы факт'!$I$2:$I$315,'Заказы факт'!$F$2:$F$315,$A$216,'Заказы факт'!$B$2:$B$315,A227)</f>
        <v>0</v>
      </c>
      <c r="D227" s="202"/>
      <c r="E227" s="202"/>
      <c r="F227" s="202">
        <f t="shared" si="29"/>
        <v>0</v>
      </c>
      <c r="G227" s="324">
        <f>SUMIF(Бензин!$A$5:$A$18,'Дох.акт.'!A205,Бензин!$E$5:$E$18)</f>
        <v>0</v>
      </c>
      <c r="H227" s="209"/>
    </row>
    <row r="228" spans="1:8" x14ac:dyDescent="0.2">
      <c r="A228" s="248">
        <v>43093</v>
      </c>
      <c r="B228" s="202">
        <f>COUNTIFS('Заказы факт'!$F$2:$F$315,$A$216,'Заказы факт'!$B$2:$B$315,A228)</f>
        <v>0</v>
      </c>
      <c r="C228" s="202">
        <f>SUMIFS('Заказы факт'!$I$2:$I$315,'Заказы факт'!$F$2:$F$315,$A$216,'Заказы факт'!$B$2:$B$315,A228)</f>
        <v>0</v>
      </c>
      <c r="D228" s="202">
        <v>500</v>
      </c>
      <c r="E228" s="202"/>
      <c r="F228" s="202">
        <f t="shared" si="29"/>
        <v>500</v>
      </c>
      <c r="G228" s="324">
        <f>SUMIF(Бензин!$A$5:$A$18,'Дох.акт.'!A206,Бензин!$E$5:$E$18)</f>
        <v>0</v>
      </c>
      <c r="H228" s="209"/>
    </row>
    <row r="229" spans="1:8" x14ac:dyDescent="0.2">
      <c r="A229" s="248">
        <v>43094</v>
      </c>
      <c r="B229" s="202">
        <f>COUNTIFS('Заказы факт'!$F$2:$F$315,$A$216,'Заказы факт'!$B$2:$B$315,A229)</f>
        <v>0</v>
      </c>
      <c r="C229" s="202">
        <f>SUMIFS('Заказы факт'!$I$2:$I$315,'Заказы факт'!$F$2:$F$315,$A$216,'Заказы факт'!$B$2:$B$315,A229)</f>
        <v>0</v>
      </c>
      <c r="D229" s="202">
        <v>1000</v>
      </c>
      <c r="E229" s="202"/>
      <c r="F229" s="202">
        <f t="shared" si="29"/>
        <v>1000</v>
      </c>
      <c r="G229" s="324">
        <f>SUMIF(Бензин!$A$5:$A$18,'Дох.акт.'!A207,Бензин!$E$5:$E$18)</f>
        <v>148</v>
      </c>
      <c r="H229" s="209"/>
    </row>
    <row r="230" spans="1:8" x14ac:dyDescent="0.2">
      <c r="A230" s="248">
        <v>43095</v>
      </c>
      <c r="B230" s="202">
        <f>COUNTIFS('Заказы факт'!$F$2:$F$315,$A$216,'Заказы факт'!$B$2:$B$315,A230)</f>
        <v>0</v>
      </c>
      <c r="C230" s="202">
        <f>SUMIFS('Заказы факт'!$I$2:$I$315,'Заказы факт'!$F$2:$F$315,$A$216,'Заказы факт'!$B$2:$B$315,A230)</f>
        <v>0</v>
      </c>
      <c r="D230" s="202"/>
      <c r="E230" s="202"/>
      <c r="F230" s="202">
        <f t="shared" si="29"/>
        <v>0</v>
      </c>
      <c r="G230" s="324">
        <f>SUMIF(Бензин!$A$5:$A$18,'Дох.акт.'!A208,Бензин!$E$5:$E$18)</f>
        <v>55.5</v>
      </c>
      <c r="H230" s="209"/>
    </row>
    <row r="231" spans="1:8" x14ac:dyDescent="0.2">
      <c r="A231" s="248">
        <v>43096</v>
      </c>
      <c r="B231" s="202">
        <f>COUNTIFS('Заказы факт'!$F$2:$F$315,$A$216,'Заказы факт'!$B$2:$B$315,A231)</f>
        <v>0</v>
      </c>
      <c r="C231" s="202">
        <f>SUMIFS('Заказы факт'!$I$2:$I$315,'Заказы факт'!$F$2:$F$315,$A$216,'Заказы факт'!$B$2:$B$315,A231)</f>
        <v>0</v>
      </c>
      <c r="D231" s="202">
        <v>500</v>
      </c>
      <c r="E231" s="202"/>
      <c r="F231" s="202">
        <f t="shared" si="29"/>
        <v>500</v>
      </c>
      <c r="G231" s="324">
        <f>SUMIF(Бензин!$A$5:$A$18,'Дох.акт.'!A209,Бензин!$E$5:$E$18)</f>
        <v>55.5</v>
      </c>
      <c r="H231" s="209"/>
    </row>
    <row r="232" spans="1:8" x14ac:dyDescent="0.2">
      <c r="A232" s="248">
        <v>43097</v>
      </c>
      <c r="B232" s="202">
        <f>COUNTIFS('Заказы факт'!$F$2:$F$315,$A$216,'Заказы факт'!$B$2:$B$315,A232)</f>
        <v>0</v>
      </c>
      <c r="C232" s="202">
        <f>SUMIFS('Заказы факт'!$I$2:$I$315,'Заказы факт'!$F$2:$F$315,$A$216,'Заказы факт'!$B$2:$B$315,A232)</f>
        <v>0</v>
      </c>
      <c r="D232" s="202">
        <v>1000</v>
      </c>
      <c r="E232" s="202"/>
      <c r="F232" s="202">
        <f t="shared" si="29"/>
        <v>1000</v>
      </c>
      <c r="G232" s="324">
        <f>SUMIF(Бензин!$A$5:$A$18,'Дох.акт.'!A210,Бензин!$E$5:$E$18)</f>
        <v>266.40000000000003</v>
      </c>
      <c r="H232" s="209"/>
    </row>
    <row r="233" spans="1:8" x14ac:dyDescent="0.2">
      <c r="A233" s="248">
        <v>43098</v>
      </c>
      <c r="B233" s="202">
        <f>COUNTIFS('Заказы факт'!$F$2:$F$315,$A$216,'Заказы факт'!$B$2:$B$315,A233)</f>
        <v>0</v>
      </c>
      <c r="C233" s="202">
        <f>SUMIFS('Заказы факт'!$I$2:$I$315,'Заказы факт'!$F$2:$F$315,$A$216,'Заказы факт'!$B$2:$B$315,A233)</f>
        <v>0</v>
      </c>
      <c r="D233" s="202">
        <v>1000</v>
      </c>
      <c r="E233" s="202"/>
      <c r="F233" s="202">
        <f t="shared" si="29"/>
        <v>1000</v>
      </c>
      <c r="G233" s="324">
        <f>SUMIF(Бензин!$A$5:$A$18,'Дох.акт.'!A211,Бензин!$E$5:$E$18)</f>
        <v>610.5</v>
      </c>
      <c r="H233" s="209"/>
    </row>
    <row r="234" spans="1:8" x14ac:dyDescent="0.2">
      <c r="A234" s="248">
        <v>43099</v>
      </c>
      <c r="B234" s="202">
        <f>COUNTIFS('Заказы факт'!$F$2:$F$315,$A$216,'Заказы факт'!$B$2:$B$315,A234)</f>
        <v>0</v>
      </c>
      <c r="C234" s="202">
        <f>SUMIFS('Заказы факт'!$I$2:$I$315,'Заказы факт'!$F$2:$F$315,$A$216,'Заказы факт'!$B$2:$B$315,A234)</f>
        <v>0</v>
      </c>
      <c r="D234" s="202">
        <v>1000</v>
      </c>
      <c r="E234" s="202"/>
      <c r="F234" s="202">
        <f t="shared" si="29"/>
        <v>1000</v>
      </c>
      <c r="G234" s="324">
        <f>SUMIF(Бензин!$A$5:$A$18,'Дох.акт.'!A212,Бензин!$E$5:$E$18)</f>
        <v>962</v>
      </c>
      <c r="H234" s="209"/>
    </row>
    <row r="235" spans="1:8" x14ac:dyDescent="0.2">
      <c r="A235" s="248">
        <v>43100</v>
      </c>
      <c r="B235" s="202">
        <f>COUNTIFS('Заказы факт'!$F$2:$F$315,$A$216,'Заказы факт'!$B$2:$B$315,A235)</f>
        <v>0</v>
      </c>
      <c r="C235" s="202">
        <f>SUMIFS('Заказы факт'!$I$2:$I$315,'Заказы факт'!$F$2:$F$315,$A$216,'Заказы факт'!$B$2:$B$315,A235)</f>
        <v>0</v>
      </c>
      <c r="D235" s="202"/>
      <c r="E235" s="202">
        <v>6000</v>
      </c>
      <c r="F235" s="202">
        <f t="shared" si="29"/>
        <v>-6000</v>
      </c>
      <c r="G235" s="324">
        <f>SUMIF(Бензин!$A$5:$A$18,'Дох.акт.'!A213,Бензин!$E$5:$E$18)</f>
        <v>0</v>
      </c>
      <c r="H235" s="209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48"/>
  <sheetViews>
    <sheetView topLeftCell="A4" workbookViewId="0">
      <selection activeCell="K2" sqref="A2:K2"/>
    </sheetView>
  </sheetViews>
  <sheetFormatPr baseColWidth="10" defaultColWidth="9.1640625" defaultRowHeight="15" x14ac:dyDescent="0.2"/>
  <cols>
    <col min="1" max="1" width="10.1640625" bestFit="1" customWidth="1"/>
    <col min="7" max="7" width="10.1640625" bestFit="1" customWidth="1"/>
    <col min="13" max="13" width="10.1640625" bestFit="1" customWidth="1"/>
  </cols>
  <sheetData>
    <row r="1" spans="1:17" ht="26" x14ac:dyDescent="0.3">
      <c r="A1" s="313" t="s">
        <v>2236</v>
      </c>
      <c r="C1" s="314" t="s">
        <v>2291</v>
      </c>
      <c r="D1" s="314"/>
      <c r="E1" s="230">
        <f>E18+K18+E33+K33+Q18+Q33+E48</f>
        <v>9633.9644444444457</v>
      </c>
    </row>
    <row r="3" spans="1:17" x14ac:dyDescent="0.2">
      <c r="A3" s="122" t="s">
        <v>1923</v>
      </c>
      <c r="G3" s="122" t="s">
        <v>1068</v>
      </c>
      <c r="M3" s="122" t="s">
        <v>964</v>
      </c>
    </row>
    <row r="4" spans="1:17" x14ac:dyDescent="0.2">
      <c r="A4" s="222" t="s">
        <v>24</v>
      </c>
      <c r="B4" s="222" t="s">
        <v>2292</v>
      </c>
      <c r="C4" s="222" t="s">
        <v>2293</v>
      </c>
      <c r="D4" s="222" t="s">
        <v>2294</v>
      </c>
      <c r="E4" s="222" t="s">
        <v>2295</v>
      </c>
      <c r="G4" s="222" t="s">
        <v>24</v>
      </c>
      <c r="H4" s="222" t="s">
        <v>2292</v>
      </c>
      <c r="I4" s="222" t="s">
        <v>2293</v>
      </c>
      <c r="J4" s="222" t="s">
        <v>2294</v>
      </c>
      <c r="K4" s="222" t="s">
        <v>2295</v>
      </c>
      <c r="M4" s="222" t="s">
        <v>24</v>
      </c>
      <c r="N4" s="222" t="s">
        <v>2292</v>
      </c>
      <c r="O4" s="222" t="s">
        <v>2293</v>
      </c>
      <c r="P4" s="222" t="s">
        <v>2294</v>
      </c>
      <c r="Q4" s="222" t="s">
        <v>2295</v>
      </c>
    </row>
    <row r="5" spans="1:17" x14ac:dyDescent="0.2">
      <c r="A5" s="258">
        <v>43089</v>
      </c>
      <c r="B5" s="252">
        <v>140</v>
      </c>
      <c r="C5" s="252">
        <v>0.1</v>
      </c>
      <c r="D5" s="252">
        <v>37</v>
      </c>
      <c r="E5" s="309">
        <f>(B5*C5)*D5</f>
        <v>518</v>
      </c>
      <c r="G5" s="258">
        <v>43089</v>
      </c>
      <c r="H5" s="252">
        <v>60</v>
      </c>
      <c r="I5" s="252">
        <v>0.1</v>
      </c>
      <c r="J5" s="252">
        <v>37</v>
      </c>
      <c r="K5" s="309">
        <f>(H5*I5)*J5</f>
        <v>222</v>
      </c>
      <c r="M5" s="258">
        <v>43091</v>
      </c>
      <c r="N5" s="252">
        <v>100</v>
      </c>
      <c r="O5" s="252">
        <v>0.1</v>
      </c>
      <c r="P5" s="252">
        <v>37</v>
      </c>
      <c r="Q5" s="309">
        <f>(N5*O5)*P5</f>
        <v>370</v>
      </c>
    </row>
    <row r="6" spans="1:17" x14ac:dyDescent="0.2">
      <c r="A6" s="258">
        <v>43091</v>
      </c>
      <c r="B6" s="252">
        <v>20</v>
      </c>
      <c r="C6" s="252">
        <v>0.1</v>
      </c>
      <c r="D6" s="252">
        <v>37</v>
      </c>
      <c r="E6" s="309">
        <f t="shared" ref="E6:E17" si="0">(B6*C6)*D6</f>
        <v>74</v>
      </c>
      <c r="G6" s="258">
        <v>43095</v>
      </c>
      <c r="H6" s="252">
        <v>40</v>
      </c>
      <c r="I6" s="252">
        <v>0.1</v>
      </c>
      <c r="J6" s="252">
        <v>37</v>
      </c>
      <c r="K6" s="309">
        <f t="shared" ref="K6:K14" si="1">(H6*I6)*J6</f>
        <v>148</v>
      </c>
      <c r="M6" s="258">
        <v>43092</v>
      </c>
      <c r="N6" s="252">
        <v>100</v>
      </c>
      <c r="O6" s="252">
        <v>0.1</v>
      </c>
      <c r="P6" s="252">
        <v>37</v>
      </c>
      <c r="Q6" s="309">
        <f>(N6*O6)*P6</f>
        <v>370</v>
      </c>
    </row>
    <row r="7" spans="1:17" x14ac:dyDescent="0.2">
      <c r="A7" s="258">
        <v>43094</v>
      </c>
      <c r="B7" s="252">
        <v>40</v>
      </c>
      <c r="C7" s="252">
        <v>0.1</v>
      </c>
      <c r="D7" s="252">
        <v>37</v>
      </c>
      <c r="E7" s="309">
        <f t="shared" si="0"/>
        <v>148</v>
      </c>
      <c r="G7" s="258">
        <v>43096</v>
      </c>
      <c r="H7" s="252"/>
      <c r="I7" s="252">
        <v>0.1</v>
      </c>
      <c r="J7" s="252">
        <v>37</v>
      </c>
      <c r="K7" s="309">
        <f t="shared" si="1"/>
        <v>0</v>
      </c>
      <c r="M7" s="258">
        <v>43093</v>
      </c>
      <c r="N7" s="252">
        <v>100</v>
      </c>
      <c r="O7" s="252">
        <v>0.1</v>
      </c>
      <c r="P7" s="252">
        <v>37</v>
      </c>
      <c r="Q7" s="309">
        <f>(N7*O7)*P7</f>
        <v>370</v>
      </c>
    </row>
    <row r="8" spans="1:17" x14ac:dyDescent="0.2">
      <c r="A8" s="258">
        <v>43095</v>
      </c>
      <c r="B8" s="252">
        <v>15</v>
      </c>
      <c r="C8" s="252">
        <v>0.1</v>
      </c>
      <c r="D8" s="252">
        <v>37</v>
      </c>
      <c r="E8" s="309">
        <f t="shared" si="0"/>
        <v>55.5</v>
      </c>
      <c r="G8" s="258">
        <v>43097</v>
      </c>
      <c r="H8" s="252"/>
      <c r="I8" s="252">
        <v>0.1</v>
      </c>
      <c r="J8" s="252">
        <v>37</v>
      </c>
      <c r="K8" s="309">
        <f t="shared" si="1"/>
        <v>0</v>
      </c>
      <c r="M8" s="258">
        <v>43094</v>
      </c>
      <c r="N8" s="252">
        <v>70</v>
      </c>
      <c r="O8" s="252">
        <v>0.1</v>
      </c>
      <c r="P8" s="252">
        <v>37</v>
      </c>
      <c r="Q8" s="309">
        <f>(N8*O8)*P8</f>
        <v>259</v>
      </c>
    </row>
    <row r="9" spans="1:17" x14ac:dyDescent="0.2">
      <c r="A9" s="258">
        <v>43096</v>
      </c>
      <c r="B9" s="252">
        <v>15</v>
      </c>
      <c r="C9" s="252">
        <v>0.1</v>
      </c>
      <c r="D9" s="252">
        <v>37</v>
      </c>
      <c r="E9" s="309">
        <f t="shared" si="0"/>
        <v>55.5</v>
      </c>
      <c r="G9" s="258">
        <v>43098</v>
      </c>
      <c r="H9" s="252"/>
      <c r="I9" s="252">
        <v>0.1</v>
      </c>
      <c r="J9" s="252">
        <v>37</v>
      </c>
      <c r="K9" s="309">
        <f t="shared" si="1"/>
        <v>0</v>
      </c>
      <c r="M9" s="258">
        <v>43095</v>
      </c>
      <c r="N9" s="252">
        <v>52</v>
      </c>
      <c r="O9" s="252">
        <v>0.1</v>
      </c>
      <c r="P9" s="252">
        <v>37</v>
      </c>
      <c r="Q9" s="309">
        <f>(N9*O9)*P9</f>
        <v>192.4</v>
      </c>
    </row>
    <row r="10" spans="1:17" x14ac:dyDescent="0.2">
      <c r="A10" s="258">
        <v>43097</v>
      </c>
      <c r="B10" s="252">
        <f>22+50</f>
        <v>72</v>
      </c>
      <c r="C10" s="252">
        <v>0.1</v>
      </c>
      <c r="D10" s="252">
        <v>37</v>
      </c>
      <c r="E10" s="309">
        <f t="shared" si="0"/>
        <v>266.40000000000003</v>
      </c>
      <c r="G10" s="258">
        <v>43099</v>
      </c>
      <c r="H10" s="252"/>
      <c r="I10" s="252">
        <v>0.1</v>
      </c>
      <c r="J10" s="252">
        <v>37</v>
      </c>
      <c r="K10" s="309">
        <f t="shared" si="1"/>
        <v>0</v>
      </c>
      <c r="M10" s="258">
        <v>43096</v>
      </c>
      <c r="N10" s="252">
        <v>80</v>
      </c>
      <c r="O10" s="252">
        <v>0.1</v>
      </c>
      <c r="P10" s="252">
        <v>37</v>
      </c>
      <c r="Q10" s="309">
        <f t="shared" ref="Q10:Q14" si="2">(N10*O10)*P10</f>
        <v>296</v>
      </c>
    </row>
    <row r="11" spans="1:17" x14ac:dyDescent="0.2">
      <c r="A11" s="258">
        <v>43098</v>
      </c>
      <c r="B11" s="252">
        <f>50+50+50+15</f>
        <v>165</v>
      </c>
      <c r="C11" s="252">
        <v>0.1</v>
      </c>
      <c r="D11" s="252">
        <v>37</v>
      </c>
      <c r="E11" s="309">
        <f t="shared" si="0"/>
        <v>610.5</v>
      </c>
      <c r="G11" s="258">
        <v>43100</v>
      </c>
      <c r="H11" s="252"/>
      <c r="I11" s="252">
        <v>0.1</v>
      </c>
      <c r="J11" s="252">
        <v>37</v>
      </c>
      <c r="K11" s="309">
        <f t="shared" si="1"/>
        <v>0</v>
      </c>
      <c r="M11" s="258">
        <v>43097</v>
      </c>
      <c r="N11" s="252">
        <v>58</v>
      </c>
      <c r="O11" s="252">
        <v>0.1</v>
      </c>
      <c r="P11" s="252">
        <v>37</v>
      </c>
      <c r="Q11" s="309">
        <f t="shared" si="2"/>
        <v>214.60000000000002</v>
      </c>
    </row>
    <row r="12" spans="1:17" x14ac:dyDescent="0.2">
      <c r="A12" s="258">
        <v>43099</v>
      </c>
      <c r="B12" s="252">
        <v>260</v>
      </c>
      <c r="C12" s="252">
        <v>0.1</v>
      </c>
      <c r="D12" s="252">
        <v>37</v>
      </c>
      <c r="E12" s="309">
        <f t="shared" si="0"/>
        <v>962</v>
      </c>
      <c r="G12" s="258">
        <v>43101</v>
      </c>
      <c r="H12" s="252"/>
      <c r="I12" s="252">
        <v>0.1</v>
      </c>
      <c r="J12" s="252">
        <v>37</v>
      </c>
      <c r="K12" s="309">
        <f t="shared" si="1"/>
        <v>0</v>
      </c>
      <c r="M12" s="258">
        <v>43098</v>
      </c>
      <c r="N12" s="252">
        <v>76</v>
      </c>
      <c r="O12" s="252">
        <v>0.1</v>
      </c>
      <c r="P12" s="252">
        <v>37</v>
      </c>
      <c r="Q12" s="309">
        <f t="shared" si="2"/>
        <v>281.20000000000005</v>
      </c>
    </row>
    <row r="13" spans="1:17" x14ac:dyDescent="0.2">
      <c r="A13" s="258">
        <v>43100</v>
      </c>
      <c r="B13" s="252"/>
      <c r="C13" s="252">
        <v>0.1</v>
      </c>
      <c r="D13" s="252">
        <v>37</v>
      </c>
      <c r="E13" s="309">
        <f t="shared" si="0"/>
        <v>0</v>
      </c>
      <c r="G13" s="252"/>
      <c r="H13" s="252"/>
      <c r="I13" s="252">
        <v>0.1</v>
      </c>
      <c r="J13" s="252">
        <v>37</v>
      </c>
      <c r="K13" s="309">
        <f t="shared" si="1"/>
        <v>0</v>
      </c>
      <c r="M13" s="258">
        <v>43099</v>
      </c>
      <c r="N13" s="252">
        <v>128</v>
      </c>
      <c r="O13" s="252">
        <v>0.1</v>
      </c>
      <c r="P13" s="252">
        <v>37</v>
      </c>
      <c r="Q13" s="309">
        <f t="shared" si="2"/>
        <v>473.6</v>
      </c>
    </row>
    <row r="14" spans="1:17" x14ac:dyDescent="0.2">
      <c r="A14" s="258">
        <v>43101</v>
      </c>
      <c r="B14" s="252"/>
      <c r="C14" s="252">
        <v>0.1</v>
      </c>
      <c r="D14" s="252">
        <v>37</v>
      </c>
      <c r="E14" s="309">
        <f t="shared" si="0"/>
        <v>0</v>
      </c>
      <c r="G14" s="208"/>
      <c r="H14" s="208"/>
      <c r="I14" s="252">
        <v>0.1</v>
      </c>
      <c r="J14" s="252">
        <v>37</v>
      </c>
      <c r="K14" s="309">
        <f t="shared" si="1"/>
        <v>0</v>
      </c>
      <c r="M14" s="258">
        <v>43100</v>
      </c>
      <c r="N14" s="252">
        <v>150</v>
      </c>
      <c r="O14" s="252">
        <v>0.1</v>
      </c>
      <c r="P14" s="252">
        <v>37</v>
      </c>
      <c r="Q14" s="309">
        <f t="shared" si="2"/>
        <v>555</v>
      </c>
    </row>
    <row r="15" spans="1:17" x14ac:dyDescent="0.2">
      <c r="A15" s="260"/>
      <c r="B15" s="252"/>
      <c r="C15" s="252">
        <v>0.1</v>
      </c>
      <c r="D15" s="252">
        <v>37</v>
      </c>
      <c r="E15" s="309">
        <f t="shared" si="0"/>
        <v>0</v>
      </c>
      <c r="G15" s="208"/>
      <c r="H15" s="208"/>
      <c r="I15" s="208"/>
      <c r="J15" s="252">
        <v>37</v>
      </c>
      <c r="K15" s="231"/>
      <c r="M15" s="258">
        <v>43101</v>
      </c>
      <c r="N15" s="208"/>
      <c r="O15" s="208"/>
      <c r="P15" s="252">
        <v>37</v>
      </c>
      <c r="Q15" s="231"/>
    </row>
    <row r="16" spans="1:17" x14ac:dyDescent="0.2">
      <c r="A16" s="260"/>
      <c r="B16" s="252"/>
      <c r="C16" s="252">
        <v>0.1</v>
      </c>
      <c r="D16" s="252">
        <v>37</v>
      </c>
      <c r="E16" s="309">
        <f t="shared" si="0"/>
        <v>0</v>
      </c>
      <c r="G16" s="208"/>
      <c r="H16" s="208"/>
      <c r="I16" s="208"/>
      <c r="J16" s="252">
        <v>37</v>
      </c>
      <c r="K16" s="231"/>
      <c r="M16" s="258"/>
      <c r="N16" s="208"/>
      <c r="O16" s="208"/>
      <c r="P16" s="252">
        <v>37</v>
      </c>
      <c r="Q16" s="231"/>
    </row>
    <row r="17" spans="1:17" x14ac:dyDescent="0.2">
      <c r="A17" s="260"/>
      <c r="B17" s="252"/>
      <c r="C17" s="252">
        <v>0.1</v>
      </c>
      <c r="D17" s="252">
        <v>37</v>
      </c>
      <c r="E17" s="309">
        <f t="shared" si="0"/>
        <v>0</v>
      </c>
      <c r="G17" s="208"/>
      <c r="H17" s="208"/>
      <c r="I17" s="208"/>
      <c r="J17" s="252">
        <v>37</v>
      </c>
      <c r="K17" s="231"/>
      <c r="M17" s="208"/>
      <c r="N17" s="208"/>
      <c r="O17" s="208"/>
      <c r="P17" s="252">
        <v>37</v>
      </c>
      <c r="Q17" s="231"/>
    </row>
    <row r="18" spans="1:17" x14ac:dyDescent="0.2">
      <c r="A18" s="311" t="s">
        <v>1912</v>
      </c>
      <c r="B18" s="312">
        <f>SUM(B5:B17)</f>
        <v>727</v>
      </c>
      <c r="C18" s="312"/>
      <c r="D18" s="312"/>
      <c r="E18" s="310">
        <f>SUM(E5:E17)</f>
        <v>2689.9</v>
      </c>
      <c r="G18" s="312" t="s">
        <v>1912</v>
      </c>
      <c r="H18" s="312">
        <f>SUM(H5:H17)</f>
        <v>100</v>
      </c>
      <c r="I18" s="312"/>
      <c r="J18" s="312"/>
      <c r="K18" s="310">
        <f>SUM(K5:K17)</f>
        <v>370</v>
      </c>
      <c r="M18" s="312" t="s">
        <v>1912</v>
      </c>
      <c r="N18" s="312">
        <f>SUM(N5:N17)</f>
        <v>914</v>
      </c>
      <c r="O18" s="312"/>
      <c r="P18" s="312"/>
      <c r="Q18" s="310">
        <f>SUM(Q5:Q17)</f>
        <v>3381.7999999999997</v>
      </c>
    </row>
    <row r="20" spans="1:17" x14ac:dyDescent="0.2">
      <c r="A20" s="122" t="s">
        <v>2061</v>
      </c>
      <c r="G20" s="122" t="s">
        <v>2296</v>
      </c>
      <c r="M20" s="122" t="s">
        <v>2058</v>
      </c>
    </row>
    <row r="21" spans="1:17" x14ac:dyDescent="0.2">
      <c r="A21" s="222" t="s">
        <v>24</v>
      </c>
      <c r="B21" s="222" t="s">
        <v>2292</v>
      </c>
      <c r="C21" s="222" t="s">
        <v>2293</v>
      </c>
      <c r="D21" s="222" t="s">
        <v>2294</v>
      </c>
      <c r="E21" s="222" t="s">
        <v>2295</v>
      </c>
      <c r="G21" s="222" t="s">
        <v>24</v>
      </c>
      <c r="H21" s="222" t="s">
        <v>2292</v>
      </c>
      <c r="I21" s="222" t="s">
        <v>2293</v>
      </c>
      <c r="J21" s="222" t="s">
        <v>2294</v>
      </c>
      <c r="K21" s="222" t="s">
        <v>2295</v>
      </c>
      <c r="M21" s="222" t="s">
        <v>24</v>
      </c>
      <c r="N21" s="222" t="s">
        <v>2292</v>
      </c>
      <c r="O21" s="222" t="s">
        <v>2293</v>
      </c>
      <c r="P21" s="222" t="s">
        <v>2294</v>
      </c>
      <c r="Q21" s="222" t="s">
        <v>2295</v>
      </c>
    </row>
    <row r="22" spans="1:17" x14ac:dyDescent="0.2">
      <c r="A22" s="258">
        <v>43097</v>
      </c>
      <c r="B22" s="252">
        <v>70</v>
      </c>
      <c r="C22" s="252">
        <v>0.1</v>
      </c>
      <c r="D22" s="252">
        <v>37</v>
      </c>
      <c r="E22" s="309">
        <f>(B22*C22)*D22</f>
        <v>259</v>
      </c>
      <c r="G22" s="258">
        <v>43093</v>
      </c>
      <c r="H22" s="252">
        <v>36</v>
      </c>
      <c r="I22" s="252">
        <v>0.13</v>
      </c>
      <c r="J22" s="252">
        <v>38</v>
      </c>
      <c r="K22" s="309">
        <f>(H22*I22)*J22</f>
        <v>177.83999999999997</v>
      </c>
      <c r="L22" s="261" t="s">
        <v>2297</v>
      </c>
      <c r="M22" s="258"/>
      <c r="N22" s="252"/>
      <c r="O22" s="252">
        <v>10</v>
      </c>
      <c r="P22" s="252">
        <v>37</v>
      </c>
      <c r="Q22" s="309">
        <f t="shared" ref="Q22:Q26" si="3">N22/O22*P22</f>
        <v>0</v>
      </c>
    </row>
    <row r="23" spans="1:17" x14ac:dyDescent="0.2">
      <c r="A23" s="258">
        <v>43098</v>
      </c>
      <c r="B23" s="259"/>
      <c r="C23" s="252">
        <v>0.1</v>
      </c>
      <c r="D23" s="252">
        <v>37</v>
      </c>
      <c r="E23" s="309">
        <f t="shared" ref="E23:E27" si="4">(B23*C23)*D23</f>
        <v>0</v>
      </c>
      <c r="G23" s="258">
        <v>43098</v>
      </c>
      <c r="H23" s="252">
        <v>47</v>
      </c>
      <c r="I23" s="252">
        <v>0.13</v>
      </c>
      <c r="J23" s="252">
        <v>38</v>
      </c>
      <c r="K23" s="309">
        <f>(H23*I23)*J23</f>
        <v>232.18</v>
      </c>
      <c r="M23" s="258">
        <v>43098</v>
      </c>
      <c r="N23" s="252">
        <v>118</v>
      </c>
      <c r="O23" s="252">
        <v>9</v>
      </c>
      <c r="P23" s="252">
        <v>37</v>
      </c>
      <c r="Q23" s="309">
        <f t="shared" si="3"/>
        <v>485.11111111111109</v>
      </c>
    </row>
    <row r="24" spans="1:17" x14ac:dyDescent="0.2">
      <c r="A24" s="258">
        <v>43099</v>
      </c>
      <c r="B24" s="259">
        <v>80</v>
      </c>
      <c r="C24" s="252">
        <v>0.1</v>
      </c>
      <c r="D24" s="252">
        <v>37</v>
      </c>
      <c r="E24" s="309">
        <f t="shared" si="4"/>
        <v>296</v>
      </c>
      <c r="G24" s="258">
        <v>43100</v>
      </c>
      <c r="H24" s="252">
        <v>100</v>
      </c>
      <c r="I24" s="252">
        <v>0.13</v>
      </c>
      <c r="J24" s="252">
        <v>38</v>
      </c>
      <c r="K24" s="309">
        <f>(H24*I24)*J24</f>
        <v>494</v>
      </c>
      <c r="M24" s="258">
        <v>43099</v>
      </c>
      <c r="N24" s="252">
        <v>68</v>
      </c>
      <c r="O24" s="252">
        <v>9</v>
      </c>
      <c r="P24" s="252">
        <v>37</v>
      </c>
      <c r="Q24" s="309">
        <f t="shared" si="3"/>
        <v>279.55555555555554</v>
      </c>
    </row>
    <row r="25" spans="1:17" x14ac:dyDescent="0.2">
      <c r="A25" s="258">
        <v>43100</v>
      </c>
      <c r="B25" s="252">
        <v>184</v>
      </c>
      <c r="C25" s="252">
        <v>0.1</v>
      </c>
      <c r="D25" s="252">
        <v>37</v>
      </c>
      <c r="E25" s="309">
        <f t="shared" si="4"/>
        <v>680.80000000000007</v>
      </c>
      <c r="G25" s="252"/>
      <c r="H25" s="252"/>
      <c r="I25" s="252"/>
      <c r="J25" s="252"/>
      <c r="K25" s="231"/>
      <c r="M25" s="258">
        <v>43100</v>
      </c>
      <c r="N25" s="252">
        <v>70</v>
      </c>
      <c r="O25" s="252">
        <v>9</v>
      </c>
      <c r="P25" s="252">
        <v>37</v>
      </c>
      <c r="Q25" s="309">
        <f t="shared" si="3"/>
        <v>287.77777777777777</v>
      </c>
    </row>
    <row r="26" spans="1:17" x14ac:dyDescent="0.2">
      <c r="A26" s="258">
        <v>43101</v>
      </c>
      <c r="B26" s="252"/>
      <c r="C26" s="252">
        <v>0.1</v>
      </c>
      <c r="D26" s="252">
        <v>37</v>
      </c>
      <c r="E26" s="309">
        <f t="shared" si="4"/>
        <v>0</v>
      </c>
      <c r="G26" s="252"/>
      <c r="H26" s="252"/>
      <c r="I26" s="252"/>
      <c r="J26" s="252"/>
      <c r="K26" s="231"/>
      <c r="M26" s="258"/>
      <c r="N26" s="252"/>
      <c r="O26" s="252">
        <v>9</v>
      </c>
      <c r="P26" s="252">
        <v>37</v>
      </c>
      <c r="Q26" s="309">
        <f t="shared" si="3"/>
        <v>0</v>
      </c>
    </row>
    <row r="27" spans="1:17" x14ac:dyDescent="0.2">
      <c r="A27" s="260"/>
      <c r="B27" s="252"/>
      <c r="C27" s="252"/>
      <c r="D27" s="252"/>
      <c r="E27" s="309">
        <f t="shared" si="4"/>
        <v>0</v>
      </c>
      <c r="G27" s="252"/>
      <c r="H27" s="252"/>
      <c r="I27" s="252"/>
      <c r="J27" s="252"/>
      <c r="K27" s="231"/>
      <c r="M27" s="252"/>
      <c r="N27" s="252"/>
      <c r="O27" s="252"/>
      <c r="P27" s="252"/>
      <c r="Q27" s="231"/>
    </row>
    <row r="28" spans="1:17" x14ac:dyDescent="0.2">
      <c r="A28" s="252"/>
      <c r="B28" s="252"/>
      <c r="C28" s="252"/>
      <c r="D28" s="252"/>
      <c r="E28" s="231"/>
      <c r="G28" s="252"/>
      <c r="H28" s="252"/>
      <c r="I28" s="252"/>
      <c r="J28" s="252"/>
      <c r="K28" s="231"/>
      <c r="M28" s="252"/>
      <c r="N28" s="252"/>
      <c r="O28" s="252"/>
      <c r="P28" s="252"/>
      <c r="Q28" s="231"/>
    </row>
    <row r="29" spans="1:17" x14ac:dyDescent="0.2">
      <c r="A29" s="252"/>
      <c r="B29" s="252"/>
      <c r="C29" s="252"/>
      <c r="D29" s="252"/>
      <c r="E29" s="231"/>
      <c r="G29" s="252"/>
      <c r="H29" s="252"/>
      <c r="I29" s="252"/>
      <c r="J29" s="252"/>
      <c r="K29" s="231"/>
      <c r="M29" s="252"/>
      <c r="N29" s="252"/>
      <c r="O29" s="252"/>
      <c r="P29" s="252"/>
      <c r="Q29" s="231"/>
    </row>
    <row r="30" spans="1:17" x14ac:dyDescent="0.2">
      <c r="A30" s="252"/>
      <c r="B30" s="252"/>
      <c r="C30" s="252"/>
      <c r="D30" s="252"/>
      <c r="E30" s="231"/>
      <c r="G30" s="252"/>
      <c r="H30" s="252"/>
      <c r="I30" s="252"/>
      <c r="J30" s="252"/>
      <c r="K30" s="231"/>
      <c r="M30" s="252"/>
      <c r="N30" s="252"/>
      <c r="O30" s="252"/>
      <c r="P30" s="252"/>
      <c r="Q30" s="231"/>
    </row>
    <row r="31" spans="1:17" x14ac:dyDescent="0.2">
      <c r="A31" s="208"/>
      <c r="B31" s="208"/>
      <c r="C31" s="208"/>
      <c r="D31" s="208"/>
      <c r="E31" s="231"/>
      <c r="G31" s="208"/>
      <c r="H31" s="208"/>
      <c r="I31" s="208"/>
      <c r="J31" s="208"/>
      <c r="K31" s="231"/>
      <c r="M31" s="208"/>
      <c r="N31" s="208"/>
      <c r="O31" s="208"/>
      <c r="P31" s="208"/>
      <c r="Q31" s="231"/>
    </row>
    <row r="32" spans="1:17" x14ac:dyDescent="0.2">
      <c r="A32" s="208"/>
      <c r="B32" s="208"/>
      <c r="C32" s="208"/>
      <c r="D32" s="208"/>
      <c r="E32" s="231"/>
      <c r="G32" s="208"/>
      <c r="H32" s="208"/>
      <c r="I32" s="208"/>
      <c r="J32" s="208"/>
      <c r="K32" s="231"/>
      <c r="M32" s="208"/>
      <c r="N32" s="208"/>
      <c r="O32" s="208"/>
      <c r="P32" s="208"/>
      <c r="Q32" s="231"/>
    </row>
    <row r="33" spans="1:17" x14ac:dyDescent="0.2">
      <c r="A33" s="312" t="s">
        <v>1912</v>
      </c>
      <c r="B33" s="312">
        <f>SUM(B20:B32)</f>
        <v>334</v>
      </c>
      <c r="C33" s="312"/>
      <c r="D33" s="312"/>
      <c r="E33" s="217">
        <f>SUM(E20:E32)</f>
        <v>1235.8000000000002</v>
      </c>
      <c r="G33" s="312" t="s">
        <v>1912</v>
      </c>
      <c r="H33" s="312">
        <f>SUM(H20:H32)</f>
        <v>183</v>
      </c>
      <c r="I33" s="312"/>
      <c r="J33" s="312"/>
      <c r="K33" s="310">
        <f>SUM(K20:K32)</f>
        <v>904.02</v>
      </c>
      <c r="M33" s="312" t="s">
        <v>1912</v>
      </c>
      <c r="N33" s="312">
        <f>SUM(N20:N32)</f>
        <v>256</v>
      </c>
      <c r="O33" s="312"/>
      <c r="P33" s="312"/>
      <c r="Q33" s="310">
        <f>SUM(Q20:Q32)</f>
        <v>1052.4444444444443</v>
      </c>
    </row>
    <row r="35" spans="1:17" x14ac:dyDescent="0.2">
      <c r="A35" s="122" t="s">
        <v>2298</v>
      </c>
    </row>
    <row r="36" spans="1:17" x14ac:dyDescent="0.2">
      <c r="A36" s="222" t="s">
        <v>24</v>
      </c>
      <c r="B36" s="222" t="s">
        <v>2292</v>
      </c>
      <c r="C36" s="222" t="s">
        <v>2293</v>
      </c>
      <c r="D36" s="222" t="s">
        <v>2294</v>
      </c>
      <c r="E36" s="222" t="s">
        <v>2295</v>
      </c>
    </row>
    <row r="37" spans="1:17" x14ac:dyDescent="0.2">
      <c r="A37" s="258"/>
      <c r="B37" s="252"/>
      <c r="C37" s="252">
        <v>10</v>
      </c>
      <c r="D37" s="252">
        <v>36</v>
      </c>
      <c r="E37" s="259">
        <f t="shared" ref="E37" si="5">B37/C37*D37</f>
        <v>0</v>
      </c>
    </row>
    <row r="38" spans="1:17" x14ac:dyDescent="0.2">
      <c r="A38" s="258"/>
      <c r="B38" s="252"/>
      <c r="C38" s="252"/>
      <c r="D38" s="252"/>
      <c r="E38" s="252"/>
    </row>
    <row r="39" spans="1:17" x14ac:dyDescent="0.2">
      <c r="A39" s="258"/>
      <c r="B39" s="252"/>
      <c r="C39" s="252"/>
      <c r="D39" s="252"/>
      <c r="E39" s="252"/>
    </row>
    <row r="40" spans="1:17" x14ac:dyDescent="0.2">
      <c r="A40" s="252"/>
      <c r="B40" s="252"/>
      <c r="C40" s="252"/>
      <c r="D40" s="252"/>
      <c r="E40" s="252"/>
    </row>
    <row r="41" spans="1:17" x14ac:dyDescent="0.2">
      <c r="A41" s="252"/>
      <c r="B41" s="252"/>
      <c r="C41" s="252"/>
      <c r="D41" s="252"/>
      <c r="E41" s="252"/>
    </row>
    <row r="42" spans="1:17" x14ac:dyDescent="0.2">
      <c r="A42" s="252"/>
      <c r="B42" s="252"/>
      <c r="C42" s="252"/>
      <c r="D42" s="252"/>
      <c r="E42" s="252"/>
    </row>
    <row r="43" spans="1:17" x14ac:dyDescent="0.2">
      <c r="A43" s="252"/>
      <c r="B43" s="252"/>
      <c r="C43" s="252"/>
      <c r="D43" s="252"/>
      <c r="E43" s="252"/>
    </row>
    <row r="44" spans="1:17" x14ac:dyDescent="0.2">
      <c r="A44" s="252"/>
      <c r="B44" s="252"/>
      <c r="C44" s="252"/>
      <c r="D44" s="252"/>
      <c r="E44" s="252"/>
    </row>
    <row r="45" spans="1:17" x14ac:dyDescent="0.2">
      <c r="A45" s="252"/>
      <c r="B45" s="252"/>
      <c r="C45" s="252"/>
      <c r="D45" s="252"/>
      <c r="E45" s="252"/>
    </row>
    <row r="46" spans="1:17" x14ac:dyDescent="0.2">
      <c r="A46" s="208"/>
      <c r="B46" s="208"/>
      <c r="C46" s="208"/>
      <c r="D46" s="208"/>
      <c r="E46" s="208"/>
    </row>
    <row r="47" spans="1:17" x14ac:dyDescent="0.2">
      <c r="A47" s="208"/>
      <c r="B47" s="208"/>
      <c r="C47" s="208"/>
      <c r="D47" s="208"/>
      <c r="E47" s="208"/>
    </row>
    <row r="48" spans="1:17" x14ac:dyDescent="0.2">
      <c r="A48" s="312" t="s">
        <v>1912</v>
      </c>
      <c r="B48" s="312">
        <f>SUM(B35:B47)</f>
        <v>0</v>
      </c>
      <c r="C48" s="312"/>
      <c r="D48" s="312"/>
      <c r="E48" s="310">
        <f>SUM(E35:E47)</f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36"/>
  <sheetViews>
    <sheetView workbookViewId="0">
      <selection activeCell="A10" sqref="A10"/>
    </sheetView>
  </sheetViews>
  <sheetFormatPr baseColWidth="10" defaultColWidth="9.1640625" defaultRowHeight="15" x14ac:dyDescent="0.2"/>
  <cols>
    <col min="1" max="1" width="26.1640625" customWidth="1"/>
    <col min="2" max="2" width="7.33203125" bestFit="1" customWidth="1"/>
    <col min="4" max="4" width="29.5" customWidth="1"/>
    <col min="7" max="7" width="26.83203125" customWidth="1"/>
  </cols>
  <sheetData>
    <row r="1" spans="1:12" x14ac:dyDescent="0.2">
      <c r="A1" s="265" t="s">
        <v>2350</v>
      </c>
      <c r="B1" s="265" t="s">
        <v>2295</v>
      </c>
    </row>
    <row r="2" spans="1:12" x14ac:dyDescent="0.2">
      <c r="A2" s="266" t="s">
        <v>2351</v>
      </c>
      <c r="B2" s="321">
        <f>SUM(B3:B57)+E3+H3</f>
        <v>62032.964444444442</v>
      </c>
      <c r="D2" s="374" t="s">
        <v>2352</v>
      </c>
      <c r="E2" s="374"/>
      <c r="G2" s="374" t="s">
        <v>2353</v>
      </c>
      <c r="H2" s="374"/>
    </row>
    <row r="3" spans="1:12" x14ac:dyDescent="0.2">
      <c r="A3" s="208" t="s">
        <v>2354</v>
      </c>
      <c r="B3" s="319">
        <f>500+300+500+500+500</f>
        <v>2300</v>
      </c>
      <c r="D3" s="212" t="s">
        <v>2355</v>
      </c>
      <c r="E3" s="212">
        <f>SUM(E4:E12)</f>
        <v>11500</v>
      </c>
      <c r="G3" s="212" t="s">
        <v>2356</v>
      </c>
      <c r="H3" s="212">
        <f>SUM(H4:H10)</f>
        <v>20863</v>
      </c>
    </row>
    <row r="4" spans="1:12" x14ac:dyDescent="0.2">
      <c r="A4" s="267" t="s">
        <v>2622</v>
      </c>
      <c r="B4" s="320">
        <v>0</v>
      </c>
      <c r="D4" s="208" t="s">
        <v>2357</v>
      </c>
      <c r="E4" s="256"/>
      <c r="G4" s="208" t="s">
        <v>2358</v>
      </c>
      <c r="H4" s="256"/>
    </row>
    <row r="5" spans="1:12" x14ac:dyDescent="0.2">
      <c r="A5" s="267" t="s">
        <v>2359</v>
      </c>
      <c r="B5" s="319">
        <f>Бензин!E1</f>
        <v>9633.9644444444457</v>
      </c>
      <c r="D5" s="208" t="s">
        <v>2360</v>
      </c>
      <c r="E5" s="256"/>
      <c r="G5" s="208" t="s">
        <v>2361</v>
      </c>
      <c r="H5" s="256"/>
    </row>
    <row r="6" spans="1:12" x14ac:dyDescent="0.2">
      <c r="A6" s="208" t="s">
        <v>2362</v>
      </c>
      <c r="B6" s="319">
        <f>80+180</f>
        <v>260</v>
      </c>
      <c r="D6" s="208" t="s">
        <v>2363</v>
      </c>
      <c r="E6" s="256"/>
      <c r="G6" s="208" t="s">
        <v>2364</v>
      </c>
      <c r="H6" s="256">
        <f>11400+300</f>
        <v>11700</v>
      </c>
    </row>
    <row r="7" spans="1:12" x14ac:dyDescent="0.2">
      <c r="A7" s="208" t="s">
        <v>2365</v>
      </c>
      <c r="B7" s="319"/>
      <c r="D7" s="208" t="s">
        <v>2366</v>
      </c>
      <c r="E7" s="256">
        <v>8000</v>
      </c>
      <c r="G7" s="208" t="s">
        <v>2367</v>
      </c>
      <c r="H7" s="256">
        <v>4000</v>
      </c>
    </row>
    <row r="8" spans="1:12" x14ac:dyDescent="0.2">
      <c r="A8" s="208" t="s">
        <v>2368</v>
      </c>
      <c r="B8" s="319">
        <v>1800</v>
      </c>
      <c r="D8" s="208" t="s">
        <v>2369</v>
      </c>
      <c r="E8" s="256">
        <v>500</v>
      </c>
      <c r="G8" s="208" t="s">
        <v>2370</v>
      </c>
      <c r="H8" s="256"/>
    </row>
    <row r="9" spans="1:12" x14ac:dyDescent="0.2">
      <c r="A9" s="208" t="s">
        <v>2371</v>
      </c>
      <c r="B9" s="319">
        <f>288+400</f>
        <v>688</v>
      </c>
      <c r="D9" s="208" t="s">
        <v>2372</v>
      </c>
      <c r="E9" s="256"/>
      <c r="G9" s="208" t="s">
        <v>2373</v>
      </c>
      <c r="H9" s="256">
        <f>3283+180+1700</f>
        <v>5163</v>
      </c>
    </row>
    <row r="10" spans="1:12" x14ac:dyDescent="0.2">
      <c r="A10" s="208" t="s">
        <v>2374</v>
      </c>
      <c r="B10" s="319"/>
      <c r="D10" s="208" t="s">
        <v>2375</v>
      </c>
      <c r="E10" s="256">
        <v>2000</v>
      </c>
      <c r="G10" s="208" t="s">
        <v>2376</v>
      </c>
      <c r="H10" s="256"/>
      <c r="L10" s="122"/>
    </row>
    <row r="11" spans="1:12" x14ac:dyDescent="0.2">
      <c r="A11" s="208" t="s">
        <v>2377</v>
      </c>
      <c r="B11" s="319">
        <v>3606</v>
      </c>
      <c r="D11" s="208" t="s">
        <v>2378</v>
      </c>
      <c r="E11" s="256"/>
      <c r="I11" s="122">
        <v>0</v>
      </c>
      <c r="J11" s="122" t="s">
        <v>2379</v>
      </c>
      <c r="K11" s="122"/>
    </row>
    <row r="12" spans="1:12" x14ac:dyDescent="0.2">
      <c r="A12" s="267" t="s">
        <v>2380</v>
      </c>
      <c r="B12" s="319">
        <f>50+557+136+350</f>
        <v>1093</v>
      </c>
      <c r="D12" s="208" t="s">
        <v>2381</v>
      </c>
      <c r="E12" s="256">
        <v>1000</v>
      </c>
      <c r="I12">
        <v>300</v>
      </c>
      <c r="J12" t="s">
        <v>2382</v>
      </c>
    </row>
    <row r="13" spans="1:12" x14ac:dyDescent="0.2">
      <c r="A13" s="208" t="s">
        <v>2383</v>
      </c>
      <c r="B13" s="319">
        <f>60+200+80+15</f>
        <v>355</v>
      </c>
      <c r="D13" s="268" t="s">
        <v>2384</v>
      </c>
      <c r="E13" s="269">
        <f>SUM(E14:E36)</f>
        <v>63600</v>
      </c>
      <c r="G13" s="269" t="s">
        <v>2385</v>
      </c>
      <c r="H13" s="269">
        <f>E13-B2+I11</f>
        <v>1567.0355555555579</v>
      </c>
      <c r="I13">
        <v>1900</v>
      </c>
      <c r="J13" t="s">
        <v>2608</v>
      </c>
    </row>
    <row r="14" spans="1:12" x14ac:dyDescent="0.2">
      <c r="A14" s="208" t="s">
        <v>2386</v>
      </c>
      <c r="B14" s="319"/>
      <c r="D14" s="258">
        <v>43013</v>
      </c>
      <c r="E14" s="208">
        <v>15600</v>
      </c>
    </row>
    <row r="15" spans="1:12" x14ac:dyDescent="0.2">
      <c r="A15" s="208" t="s">
        <v>2387</v>
      </c>
      <c r="B15" s="319"/>
      <c r="D15" s="258">
        <v>43043</v>
      </c>
      <c r="E15" s="219">
        <v>22000</v>
      </c>
      <c r="G15" t="s">
        <v>2388</v>
      </c>
      <c r="H15">
        <f>E13-H13</f>
        <v>62032.964444444442</v>
      </c>
    </row>
    <row r="16" spans="1:12" x14ac:dyDescent="0.2">
      <c r="A16" s="208" t="s">
        <v>2389</v>
      </c>
      <c r="B16" s="319"/>
      <c r="D16" s="258">
        <v>43076</v>
      </c>
      <c r="E16" s="208">
        <v>15000</v>
      </c>
    </row>
    <row r="17" spans="1:5" x14ac:dyDescent="0.2">
      <c r="A17" s="208" t="s">
        <v>2108</v>
      </c>
      <c r="B17" s="319">
        <f>1600+720</f>
        <v>2320</v>
      </c>
      <c r="D17" s="258">
        <v>42735</v>
      </c>
      <c r="E17" s="208">
        <v>11000</v>
      </c>
    </row>
    <row r="18" spans="1:5" x14ac:dyDescent="0.2">
      <c r="A18" s="208" t="s">
        <v>2390</v>
      </c>
      <c r="B18" s="319">
        <v>400</v>
      </c>
      <c r="D18" s="258">
        <v>42371</v>
      </c>
      <c r="E18" s="208"/>
    </row>
    <row r="19" spans="1:5" x14ac:dyDescent="0.2">
      <c r="A19" s="208" t="s">
        <v>2391</v>
      </c>
      <c r="B19" s="319"/>
      <c r="D19" s="258"/>
      <c r="E19" s="208"/>
    </row>
    <row r="20" spans="1:5" x14ac:dyDescent="0.2">
      <c r="A20" s="208" t="s">
        <v>2362</v>
      </c>
      <c r="B20" s="319"/>
      <c r="D20" s="258"/>
      <c r="E20" s="208"/>
    </row>
    <row r="21" spans="1:5" x14ac:dyDescent="0.2">
      <c r="A21" s="208" t="s">
        <v>2392</v>
      </c>
      <c r="B21" s="319"/>
      <c r="D21" s="258"/>
      <c r="E21" s="208"/>
    </row>
    <row r="22" spans="1:5" x14ac:dyDescent="0.2">
      <c r="A22" s="208" t="s">
        <v>2393</v>
      </c>
      <c r="B22" s="319"/>
      <c r="D22" s="252"/>
      <c r="E22" s="208"/>
    </row>
    <row r="23" spans="1:5" x14ac:dyDescent="0.2">
      <c r="A23" s="208" t="s">
        <v>2394</v>
      </c>
      <c r="B23" s="319"/>
      <c r="D23" s="252"/>
      <c r="E23" s="208"/>
    </row>
    <row r="24" spans="1:5" x14ac:dyDescent="0.2">
      <c r="A24" s="208" t="s">
        <v>2395</v>
      </c>
      <c r="B24" s="319"/>
      <c r="D24" s="252"/>
      <c r="E24" s="208"/>
    </row>
    <row r="25" spans="1:5" x14ac:dyDescent="0.2">
      <c r="A25" s="208" t="s">
        <v>2396</v>
      </c>
      <c r="B25" s="319"/>
      <c r="D25" s="252"/>
      <c r="E25" s="208"/>
    </row>
    <row r="26" spans="1:5" x14ac:dyDescent="0.2">
      <c r="A26" s="208" t="s">
        <v>2397</v>
      </c>
      <c r="B26" s="319">
        <f>5927+890</f>
        <v>6817</v>
      </c>
      <c r="D26" s="252"/>
      <c r="E26" s="208"/>
    </row>
    <row r="27" spans="1:5" x14ac:dyDescent="0.2">
      <c r="A27" s="208" t="s">
        <v>2398</v>
      </c>
      <c r="B27" s="319"/>
      <c r="D27" s="252"/>
      <c r="E27" s="208"/>
    </row>
    <row r="28" spans="1:5" x14ac:dyDescent="0.2">
      <c r="A28" s="208" t="s">
        <v>2399</v>
      </c>
      <c r="B28" s="319"/>
      <c r="D28" s="252"/>
      <c r="E28" s="208"/>
    </row>
    <row r="29" spans="1:5" x14ac:dyDescent="0.2">
      <c r="A29" s="208" t="s">
        <v>2400</v>
      </c>
      <c r="B29" s="319">
        <f>323+59+15</f>
        <v>397</v>
      </c>
      <c r="D29" s="252"/>
      <c r="E29" s="208"/>
    </row>
    <row r="30" spans="1:5" x14ac:dyDescent="0.2">
      <c r="A30" s="208" t="s">
        <v>2401</v>
      </c>
      <c r="B30" s="319"/>
      <c r="D30" s="252"/>
      <c r="E30" s="208"/>
    </row>
    <row r="31" spans="1:5" x14ac:dyDescent="0.2">
      <c r="A31" s="208" t="s">
        <v>2402</v>
      </c>
      <c r="B31" s="319"/>
      <c r="D31" s="252"/>
      <c r="E31" s="208"/>
    </row>
    <row r="32" spans="1:5" x14ac:dyDescent="0.2">
      <c r="D32" s="252"/>
      <c r="E32" s="208"/>
    </row>
    <row r="33" spans="4:5" x14ac:dyDescent="0.2">
      <c r="D33" s="252"/>
      <c r="E33" s="208"/>
    </row>
    <row r="34" spans="4:5" x14ac:dyDescent="0.2">
      <c r="D34" s="252"/>
      <c r="E34" s="208"/>
    </row>
    <row r="35" spans="4:5" x14ac:dyDescent="0.2">
      <c r="D35" s="252"/>
      <c r="E35" s="208"/>
    </row>
    <row r="36" spans="4:5" x14ac:dyDescent="0.2">
      <c r="D36" s="252"/>
      <c r="E36" s="208"/>
    </row>
  </sheetData>
  <mergeCells count="2">
    <mergeCell ref="D2:E2"/>
    <mergeCell ref="G2:H2"/>
  </mergeCell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C000"/>
  </sheetPr>
  <dimension ref="A1:J313"/>
  <sheetViews>
    <sheetView workbookViewId="0">
      <pane ySplit="2" topLeftCell="A185" activePane="bottomLeft" state="frozen"/>
      <selection pane="bottomLeft" activeCell="M195" sqref="M195"/>
    </sheetView>
  </sheetViews>
  <sheetFormatPr baseColWidth="10" defaultColWidth="8.83203125" defaultRowHeight="15" x14ac:dyDescent="0.2"/>
  <cols>
    <col min="1" max="1" width="6" style="209" customWidth="1"/>
    <col min="2" max="2" width="7.1640625" customWidth="1"/>
    <col min="3" max="3" width="19.33203125" bestFit="1" customWidth="1"/>
    <col min="4" max="4" width="11.5" customWidth="1"/>
    <col min="6" max="6" width="8.5" customWidth="1"/>
    <col min="7" max="7" width="7.5" customWidth="1"/>
    <col min="8" max="8" width="8.33203125" customWidth="1"/>
    <col min="9" max="9" width="8" customWidth="1"/>
    <col min="10" max="10" width="8.5" customWidth="1"/>
  </cols>
  <sheetData>
    <row r="1" spans="1:10" x14ac:dyDescent="0.2">
      <c r="A1" s="332" t="s">
        <v>17</v>
      </c>
      <c r="B1" s="337" t="s">
        <v>551</v>
      </c>
      <c r="C1" s="337" t="s">
        <v>20</v>
      </c>
      <c r="D1" s="337" t="s">
        <v>2055</v>
      </c>
      <c r="E1" s="343" t="s">
        <v>28</v>
      </c>
      <c r="F1" s="341" t="s">
        <v>32</v>
      </c>
      <c r="G1" s="375" t="s">
        <v>1988</v>
      </c>
      <c r="H1" s="375" t="s">
        <v>2054</v>
      </c>
      <c r="I1" s="341" t="s">
        <v>2056</v>
      </c>
      <c r="J1" s="375" t="s">
        <v>2057</v>
      </c>
    </row>
    <row r="2" spans="1:10" x14ac:dyDescent="0.2">
      <c r="A2" s="332"/>
      <c r="B2" s="338"/>
      <c r="C2" s="338"/>
      <c r="D2" s="338"/>
      <c r="E2" s="344"/>
      <c r="F2" s="342"/>
      <c r="G2" s="375"/>
      <c r="H2" s="375"/>
      <c r="I2" s="342"/>
      <c r="J2" s="375"/>
    </row>
    <row r="3" spans="1:10" x14ac:dyDescent="0.2">
      <c r="A3" s="202">
        <f>'2018'!A6</f>
        <v>1</v>
      </c>
      <c r="B3" s="202">
        <f>'2018'!B6</f>
        <v>13</v>
      </c>
      <c r="C3" s="202" t="str">
        <f>'2018'!E6</f>
        <v>Железнодорожный</v>
      </c>
      <c r="D3" s="229">
        <f>'2018'!I6</f>
        <v>43099</v>
      </c>
      <c r="E3" s="202">
        <f>'2018'!L6</f>
        <v>2100</v>
      </c>
      <c r="F3" s="202">
        <f>'2018'!M6</f>
        <v>3</v>
      </c>
      <c r="G3" s="202">
        <v>0.4</v>
      </c>
      <c r="H3" s="202">
        <f>E3*G3</f>
        <v>840</v>
      </c>
      <c r="I3" s="202">
        <f>H3/2</f>
        <v>420</v>
      </c>
      <c r="J3" s="202">
        <f>E3-H3</f>
        <v>1260</v>
      </c>
    </row>
    <row r="4" spans="1:10" x14ac:dyDescent="0.2">
      <c r="A4" s="202">
        <f>'2018'!A7</f>
        <v>2</v>
      </c>
      <c r="B4" s="202">
        <f>'2018'!B7</f>
        <v>283</v>
      </c>
      <c r="C4" s="202" t="str">
        <f>'2018'!E7</f>
        <v>Старая Купавна</v>
      </c>
      <c r="D4" s="229">
        <f>'2018'!I7</f>
        <v>43100</v>
      </c>
      <c r="E4" s="202">
        <f>'2018'!L7</f>
        <v>2200</v>
      </c>
      <c r="F4" s="202">
        <f>'2018'!M7</f>
        <v>1</v>
      </c>
      <c r="G4" s="202">
        <v>0.5</v>
      </c>
      <c r="H4" s="202">
        <f t="shared" ref="H4:H67" si="0">E4*G4</f>
        <v>1100</v>
      </c>
      <c r="I4" s="202">
        <f t="shared" ref="I4:I67" si="1">H4/2</f>
        <v>550</v>
      </c>
      <c r="J4" s="202">
        <f t="shared" ref="J4:J67" si="2">E4-H4</f>
        <v>1100</v>
      </c>
    </row>
    <row r="5" spans="1:10" x14ac:dyDescent="0.2">
      <c r="A5" s="202">
        <f>'2018'!A8</f>
        <v>3</v>
      </c>
      <c r="B5" s="202">
        <f>'2018'!B8</f>
        <v>45</v>
      </c>
      <c r="C5" s="202" t="str">
        <f>'2018'!E8</f>
        <v>Колонтаево</v>
      </c>
      <c r="D5" s="229">
        <f>'2018'!I8</f>
        <v>43100</v>
      </c>
      <c r="E5" s="202">
        <f>'2018'!L8</f>
        <v>5000</v>
      </c>
      <c r="F5" s="202">
        <f>'2018'!M8</f>
        <v>4</v>
      </c>
      <c r="G5" s="202">
        <v>0.5</v>
      </c>
      <c r="H5" s="202">
        <f t="shared" si="0"/>
        <v>2500</v>
      </c>
      <c r="I5" s="202">
        <f t="shared" si="1"/>
        <v>1250</v>
      </c>
      <c r="J5" s="202">
        <f t="shared" si="2"/>
        <v>2500</v>
      </c>
    </row>
    <row r="6" spans="1:10" x14ac:dyDescent="0.2">
      <c r="A6" s="202">
        <f>'2018'!A9</f>
        <v>4</v>
      </c>
      <c r="B6" s="202">
        <f>'2018'!B9</f>
        <v>38</v>
      </c>
      <c r="C6" s="202" t="str">
        <f>'2018'!E9</f>
        <v>Железнодорожный</v>
      </c>
      <c r="D6" s="229">
        <f>'2018'!I9</f>
        <v>43093</v>
      </c>
      <c r="E6" s="202">
        <f>'2018'!L9</f>
        <v>1600</v>
      </c>
      <c r="F6" s="202">
        <f>'2018'!M9</f>
        <v>3</v>
      </c>
      <c r="G6" s="202">
        <v>0.4</v>
      </c>
      <c r="H6" s="202">
        <f t="shared" si="0"/>
        <v>640</v>
      </c>
      <c r="I6" s="202">
        <f t="shared" si="1"/>
        <v>320</v>
      </c>
      <c r="J6" s="202">
        <f t="shared" si="2"/>
        <v>960</v>
      </c>
    </row>
    <row r="7" spans="1:10" x14ac:dyDescent="0.2">
      <c r="A7" s="202">
        <f>'2018'!A10</f>
        <v>5</v>
      </c>
      <c r="B7" s="202">
        <f>'2018'!B10</f>
        <v>35</v>
      </c>
      <c r="C7" s="202" t="str">
        <f>'2018'!E10</f>
        <v>Старая Купавна</v>
      </c>
      <c r="D7" s="229">
        <f>'2018'!I10</f>
        <v>43099</v>
      </c>
      <c r="E7" s="202">
        <f>'2018'!L10</f>
        <v>1900</v>
      </c>
      <c r="F7" s="202">
        <f>'2018'!M10</f>
        <v>1</v>
      </c>
      <c r="G7" s="202">
        <v>0.5</v>
      </c>
      <c r="H7" s="202">
        <f t="shared" si="0"/>
        <v>950</v>
      </c>
      <c r="I7" s="202">
        <f t="shared" si="1"/>
        <v>475</v>
      </c>
      <c r="J7" s="202">
        <f t="shared" si="2"/>
        <v>950</v>
      </c>
    </row>
    <row r="8" spans="1:10" x14ac:dyDescent="0.2">
      <c r="A8" s="202">
        <f>'2018'!A11</f>
        <v>6</v>
      </c>
      <c r="B8" s="202">
        <f>'2018'!B11</f>
        <v>34</v>
      </c>
      <c r="C8" s="202" t="str">
        <f>'2018'!E11</f>
        <v>Железнодорожный</v>
      </c>
      <c r="D8" s="229">
        <f>'2018'!I11</f>
        <v>43100</v>
      </c>
      <c r="E8" s="202">
        <f>'2018'!L11</f>
        <v>2800</v>
      </c>
      <c r="F8" s="202">
        <f>'2018'!M11</f>
        <v>3</v>
      </c>
      <c r="G8" s="202">
        <v>0.4</v>
      </c>
      <c r="H8" s="202">
        <f t="shared" si="0"/>
        <v>1120</v>
      </c>
      <c r="I8" s="202">
        <f t="shared" si="1"/>
        <v>560</v>
      </c>
      <c r="J8" s="202">
        <f t="shared" si="2"/>
        <v>1680</v>
      </c>
    </row>
    <row r="9" spans="1:10" x14ac:dyDescent="0.2">
      <c r="A9" s="202">
        <f>'2018'!A12</f>
        <v>7</v>
      </c>
      <c r="B9" s="202">
        <f>'2018'!B12</f>
        <v>2</v>
      </c>
      <c r="C9" s="202" t="str">
        <f>'2018'!E12</f>
        <v>Старая Купавна</v>
      </c>
      <c r="D9" s="229">
        <f>'2018'!I12</f>
        <v>43100</v>
      </c>
      <c r="E9" s="202">
        <f>'2018'!L12</f>
        <v>2200</v>
      </c>
      <c r="F9" s="202">
        <f>'2018'!M12</f>
        <v>1</v>
      </c>
      <c r="G9" s="202">
        <v>0.5</v>
      </c>
      <c r="H9" s="202">
        <f t="shared" si="0"/>
        <v>1100</v>
      </c>
      <c r="I9" s="202">
        <f t="shared" si="1"/>
        <v>550</v>
      </c>
      <c r="J9" s="202">
        <f t="shared" si="2"/>
        <v>1100</v>
      </c>
    </row>
    <row r="10" spans="1:10" x14ac:dyDescent="0.2">
      <c r="A10" s="202">
        <f>'2018'!A13</f>
        <v>8</v>
      </c>
      <c r="B10" s="202">
        <f>'2018'!B13</f>
        <v>246</v>
      </c>
      <c r="C10" s="202" t="str">
        <f>'2018'!E13</f>
        <v>Старая Купавна</v>
      </c>
      <c r="D10" s="229">
        <f>'2018'!I13</f>
        <v>43084</v>
      </c>
      <c r="E10" s="202">
        <f>'2018'!L13</f>
        <v>3500</v>
      </c>
      <c r="F10" s="202">
        <f>'2018'!M13</f>
        <v>4</v>
      </c>
      <c r="G10" s="202">
        <v>0.5</v>
      </c>
      <c r="H10" s="202">
        <f t="shared" si="0"/>
        <v>1750</v>
      </c>
      <c r="I10" s="202">
        <f t="shared" si="1"/>
        <v>875</v>
      </c>
      <c r="J10" s="202">
        <f t="shared" si="2"/>
        <v>1750</v>
      </c>
    </row>
    <row r="11" spans="1:10" x14ac:dyDescent="0.2">
      <c r="A11" s="202">
        <f>'2018'!A14</f>
        <v>9</v>
      </c>
      <c r="B11" s="202">
        <f>'2018'!B14</f>
        <v>246</v>
      </c>
      <c r="C11" s="202" t="str">
        <f>'2018'!E14</f>
        <v>Старая Купавна</v>
      </c>
      <c r="D11" s="229">
        <f>'2018'!I14</f>
        <v>43085</v>
      </c>
      <c r="E11" s="202">
        <f>'2018'!L14</f>
        <v>3500</v>
      </c>
      <c r="F11" s="202">
        <f>'2018'!M14</f>
        <v>4</v>
      </c>
      <c r="G11" s="202">
        <v>0.5</v>
      </c>
      <c r="H11" s="202">
        <f t="shared" si="0"/>
        <v>1750</v>
      </c>
      <c r="I11" s="202">
        <f t="shared" si="1"/>
        <v>875</v>
      </c>
      <c r="J11" s="202">
        <f t="shared" si="2"/>
        <v>1750</v>
      </c>
    </row>
    <row r="12" spans="1:10" x14ac:dyDescent="0.2">
      <c r="A12" s="202">
        <f>'2018'!A15</f>
        <v>10</v>
      </c>
      <c r="B12" s="202">
        <f>'2018'!B15</f>
        <v>246</v>
      </c>
      <c r="C12" s="202" t="str">
        <f>'2018'!E15</f>
        <v>Старая Купавна</v>
      </c>
      <c r="D12" s="229">
        <f>'2018'!I15</f>
        <v>43090</v>
      </c>
      <c r="E12" s="202">
        <f>'2018'!L15</f>
        <v>3500</v>
      </c>
      <c r="F12" s="202">
        <f>'2018'!M15</f>
        <v>4</v>
      </c>
      <c r="G12" s="202">
        <v>0.5</v>
      </c>
      <c r="H12" s="202">
        <f t="shared" si="0"/>
        <v>1750</v>
      </c>
      <c r="I12" s="202">
        <f t="shared" si="1"/>
        <v>875</v>
      </c>
      <c r="J12" s="202">
        <f t="shared" si="2"/>
        <v>1750</v>
      </c>
    </row>
    <row r="13" spans="1:10" x14ac:dyDescent="0.2">
      <c r="A13" s="202">
        <f>'2018'!A16</f>
        <v>11</v>
      </c>
      <c r="B13" s="202">
        <f>'2018'!B16</f>
        <v>246</v>
      </c>
      <c r="C13" s="202" t="str">
        <f>'2018'!E16</f>
        <v>Старая Купавна</v>
      </c>
      <c r="D13" s="229">
        <f>'2018'!I16</f>
        <v>43091</v>
      </c>
      <c r="E13" s="202">
        <f>'2018'!L16</f>
        <v>3500</v>
      </c>
      <c r="F13" s="202">
        <f>'2018'!M16</f>
        <v>4</v>
      </c>
      <c r="G13" s="202">
        <v>0.5</v>
      </c>
      <c r="H13" s="202">
        <f t="shared" si="0"/>
        <v>1750</v>
      </c>
      <c r="I13" s="202">
        <f t="shared" si="1"/>
        <v>875</v>
      </c>
      <c r="J13" s="202">
        <f t="shared" si="2"/>
        <v>1750</v>
      </c>
    </row>
    <row r="14" spans="1:10" x14ac:dyDescent="0.2">
      <c r="A14" s="202">
        <f>'2018'!A17</f>
        <v>12</v>
      </c>
      <c r="B14" s="202">
        <f>'2018'!B17</f>
        <v>246</v>
      </c>
      <c r="C14" s="202" t="str">
        <f>'2018'!E17</f>
        <v>Старая Купавна</v>
      </c>
      <c r="D14" s="229">
        <f>'2018'!I17</f>
        <v>43092</v>
      </c>
      <c r="E14" s="202">
        <f>'2018'!L17</f>
        <v>3500</v>
      </c>
      <c r="F14" s="202">
        <f>'2018'!M17</f>
        <v>4</v>
      </c>
      <c r="G14" s="202">
        <v>0.5</v>
      </c>
      <c r="H14" s="202">
        <f t="shared" si="0"/>
        <v>1750</v>
      </c>
      <c r="I14" s="202">
        <f t="shared" si="1"/>
        <v>875</v>
      </c>
      <c r="J14" s="202">
        <f t="shared" si="2"/>
        <v>1750</v>
      </c>
    </row>
    <row r="15" spans="1:10" x14ac:dyDescent="0.2">
      <c r="A15" s="202">
        <f>'2018'!A18</f>
        <v>13</v>
      </c>
      <c r="B15" s="202">
        <f>'2018'!B18</f>
        <v>246</v>
      </c>
      <c r="C15" s="202" t="str">
        <f>'2018'!E18</f>
        <v>Старая Купавна</v>
      </c>
      <c r="D15" s="229">
        <f>'2018'!I18</f>
        <v>43098</v>
      </c>
      <c r="E15" s="202">
        <f>'2018'!L18</f>
        <v>3500</v>
      </c>
      <c r="F15" s="202">
        <f>'2018'!M18</f>
        <v>4</v>
      </c>
      <c r="G15" s="202">
        <v>0.5</v>
      </c>
      <c r="H15" s="202">
        <f t="shared" si="0"/>
        <v>1750</v>
      </c>
      <c r="I15" s="202">
        <f t="shared" si="1"/>
        <v>875</v>
      </c>
      <c r="J15" s="202">
        <f t="shared" si="2"/>
        <v>1750</v>
      </c>
    </row>
    <row r="16" spans="1:10" x14ac:dyDescent="0.2">
      <c r="A16" s="202">
        <f>'2018'!A19</f>
        <v>14</v>
      </c>
      <c r="B16" s="202">
        <f>'2018'!B19</f>
        <v>305</v>
      </c>
      <c r="C16" s="202" t="str">
        <f>'2018'!E19</f>
        <v>Рыбхоз</v>
      </c>
      <c r="D16" s="229">
        <f>'2018'!I19</f>
        <v>43096</v>
      </c>
      <c r="E16" s="202">
        <f>'2018'!L19</f>
        <v>3000</v>
      </c>
      <c r="F16" s="202">
        <f>'2018'!M19</f>
        <v>4</v>
      </c>
      <c r="G16" s="202">
        <v>0.5</v>
      </c>
      <c r="H16" s="202">
        <f t="shared" si="0"/>
        <v>1500</v>
      </c>
      <c r="I16" s="202">
        <f t="shared" si="1"/>
        <v>750</v>
      </c>
      <c r="J16" s="202">
        <f t="shared" si="2"/>
        <v>1500</v>
      </c>
    </row>
    <row r="17" spans="1:10" x14ac:dyDescent="0.2">
      <c r="A17" s="202">
        <f>'2018'!A20</f>
        <v>15</v>
      </c>
      <c r="B17" s="202">
        <f>'2018'!B20</f>
        <v>306</v>
      </c>
      <c r="C17" s="202" t="str">
        <f>'2018'!E20</f>
        <v>Черное</v>
      </c>
      <c r="D17" s="229">
        <f>'2018'!I20</f>
        <v>43100</v>
      </c>
      <c r="E17" s="202">
        <f>'2018'!L20</f>
        <v>3600</v>
      </c>
      <c r="F17" s="202">
        <f>'2018'!M20</f>
        <v>3</v>
      </c>
      <c r="G17" s="202">
        <v>0.4</v>
      </c>
      <c r="H17" s="202">
        <f t="shared" si="0"/>
        <v>1440</v>
      </c>
      <c r="I17" s="202">
        <f t="shared" si="1"/>
        <v>720</v>
      </c>
      <c r="J17" s="202">
        <f t="shared" si="2"/>
        <v>2160</v>
      </c>
    </row>
    <row r="18" spans="1:10" x14ac:dyDescent="0.2">
      <c r="A18" s="202">
        <f>'2018'!A21</f>
        <v>16</v>
      </c>
      <c r="B18" s="202">
        <f>'2018'!B21</f>
        <v>307</v>
      </c>
      <c r="C18" s="202" t="str">
        <f>'2018'!E21</f>
        <v>Старая Купавна</v>
      </c>
      <c r="D18" s="229">
        <f>'2018'!I21</f>
        <v>43093</v>
      </c>
      <c r="E18" s="202">
        <f>'2018'!L21</f>
        <v>1500</v>
      </c>
      <c r="F18" s="202">
        <f>'2018'!M21</f>
        <v>2</v>
      </c>
      <c r="G18" s="202">
        <v>0.5</v>
      </c>
      <c r="H18" s="202">
        <f t="shared" si="0"/>
        <v>750</v>
      </c>
      <c r="I18" s="202">
        <f t="shared" si="1"/>
        <v>375</v>
      </c>
      <c r="J18" s="202">
        <f t="shared" si="2"/>
        <v>750</v>
      </c>
    </row>
    <row r="19" spans="1:10" x14ac:dyDescent="0.2">
      <c r="A19" s="202">
        <f>'2018'!A22</f>
        <v>17</v>
      </c>
      <c r="B19" s="202">
        <f>'2018'!B22</f>
        <v>28</v>
      </c>
      <c r="C19" s="202" t="str">
        <f>'2018'!E22</f>
        <v>Железнодорожный</v>
      </c>
      <c r="D19" s="229">
        <f>'2018'!I22</f>
        <v>43101</v>
      </c>
      <c r="E19" s="202">
        <f>'2018'!L22</f>
        <v>7000</v>
      </c>
      <c r="F19" s="202">
        <f>'2018'!M22</f>
        <v>3</v>
      </c>
      <c r="G19" s="202">
        <v>0.4</v>
      </c>
      <c r="H19" s="202">
        <f t="shared" si="0"/>
        <v>2800</v>
      </c>
      <c r="I19" s="202">
        <f t="shared" si="1"/>
        <v>1400</v>
      </c>
      <c r="J19" s="202">
        <f t="shared" si="2"/>
        <v>4200</v>
      </c>
    </row>
    <row r="20" spans="1:10" x14ac:dyDescent="0.2">
      <c r="A20" s="202">
        <f>'2018'!A23</f>
        <v>18</v>
      </c>
      <c r="B20" s="202">
        <f>'2018'!B23</f>
        <v>132</v>
      </c>
      <c r="C20" s="202" t="str">
        <f>'2018'!E23</f>
        <v>Старая Купавна</v>
      </c>
      <c r="D20" s="229">
        <f>'2018'!I23</f>
        <v>43099</v>
      </c>
      <c r="E20" s="202">
        <f>'2018'!L23</f>
        <v>2900</v>
      </c>
      <c r="F20" s="202">
        <f>'2018'!M23</f>
        <v>1</v>
      </c>
      <c r="G20" s="202">
        <v>0.5</v>
      </c>
      <c r="H20" s="202">
        <f t="shared" si="0"/>
        <v>1450</v>
      </c>
      <c r="I20" s="202">
        <f t="shared" si="1"/>
        <v>725</v>
      </c>
      <c r="J20" s="202">
        <f t="shared" si="2"/>
        <v>1450</v>
      </c>
    </row>
    <row r="21" spans="1:10" x14ac:dyDescent="0.2">
      <c r="A21" s="202">
        <f>'2018'!A24</f>
        <v>19</v>
      </c>
      <c r="B21" s="202">
        <f>'2018'!B24</f>
        <v>308</v>
      </c>
      <c r="C21" s="202" t="str">
        <f>'2018'!E24</f>
        <v>Железнодорожный</v>
      </c>
      <c r="D21" s="229">
        <f>'2018'!I24</f>
        <v>43096</v>
      </c>
      <c r="E21" s="202">
        <f>'2018'!L24</f>
        <v>3500</v>
      </c>
      <c r="F21" s="202" t="str">
        <f>'2018'!M24</f>
        <v>Савва</v>
      </c>
      <c r="G21" s="202">
        <v>0.5</v>
      </c>
      <c r="H21" s="202">
        <f t="shared" si="0"/>
        <v>1750</v>
      </c>
      <c r="I21" s="202">
        <f t="shared" si="1"/>
        <v>875</v>
      </c>
      <c r="J21" s="202">
        <f t="shared" si="2"/>
        <v>1750</v>
      </c>
    </row>
    <row r="22" spans="1:10" x14ac:dyDescent="0.2">
      <c r="A22" s="202">
        <f>'2018'!A25</f>
        <v>20</v>
      </c>
      <c r="B22" s="202">
        <f>'2018'!B25</f>
        <v>309</v>
      </c>
      <c r="C22" s="202" t="str">
        <f>'2018'!E25</f>
        <v>Железнодорожный</v>
      </c>
      <c r="D22" s="229">
        <f>'2018'!I25</f>
        <v>43098</v>
      </c>
      <c r="E22" s="202">
        <f>'2018'!L25</f>
        <v>1800</v>
      </c>
      <c r="F22" s="202">
        <f>'2018'!M25</f>
        <v>3</v>
      </c>
      <c r="G22" s="202">
        <v>0.4</v>
      </c>
      <c r="H22" s="202">
        <f t="shared" si="0"/>
        <v>720</v>
      </c>
      <c r="I22" s="202">
        <f t="shared" si="1"/>
        <v>360</v>
      </c>
      <c r="J22" s="202">
        <f t="shared" si="2"/>
        <v>1080</v>
      </c>
    </row>
    <row r="23" spans="1:10" x14ac:dyDescent="0.2">
      <c r="A23" s="202">
        <f>'2018'!A26</f>
        <v>21</v>
      </c>
      <c r="B23" s="202">
        <f>'2018'!B26</f>
        <v>311</v>
      </c>
      <c r="C23" s="202" t="str">
        <f>'2018'!E26</f>
        <v>Старая Купавна</v>
      </c>
      <c r="D23" s="229">
        <f>'2018'!I26</f>
        <v>43099</v>
      </c>
      <c r="E23" s="202">
        <f>'2018'!L26</f>
        <v>2000</v>
      </c>
      <c r="F23" s="202">
        <f>'2018'!M26</f>
        <v>1</v>
      </c>
      <c r="G23" s="202">
        <v>0.5</v>
      </c>
      <c r="H23" s="202">
        <f t="shared" si="0"/>
        <v>1000</v>
      </c>
      <c r="I23" s="202">
        <f t="shared" si="1"/>
        <v>500</v>
      </c>
      <c r="J23" s="202">
        <f t="shared" si="2"/>
        <v>1000</v>
      </c>
    </row>
    <row r="24" spans="1:10" x14ac:dyDescent="0.2">
      <c r="A24" s="202">
        <f>'2018'!A27</f>
        <v>22</v>
      </c>
      <c r="B24" s="202">
        <f>'2018'!B27</f>
        <v>95</v>
      </c>
      <c r="C24" s="202" t="str">
        <f>'2018'!E27</f>
        <v>Железнодорожный</v>
      </c>
      <c r="D24" s="229">
        <f>'2018'!I27</f>
        <v>43098</v>
      </c>
      <c r="E24" s="202">
        <f>'2018'!L27</f>
        <v>1800</v>
      </c>
      <c r="F24" s="202">
        <f>'2018'!M27</f>
        <v>3</v>
      </c>
      <c r="G24" s="202">
        <v>0.4</v>
      </c>
      <c r="H24" s="202">
        <f t="shared" si="0"/>
        <v>720</v>
      </c>
      <c r="I24" s="202">
        <f t="shared" si="1"/>
        <v>360</v>
      </c>
      <c r="J24" s="202">
        <f t="shared" si="2"/>
        <v>1080</v>
      </c>
    </row>
    <row r="25" spans="1:10" x14ac:dyDescent="0.2">
      <c r="A25" s="202">
        <f>'2018'!A28</f>
        <v>23</v>
      </c>
      <c r="B25" s="202">
        <f>'2018'!B28</f>
        <v>255</v>
      </c>
      <c r="C25" s="202" t="str">
        <f>'2018'!E28</f>
        <v>Балашиха</v>
      </c>
      <c r="D25" s="229">
        <f>'2018'!I28</f>
        <v>43100</v>
      </c>
      <c r="E25" s="202">
        <f>'2018'!L28</f>
        <v>5700</v>
      </c>
      <c r="F25" s="202">
        <f>'2018'!M28</f>
        <v>3</v>
      </c>
      <c r="G25" s="202">
        <v>0.4</v>
      </c>
      <c r="H25" s="202">
        <f t="shared" si="0"/>
        <v>2280</v>
      </c>
      <c r="I25" s="202">
        <f t="shared" si="1"/>
        <v>1140</v>
      </c>
      <c r="J25" s="202">
        <f t="shared" si="2"/>
        <v>3420</v>
      </c>
    </row>
    <row r="26" spans="1:10" x14ac:dyDescent="0.2">
      <c r="A26" s="202">
        <f>'2018'!A29</f>
        <v>24</v>
      </c>
      <c r="B26" s="202">
        <f>'2018'!B29</f>
        <v>270</v>
      </c>
      <c r="C26" s="202" t="str">
        <f>'2018'!E29</f>
        <v>Балашиха</v>
      </c>
      <c r="D26" s="229">
        <f>'2018'!I29</f>
        <v>43095</v>
      </c>
      <c r="E26" s="202">
        <f>'2018'!L29</f>
        <v>2000</v>
      </c>
      <c r="F26" s="202">
        <f>'2018'!M29</f>
        <v>4</v>
      </c>
      <c r="G26" s="21">
        <v>0.5</v>
      </c>
      <c r="H26" s="202">
        <f t="shared" si="0"/>
        <v>1000</v>
      </c>
      <c r="I26" s="202">
        <f t="shared" si="1"/>
        <v>500</v>
      </c>
      <c r="J26" s="202">
        <f t="shared" si="2"/>
        <v>1000</v>
      </c>
    </row>
    <row r="27" spans="1:10" x14ac:dyDescent="0.2">
      <c r="A27" s="202">
        <f>'2018'!A30</f>
        <v>25</v>
      </c>
      <c r="B27" s="202">
        <f>'2018'!B30</f>
        <v>275</v>
      </c>
      <c r="C27" s="202" t="str">
        <f>'2018'!E30</f>
        <v>Старая Купавна</v>
      </c>
      <c r="D27" s="229">
        <f>'2018'!I30</f>
        <v>43100</v>
      </c>
      <c r="E27" s="202">
        <f>'2018'!L30</f>
        <v>2500</v>
      </c>
      <c r="F27" s="202">
        <f>'2018'!M30</f>
        <v>1</v>
      </c>
      <c r="G27" s="21">
        <v>0.5</v>
      </c>
      <c r="H27" s="202">
        <f t="shared" si="0"/>
        <v>1250</v>
      </c>
      <c r="I27" s="202">
        <f t="shared" si="1"/>
        <v>625</v>
      </c>
      <c r="J27" s="202">
        <f t="shared" si="2"/>
        <v>1250</v>
      </c>
    </row>
    <row r="28" spans="1:10" x14ac:dyDescent="0.2">
      <c r="A28" s="202">
        <f>'2018'!A31</f>
        <v>26</v>
      </c>
      <c r="B28" s="202">
        <f>'2018'!B31</f>
        <v>313</v>
      </c>
      <c r="C28" s="202" t="str">
        <f>'2018'!E31</f>
        <v>Балашиха</v>
      </c>
      <c r="D28" s="229">
        <f>'2018'!I31</f>
        <v>43092</v>
      </c>
      <c r="E28" s="202">
        <f>'2018'!L31</f>
        <v>2000</v>
      </c>
      <c r="F28" s="202">
        <f>'2018'!M31</f>
        <v>3</v>
      </c>
      <c r="G28" s="21">
        <v>0.4</v>
      </c>
      <c r="H28" s="202">
        <f t="shared" si="0"/>
        <v>800</v>
      </c>
      <c r="I28" s="202">
        <f t="shared" si="1"/>
        <v>400</v>
      </c>
      <c r="J28" s="202">
        <f t="shared" si="2"/>
        <v>1200</v>
      </c>
    </row>
    <row r="29" spans="1:10" x14ac:dyDescent="0.2">
      <c r="A29" s="202">
        <f>'2018'!A32</f>
        <v>27</v>
      </c>
      <c r="B29" s="202">
        <f>'2018'!B32</f>
        <v>8</v>
      </c>
      <c r="C29" s="202" t="str">
        <f>'2018'!E32</f>
        <v>Старая Купавна</v>
      </c>
      <c r="D29" s="229">
        <f>'2018'!I32</f>
        <v>43098</v>
      </c>
      <c r="E29" s="202">
        <f>'2018'!L32</f>
        <v>1600</v>
      </c>
      <c r="F29" s="202">
        <f>'2018'!M32</f>
        <v>1</v>
      </c>
      <c r="G29" s="21">
        <v>0.5</v>
      </c>
      <c r="H29" s="202">
        <f t="shared" si="0"/>
        <v>800</v>
      </c>
      <c r="I29" s="202">
        <f t="shared" si="1"/>
        <v>400</v>
      </c>
      <c r="J29" s="202">
        <f t="shared" si="2"/>
        <v>800</v>
      </c>
    </row>
    <row r="30" spans="1:10" x14ac:dyDescent="0.2">
      <c r="A30" s="202">
        <f>'2018'!A33</f>
        <v>28</v>
      </c>
      <c r="B30" s="202">
        <f>'2018'!B33</f>
        <v>188</v>
      </c>
      <c r="C30" s="202" t="str">
        <f>'2018'!E33</f>
        <v>Шульгино</v>
      </c>
      <c r="D30" s="229">
        <f>'2018'!I33</f>
        <v>43092</v>
      </c>
      <c r="E30" s="202">
        <f>'2018'!L33</f>
        <v>1400</v>
      </c>
      <c r="F30" s="202">
        <f>'2018'!M33</f>
        <v>2</v>
      </c>
      <c r="G30" s="21">
        <v>0.5</v>
      </c>
      <c r="H30" s="202">
        <f t="shared" si="0"/>
        <v>700</v>
      </c>
      <c r="I30" s="202">
        <f t="shared" si="1"/>
        <v>350</v>
      </c>
      <c r="J30" s="202">
        <f t="shared" si="2"/>
        <v>700</v>
      </c>
    </row>
    <row r="31" spans="1:10" x14ac:dyDescent="0.2">
      <c r="A31" s="202">
        <f>'2018'!A34</f>
        <v>29</v>
      </c>
      <c r="B31" s="202">
        <f>'2018'!B34</f>
        <v>158</v>
      </c>
      <c r="C31" s="202" t="str">
        <f>'2018'!E34</f>
        <v>Станция Купавна</v>
      </c>
      <c r="D31" s="229">
        <f>'2018'!I34</f>
        <v>43100</v>
      </c>
      <c r="E31" s="202">
        <f>'2018'!L34</f>
        <v>2800</v>
      </c>
      <c r="F31" s="202">
        <f>'2018'!M34</f>
        <v>4</v>
      </c>
      <c r="G31" s="21">
        <v>0.4</v>
      </c>
      <c r="H31" s="202">
        <f t="shared" si="0"/>
        <v>1120</v>
      </c>
      <c r="I31" s="202">
        <f t="shared" si="1"/>
        <v>560</v>
      </c>
      <c r="J31" s="202">
        <f t="shared" si="2"/>
        <v>1680</v>
      </c>
    </row>
    <row r="32" spans="1:10" x14ac:dyDescent="0.2">
      <c r="A32" s="202">
        <f>'2018'!A35</f>
        <v>30</v>
      </c>
      <c r="B32" s="202">
        <f>'2018'!B35</f>
        <v>315</v>
      </c>
      <c r="C32" s="202" t="str">
        <f>'2018'!E35</f>
        <v>Колонтаево</v>
      </c>
      <c r="D32" s="229">
        <f>'2018'!I35</f>
        <v>43100</v>
      </c>
      <c r="E32" s="202">
        <f>'2018'!L35</f>
        <v>4500</v>
      </c>
      <c r="F32" s="202">
        <f>'2018'!M35</f>
        <v>4</v>
      </c>
      <c r="G32" s="21">
        <v>0.5</v>
      </c>
      <c r="H32" s="202">
        <f t="shared" si="0"/>
        <v>2250</v>
      </c>
      <c r="I32" s="202">
        <f t="shared" si="1"/>
        <v>1125</v>
      </c>
      <c r="J32" s="202">
        <f t="shared" si="2"/>
        <v>2250</v>
      </c>
    </row>
    <row r="33" spans="1:10" x14ac:dyDescent="0.2">
      <c r="A33" s="202">
        <f>'2018'!A36</f>
        <v>31</v>
      </c>
      <c r="B33" s="202">
        <f>'2018'!B36</f>
        <v>47</v>
      </c>
      <c r="C33" s="202" t="str">
        <f>'2018'!E36</f>
        <v>Вишняковские дачи</v>
      </c>
      <c r="D33" s="229">
        <f>'2018'!I36</f>
        <v>43100</v>
      </c>
      <c r="E33" s="202">
        <f>'2018'!L36</f>
        <v>3600</v>
      </c>
      <c r="F33" s="202">
        <f>'2018'!M36</f>
        <v>4</v>
      </c>
      <c r="G33" s="21">
        <v>0.4</v>
      </c>
      <c r="H33" s="202">
        <f t="shared" si="0"/>
        <v>1440</v>
      </c>
      <c r="I33" s="202">
        <f t="shared" si="1"/>
        <v>720</v>
      </c>
      <c r="J33" s="202">
        <f t="shared" si="2"/>
        <v>2160</v>
      </c>
    </row>
    <row r="34" spans="1:10" x14ac:dyDescent="0.2">
      <c r="A34" s="202">
        <f>'2018'!A37</f>
        <v>32</v>
      </c>
      <c r="B34" s="202">
        <f>'2018'!B37</f>
        <v>96</v>
      </c>
      <c r="C34" s="202" t="str">
        <f>'2018'!E37</f>
        <v>Железнодорожный</v>
      </c>
      <c r="D34" s="229">
        <f>'2018'!I37</f>
        <v>43099</v>
      </c>
      <c r="E34" s="202">
        <f>'2018'!L37</f>
        <v>2500</v>
      </c>
      <c r="F34" s="202">
        <f>'2018'!M37</f>
        <v>3</v>
      </c>
      <c r="G34" s="21">
        <v>0.4</v>
      </c>
      <c r="H34" s="202">
        <f t="shared" si="0"/>
        <v>1000</v>
      </c>
      <c r="I34" s="202">
        <f t="shared" si="1"/>
        <v>500</v>
      </c>
      <c r="J34" s="202">
        <f t="shared" si="2"/>
        <v>1500</v>
      </c>
    </row>
    <row r="35" spans="1:10" x14ac:dyDescent="0.2">
      <c r="A35" s="202">
        <f>'2018'!A38</f>
        <v>33</v>
      </c>
      <c r="B35" s="202">
        <f>'2018'!B38</f>
        <v>75</v>
      </c>
      <c r="C35" s="202" t="str">
        <f>'2018'!E38</f>
        <v>Железнодорожный</v>
      </c>
      <c r="D35" s="229">
        <f>'2018'!I38</f>
        <v>43095</v>
      </c>
      <c r="E35" s="202">
        <f>'2018'!L38</f>
        <v>1800</v>
      </c>
      <c r="F35" s="202">
        <f>'2018'!M38</f>
        <v>3</v>
      </c>
      <c r="G35" s="21">
        <v>0.4</v>
      </c>
      <c r="H35" s="202">
        <f t="shared" si="0"/>
        <v>720</v>
      </c>
      <c r="I35" s="202">
        <f t="shared" si="1"/>
        <v>360</v>
      </c>
      <c r="J35" s="202">
        <f t="shared" si="2"/>
        <v>1080</v>
      </c>
    </row>
    <row r="36" spans="1:10" x14ac:dyDescent="0.2">
      <c r="A36" s="202">
        <f>'2018'!A39</f>
        <v>34</v>
      </c>
      <c r="B36" s="202">
        <f>'2018'!B39</f>
        <v>182</v>
      </c>
      <c r="C36" s="202" t="str">
        <f>'2018'!E39</f>
        <v>Старая Купавна</v>
      </c>
      <c r="D36" s="229">
        <f>'2018'!I39</f>
        <v>43092</v>
      </c>
      <c r="E36" s="202">
        <f>'2018'!L39</f>
        <v>1600</v>
      </c>
      <c r="F36" s="202">
        <f>'2018'!M39</f>
        <v>2</v>
      </c>
      <c r="G36" s="21">
        <v>0.5</v>
      </c>
      <c r="H36" s="202">
        <f t="shared" si="0"/>
        <v>800</v>
      </c>
      <c r="I36" s="202">
        <f t="shared" si="1"/>
        <v>400</v>
      </c>
      <c r="J36" s="202">
        <f t="shared" si="2"/>
        <v>800</v>
      </c>
    </row>
    <row r="37" spans="1:10" x14ac:dyDescent="0.2">
      <c r="A37" s="202">
        <f>'2018'!A40</f>
        <v>35</v>
      </c>
      <c r="B37" s="202">
        <f>'2018'!B40</f>
        <v>4</v>
      </c>
      <c r="C37" s="202" t="str">
        <f>'2018'!E40</f>
        <v>Черное</v>
      </c>
      <c r="D37" s="229">
        <f>'2018'!I40</f>
        <v>43092</v>
      </c>
      <c r="E37" s="202">
        <f>'2018'!L40</f>
        <v>1600</v>
      </c>
      <c r="F37" s="202">
        <f>'2018'!M40</f>
        <v>3</v>
      </c>
      <c r="G37" s="21">
        <v>0.4</v>
      </c>
      <c r="H37" s="202">
        <f t="shared" si="0"/>
        <v>640</v>
      </c>
      <c r="I37" s="202">
        <f t="shared" si="1"/>
        <v>320</v>
      </c>
      <c r="J37" s="202">
        <f t="shared" si="2"/>
        <v>960</v>
      </c>
    </row>
    <row r="38" spans="1:10" x14ac:dyDescent="0.2">
      <c r="A38" s="202">
        <f>'2018'!A41</f>
        <v>36</v>
      </c>
      <c r="B38" s="202">
        <f>'2018'!B41</f>
        <v>3</v>
      </c>
      <c r="C38" s="202" t="str">
        <f>'2018'!E41</f>
        <v>Старая Купавна</v>
      </c>
      <c r="D38" s="229">
        <f>'2018'!I41</f>
        <v>43097</v>
      </c>
      <c r="E38" s="202">
        <f>'2018'!L41</f>
        <v>1600</v>
      </c>
      <c r="F38" s="202">
        <f>'2018'!M41</f>
        <v>1</v>
      </c>
      <c r="G38" s="21">
        <v>0.4</v>
      </c>
      <c r="H38" s="202">
        <f t="shared" si="0"/>
        <v>640</v>
      </c>
      <c r="I38" s="202">
        <f t="shared" si="1"/>
        <v>320</v>
      </c>
      <c r="J38" s="202">
        <f t="shared" si="2"/>
        <v>960</v>
      </c>
    </row>
    <row r="39" spans="1:10" x14ac:dyDescent="0.2">
      <c r="A39" s="202">
        <f>'2018'!A42</f>
        <v>37</v>
      </c>
      <c r="B39" s="202">
        <f>'2018'!B42</f>
        <v>23</v>
      </c>
      <c r="C39" s="202" t="str">
        <f>'2018'!E42</f>
        <v>Павлино</v>
      </c>
      <c r="D39" s="229">
        <f>'2018'!I42</f>
        <v>43092</v>
      </c>
      <c r="E39" s="202">
        <f>'2018'!L42</f>
        <v>1600</v>
      </c>
      <c r="F39" s="202">
        <f>'2018'!M42</f>
        <v>3</v>
      </c>
      <c r="G39" s="21">
        <v>0.4</v>
      </c>
      <c r="H39" s="202">
        <f t="shared" si="0"/>
        <v>640</v>
      </c>
      <c r="I39" s="202">
        <f t="shared" si="1"/>
        <v>320</v>
      </c>
      <c r="J39" s="202">
        <f t="shared" si="2"/>
        <v>960</v>
      </c>
    </row>
    <row r="40" spans="1:10" x14ac:dyDescent="0.2">
      <c r="A40" s="202">
        <f>'2018'!A43</f>
        <v>38</v>
      </c>
      <c r="B40" s="202">
        <f>'2018'!B43</f>
        <v>22</v>
      </c>
      <c r="C40" s="202" t="str">
        <f>'2018'!E43</f>
        <v>Железнодорожный</v>
      </c>
      <c r="D40" s="229">
        <f>'2018'!I43</f>
        <v>43100</v>
      </c>
      <c r="E40" s="202">
        <f>'2018'!L43</f>
        <v>2800</v>
      </c>
      <c r="F40" s="202">
        <f>'2018'!M43</f>
        <v>3</v>
      </c>
      <c r="G40" s="21">
        <v>0.4</v>
      </c>
      <c r="H40" s="202">
        <f t="shared" si="0"/>
        <v>1120</v>
      </c>
      <c r="I40" s="202">
        <f t="shared" si="1"/>
        <v>560</v>
      </c>
      <c r="J40" s="202">
        <f t="shared" si="2"/>
        <v>1680</v>
      </c>
    </row>
    <row r="41" spans="1:10" x14ac:dyDescent="0.2">
      <c r="A41" s="202">
        <f>'2018'!A44</f>
        <v>39</v>
      </c>
      <c r="B41" s="202">
        <f>'2018'!B44</f>
        <v>258</v>
      </c>
      <c r="C41" s="202" t="str">
        <f>'2018'!E44</f>
        <v>Старая Купавна</v>
      </c>
      <c r="D41" s="229">
        <f>'2018'!I44</f>
        <v>43097</v>
      </c>
      <c r="E41" s="202">
        <f>'2018'!L44</f>
        <v>1600</v>
      </c>
      <c r="F41" s="202">
        <f>'2018'!M44</f>
        <v>1</v>
      </c>
      <c r="G41" s="21"/>
      <c r="H41" s="202">
        <f t="shared" si="0"/>
        <v>0</v>
      </c>
      <c r="I41" s="202">
        <f t="shared" si="1"/>
        <v>0</v>
      </c>
      <c r="J41" s="202">
        <f t="shared" si="2"/>
        <v>1600</v>
      </c>
    </row>
    <row r="42" spans="1:10" x14ac:dyDescent="0.2">
      <c r="A42" s="202">
        <f>'2018'!A45</f>
        <v>40</v>
      </c>
      <c r="B42" s="202">
        <f>'2018'!B45</f>
        <v>10</v>
      </c>
      <c r="C42" s="202" t="str">
        <f>'2018'!E45</f>
        <v>Старая Купавна</v>
      </c>
      <c r="D42" s="229">
        <f>'2018'!I45</f>
        <v>43098</v>
      </c>
      <c r="E42" s="202">
        <f>'2018'!L45</f>
        <v>1600</v>
      </c>
      <c r="F42" s="202">
        <f>'2018'!M45</f>
        <v>2</v>
      </c>
      <c r="G42" s="21">
        <v>0.5</v>
      </c>
      <c r="H42" s="202">
        <f t="shared" si="0"/>
        <v>800</v>
      </c>
      <c r="I42" s="202">
        <f t="shared" si="1"/>
        <v>400</v>
      </c>
      <c r="J42" s="202">
        <f t="shared" si="2"/>
        <v>800</v>
      </c>
    </row>
    <row r="43" spans="1:10" x14ac:dyDescent="0.2">
      <c r="A43" s="202">
        <f>'2018'!A46</f>
        <v>41</v>
      </c>
      <c r="B43" s="202">
        <f>'2018'!B46</f>
        <v>191</v>
      </c>
      <c r="C43" s="202" t="str">
        <f>'2018'!E46</f>
        <v>Бисерово</v>
      </c>
      <c r="D43" s="229">
        <f>'2018'!I46</f>
        <v>43098</v>
      </c>
      <c r="E43" s="202">
        <f>'2018'!L46</f>
        <v>1600</v>
      </c>
      <c r="F43" s="202">
        <f>'2018'!M46</f>
        <v>1</v>
      </c>
      <c r="G43" s="21">
        <v>0.5</v>
      </c>
      <c r="H43" s="202">
        <f t="shared" si="0"/>
        <v>800</v>
      </c>
      <c r="I43" s="202">
        <f t="shared" si="1"/>
        <v>400</v>
      </c>
      <c r="J43" s="202">
        <f t="shared" si="2"/>
        <v>800</v>
      </c>
    </row>
    <row r="44" spans="1:10" x14ac:dyDescent="0.2">
      <c r="A44" s="202">
        <f>'2018'!A47</f>
        <v>42</v>
      </c>
      <c r="B44" s="202">
        <f>'2018'!B47</f>
        <v>260</v>
      </c>
      <c r="C44" s="202" t="str">
        <f>'2018'!E47</f>
        <v>Зеленый</v>
      </c>
      <c r="D44" s="229">
        <f>'2018'!I47</f>
        <v>43100</v>
      </c>
      <c r="E44" s="202">
        <f>'2018'!L47</f>
        <v>2400</v>
      </c>
      <c r="F44" s="202">
        <f>'2018'!M47</f>
        <v>1</v>
      </c>
      <c r="G44" s="21">
        <v>0.5</v>
      </c>
      <c r="H44" s="202">
        <f t="shared" si="0"/>
        <v>1200</v>
      </c>
      <c r="I44" s="202">
        <f t="shared" si="1"/>
        <v>600</v>
      </c>
      <c r="J44" s="202">
        <f t="shared" si="2"/>
        <v>1200</v>
      </c>
    </row>
    <row r="45" spans="1:10" x14ac:dyDescent="0.2">
      <c r="A45" s="202">
        <f>'2018'!A48</f>
        <v>43</v>
      </c>
      <c r="B45" s="202">
        <f>'2018'!B48</f>
        <v>32</v>
      </c>
      <c r="C45" s="202" t="str">
        <f>'2018'!E48</f>
        <v>Обухово</v>
      </c>
      <c r="D45" s="229">
        <f>'2018'!I48</f>
        <v>43098</v>
      </c>
      <c r="E45" s="202">
        <f>'2018'!L48</f>
        <v>1800</v>
      </c>
      <c r="F45" s="202">
        <f>'2018'!M48</f>
        <v>1</v>
      </c>
      <c r="G45" s="21">
        <v>0.5</v>
      </c>
      <c r="H45" s="202">
        <f t="shared" si="0"/>
        <v>900</v>
      </c>
      <c r="I45" s="202">
        <f t="shared" si="1"/>
        <v>450</v>
      </c>
      <c r="J45" s="202">
        <f t="shared" si="2"/>
        <v>900</v>
      </c>
    </row>
    <row r="46" spans="1:10" x14ac:dyDescent="0.2">
      <c r="A46" s="202">
        <f>'2018'!A49</f>
        <v>44</v>
      </c>
      <c r="B46" s="202">
        <f>'2018'!B49</f>
        <v>20</v>
      </c>
      <c r="C46" s="202" t="str">
        <f>'2018'!E49</f>
        <v>Железнодорожный</v>
      </c>
      <c r="D46" s="229">
        <f>'2018'!I49</f>
        <v>43100</v>
      </c>
      <c r="E46" s="202">
        <f>'2018'!L49</f>
        <v>3600</v>
      </c>
      <c r="F46" s="202">
        <f>'2018'!M49</f>
        <v>3</v>
      </c>
      <c r="G46" s="21">
        <v>0.4</v>
      </c>
      <c r="H46" s="202">
        <f t="shared" si="0"/>
        <v>1440</v>
      </c>
      <c r="I46" s="202">
        <f t="shared" si="1"/>
        <v>720</v>
      </c>
      <c r="J46" s="202">
        <f t="shared" si="2"/>
        <v>2160</v>
      </c>
    </row>
    <row r="47" spans="1:10" x14ac:dyDescent="0.2">
      <c r="A47" s="202">
        <f>'2018'!A50</f>
        <v>45</v>
      </c>
      <c r="B47" s="202">
        <f>'2018'!B50</f>
        <v>278</v>
      </c>
      <c r="C47" s="202" t="str">
        <f>'2018'!E50</f>
        <v>Рыбхоз</v>
      </c>
      <c r="D47" s="229">
        <f>'2018'!I50</f>
        <v>43100</v>
      </c>
      <c r="E47" s="202">
        <f>'2018'!L50</f>
        <v>4000</v>
      </c>
      <c r="F47" s="202">
        <f>'2018'!M50</f>
        <v>1</v>
      </c>
      <c r="G47" s="21">
        <v>0.5</v>
      </c>
      <c r="H47" s="202">
        <f t="shared" si="0"/>
        <v>2000</v>
      </c>
      <c r="I47" s="202">
        <f t="shared" si="1"/>
        <v>1000</v>
      </c>
      <c r="J47" s="202">
        <f t="shared" si="2"/>
        <v>2000</v>
      </c>
    </row>
    <row r="48" spans="1:10" x14ac:dyDescent="0.2">
      <c r="A48" s="202">
        <f>'2018'!A51</f>
        <v>46</v>
      </c>
      <c r="B48" s="202">
        <f>'2018'!B51</f>
        <v>5</v>
      </c>
      <c r="C48" s="202" t="str">
        <f>'2018'!E51</f>
        <v>Кучино</v>
      </c>
      <c r="D48" s="229">
        <f>'2018'!I51</f>
        <v>43100</v>
      </c>
      <c r="E48" s="202">
        <f>'2018'!L51</f>
        <v>4400</v>
      </c>
      <c r="F48" s="202">
        <f>'2018'!M51</f>
        <v>3</v>
      </c>
      <c r="G48" s="21">
        <v>0.4</v>
      </c>
      <c r="H48" s="202">
        <f t="shared" si="0"/>
        <v>1760</v>
      </c>
      <c r="I48" s="202">
        <f t="shared" si="1"/>
        <v>880</v>
      </c>
      <c r="J48" s="202">
        <f t="shared" si="2"/>
        <v>2640</v>
      </c>
    </row>
    <row r="49" spans="1:10" x14ac:dyDescent="0.2">
      <c r="A49" s="202">
        <f>'2018'!A52</f>
        <v>47</v>
      </c>
      <c r="B49" s="202">
        <f>'2018'!B52</f>
        <v>248</v>
      </c>
      <c r="C49" s="202" t="str">
        <f>'2018'!E52</f>
        <v>Вишняковские дачи</v>
      </c>
      <c r="D49" s="229">
        <f>'2018'!I52</f>
        <v>43099</v>
      </c>
      <c r="E49" s="202">
        <f>'2018'!L52</f>
        <v>2400</v>
      </c>
      <c r="F49" s="202">
        <f>'2018'!M52</f>
        <v>3</v>
      </c>
      <c r="G49" s="21">
        <v>0.5</v>
      </c>
      <c r="H49" s="202">
        <f t="shared" si="0"/>
        <v>1200</v>
      </c>
      <c r="I49" s="202">
        <f t="shared" si="1"/>
        <v>600</v>
      </c>
      <c r="J49" s="202">
        <f t="shared" si="2"/>
        <v>1200</v>
      </c>
    </row>
    <row r="50" spans="1:10" x14ac:dyDescent="0.2">
      <c r="A50" s="202">
        <f>'2018'!A53</f>
        <v>48</v>
      </c>
      <c r="B50" s="202">
        <f>'2018'!B53</f>
        <v>29</v>
      </c>
      <c r="C50" s="202" t="str">
        <f>'2018'!E53</f>
        <v>Бисерово</v>
      </c>
      <c r="D50" s="229">
        <f>'2018'!I53</f>
        <v>43099</v>
      </c>
      <c r="E50" s="202">
        <f>'2018'!L53</f>
        <v>2200</v>
      </c>
      <c r="F50" s="202">
        <f>'2018'!M53</f>
        <v>2</v>
      </c>
      <c r="G50" s="21">
        <v>0.5</v>
      </c>
      <c r="H50" s="202">
        <f t="shared" si="0"/>
        <v>1100</v>
      </c>
      <c r="I50" s="202">
        <f t="shared" si="1"/>
        <v>550</v>
      </c>
      <c r="J50" s="202">
        <f t="shared" si="2"/>
        <v>1100</v>
      </c>
    </row>
    <row r="51" spans="1:10" x14ac:dyDescent="0.2">
      <c r="A51" s="202">
        <f>'2018'!A54</f>
        <v>49</v>
      </c>
      <c r="B51" s="202">
        <f>'2018'!B54</f>
        <v>289</v>
      </c>
      <c r="C51" s="202" t="str">
        <f>'2018'!E54</f>
        <v>Старая Купавна</v>
      </c>
      <c r="D51" s="229">
        <f>'2018'!I54</f>
        <v>43098</v>
      </c>
      <c r="E51" s="202">
        <f>'2018'!L54</f>
        <v>1700</v>
      </c>
      <c r="F51" s="202">
        <f>'2018'!M54</f>
        <v>2</v>
      </c>
      <c r="G51" s="21">
        <v>0.5</v>
      </c>
      <c r="H51" s="202">
        <f t="shared" si="0"/>
        <v>850</v>
      </c>
      <c r="I51" s="202">
        <f t="shared" si="1"/>
        <v>425</v>
      </c>
      <c r="J51" s="202">
        <f t="shared" si="2"/>
        <v>850</v>
      </c>
    </row>
    <row r="52" spans="1:10" x14ac:dyDescent="0.2">
      <c r="A52" s="202">
        <f>'2018'!A55</f>
        <v>50</v>
      </c>
      <c r="B52" s="202">
        <f>'2018'!B55</f>
        <v>48</v>
      </c>
      <c r="C52" s="202" t="str">
        <f>'2018'!E55</f>
        <v>Старая Купавна</v>
      </c>
      <c r="D52" s="229">
        <f>'2018'!I55</f>
        <v>43099</v>
      </c>
      <c r="E52" s="202">
        <f>'2018'!L55</f>
        <v>1900</v>
      </c>
      <c r="F52" s="202">
        <f>'2018'!M55</f>
        <v>1</v>
      </c>
      <c r="G52" s="21">
        <v>0.5</v>
      </c>
      <c r="H52" s="202">
        <f t="shared" si="0"/>
        <v>950</v>
      </c>
      <c r="I52" s="202">
        <f t="shared" si="1"/>
        <v>475</v>
      </c>
      <c r="J52" s="202">
        <f t="shared" si="2"/>
        <v>950</v>
      </c>
    </row>
    <row r="53" spans="1:10" x14ac:dyDescent="0.2">
      <c r="A53" s="202">
        <f>'2018'!A56</f>
        <v>51</v>
      </c>
      <c r="B53" s="202">
        <f>'2018'!B56</f>
        <v>49</v>
      </c>
      <c r="C53" s="202" t="str">
        <f>'2018'!E56</f>
        <v>Старая Купавна</v>
      </c>
      <c r="D53" s="229">
        <f>'2018'!I56</f>
        <v>43098</v>
      </c>
      <c r="E53" s="202">
        <f>'2018'!L56</f>
        <v>1600</v>
      </c>
      <c r="F53" s="202">
        <f>'2018'!M56</f>
        <v>1</v>
      </c>
      <c r="G53" s="21">
        <v>0.5</v>
      </c>
      <c r="H53" s="202">
        <f t="shared" si="0"/>
        <v>800</v>
      </c>
      <c r="I53" s="202">
        <f t="shared" si="1"/>
        <v>400</v>
      </c>
      <c r="J53" s="202">
        <f t="shared" si="2"/>
        <v>800</v>
      </c>
    </row>
    <row r="54" spans="1:10" x14ac:dyDescent="0.2">
      <c r="A54" s="202">
        <f>'2018'!A57</f>
        <v>52</v>
      </c>
      <c r="B54" s="202">
        <f>'2018'!B57</f>
        <v>33</v>
      </c>
      <c r="C54" s="202" t="str">
        <f>'2018'!E57</f>
        <v>Старая Купавна</v>
      </c>
      <c r="D54" s="229">
        <f>'2018'!I57</f>
        <v>43100</v>
      </c>
      <c r="E54" s="202">
        <f>'2018'!L57</f>
        <v>2200</v>
      </c>
      <c r="F54" s="202">
        <f>'2018'!M57</f>
        <v>2</v>
      </c>
      <c r="G54" s="21">
        <v>0.5</v>
      </c>
      <c r="H54" s="202">
        <f t="shared" si="0"/>
        <v>1100</v>
      </c>
      <c r="I54" s="202">
        <f t="shared" si="1"/>
        <v>550</v>
      </c>
      <c r="J54" s="202">
        <f t="shared" si="2"/>
        <v>1100</v>
      </c>
    </row>
    <row r="55" spans="1:10" x14ac:dyDescent="0.2">
      <c r="A55" s="202">
        <f>'2018'!A58</f>
        <v>53</v>
      </c>
      <c r="B55" s="202">
        <f>'2018'!B58</f>
        <v>214</v>
      </c>
      <c r="C55" s="202" t="str">
        <f>'2018'!E58</f>
        <v>Старая Купавна</v>
      </c>
      <c r="D55" s="229">
        <f>'2018'!I58</f>
        <v>43097</v>
      </c>
      <c r="E55" s="202">
        <f>'2018'!L58</f>
        <v>2000</v>
      </c>
      <c r="F55" s="202">
        <f>'2018'!M58</f>
        <v>1</v>
      </c>
      <c r="G55" s="21">
        <v>0.5</v>
      </c>
      <c r="H55" s="202">
        <f t="shared" si="0"/>
        <v>1000</v>
      </c>
      <c r="I55" s="202">
        <f t="shared" si="1"/>
        <v>500</v>
      </c>
      <c r="J55" s="202">
        <f t="shared" si="2"/>
        <v>1000</v>
      </c>
    </row>
    <row r="56" spans="1:10" x14ac:dyDescent="0.2">
      <c r="A56" s="202">
        <f>'2018'!A59</f>
        <v>54</v>
      </c>
      <c r="B56" s="202">
        <f>'2018'!B59</f>
        <v>58</v>
      </c>
      <c r="C56" s="202" t="str">
        <f>'2018'!E59</f>
        <v>Старая Купавна</v>
      </c>
      <c r="D56" s="229">
        <f>'2018'!I59</f>
        <v>43099</v>
      </c>
      <c r="E56" s="202">
        <f>'2018'!L59</f>
        <v>1700</v>
      </c>
      <c r="F56" s="202">
        <f>'2018'!M59</f>
        <v>4</v>
      </c>
      <c r="G56" s="21">
        <v>0.5</v>
      </c>
      <c r="H56" s="202">
        <f t="shared" si="0"/>
        <v>850</v>
      </c>
      <c r="I56" s="202">
        <f t="shared" si="1"/>
        <v>425</v>
      </c>
      <c r="J56" s="202">
        <f t="shared" si="2"/>
        <v>850</v>
      </c>
    </row>
    <row r="57" spans="1:10" x14ac:dyDescent="0.2">
      <c r="A57" s="202">
        <f>'2018'!A60</f>
        <v>55</v>
      </c>
      <c r="B57" s="202">
        <f>'2018'!B60</f>
        <v>24</v>
      </c>
      <c r="C57" s="202" t="str">
        <f>'2018'!E60</f>
        <v>Старая Купавна</v>
      </c>
      <c r="D57" s="229">
        <f>'2018'!I60</f>
        <v>43100</v>
      </c>
      <c r="E57" s="202">
        <f>'2018'!L60</f>
        <v>2500</v>
      </c>
      <c r="F57" s="202">
        <f>'2018'!M60</f>
        <v>2</v>
      </c>
      <c r="G57" s="21">
        <v>0.5</v>
      </c>
      <c r="H57" s="202">
        <f t="shared" si="0"/>
        <v>1250</v>
      </c>
      <c r="I57" s="202">
        <f t="shared" si="1"/>
        <v>625</v>
      </c>
      <c r="J57" s="202">
        <f t="shared" si="2"/>
        <v>1250</v>
      </c>
    </row>
    <row r="58" spans="1:10" x14ac:dyDescent="0.2">
      <c r="A58" s="202">
        <f>'2018'!A61</f>
        <v>56</v>
      </c>
      <c r="B58" s="202">
        <f>'2018'!B61</f>
        <v>30</v>
      </c>
      <c r="C58" s="202" t="str">
        <f>'2018'!E61</f>
        <v>Зеленый</v>
      </c>
      <c r="D58" s="229">
        <f>'2018'!I61</f>
        <v>43093</v>
      </c>
      <c r="E58" s="202">
        <f>'2018'!L61</f>
        <v>1600</v>
      </c>
      <c r="F58" s="202">
        <f>'2018'!M61</f>
        <v>2</v>
      </c>
      <c r="G58" s="21">
        <v>0.5</v>
      </c>
      <c r="H58" s="202">
        <f t="shared" si="0"/>
        <v>800</v>
      </c>
      <c r="I58" s="202">
        <f t="shared" si="1"/>
        <v>400</v>
      </c>
      <c r="J58" s="202">
        <f t="shared" si="2"/>
        <v>800</v>
      </c>
    </row>
    <row r="59" spans="1:10" x14ac:dyDescent="0.2">
      <c r="A59" s="202">
        <f>'2018'!A62</f>
        <v>57</v>
      </c>
      <c r="B59" s="202">
        <f>'2018'!B62</f>
        <v>290</v>
      </c>
      <c r="C59" s="202" t="str">
        <f>'2018'!E62</f>
        <v>Бисерово</v>
      </c>
      <c r="D59" s="229">
        <f>'2018'!I62</f>
        <v>43100</v>
      </c>
      <c r="E59" s="202">
        <f>'2018'!L62</f>
        <v>2500</v>
      </c>
      <c r="F59" s="202">
        <f>'2018'!M62</f>
        <v>1</v>
      </c>
      <c r="G59" s="21">
        <v>0.5</v>
      </c>
      <c r="H59" s="202">
        <f t="shared" si="0"/>
        <v>1250</v>
      </c>
      <c r="I59" s="202">
        <f t="shared" si="1"/>
        <v>625</v>
      </c>
      <c r="J59" s="202">
        <f t="shared" si="2"/>
        <v>1250</v>
      </c>
    </row>
    <row r="60" spans="1:10" x14ac:dyDescent="0.2">
      <c r="A60" s="202">
        <f>'2018'!A63</f>
        <v>58</v>
      </c>
      <c r="B60" s="202">
        <f>'2018'!B63</f>
        <v>72</v>
      </c>
      <c r="C60" s="202" t="str">
        <f>'2018'!E63</f>
        <v>Балашиха</v>
      </c>
      <c r="D60" s="229">
        <f>'2018'!I63</f>
        <v>43093</v>
      </c>
      <c r="E60" s="202">
        <f>'2018'!L63</f>
        <v>1600</v>
      </c>
      <c r="F60" s="202">
        <f>'2018'!M63</f>
        <v>3</v>
      </c>
      <c r="G60" s="21">
        <v>0.4</v>
      </c>
      <c r="H60" s="202">
        <f t="shared" si="0"/>
        <v>640</v>
      </c>
      <c r="I60" s="202">
        <f t="shared" si="1"/>
        <v>320</v>
      </c>
      <c r="J60" s="202">
        <f t="shared" si="2"/>
        <v>960</v>
      </c>
    </row>
    <row r="61" spans="1:10" x14ac:dyDescent="0.2">
      <c r="A61" s="202">
        <f>'2018'!A64</f>
        <v>59</v>
      </c>
      <c r="B61" s="202">
        <f>'2018'!B64</f>
        <v>80</v>
      </c>
      <c r="C61" s="202" t="str">
        <f>'2018'!E64</f>
        <v>Старая Купавна</v>
      </c>
      <c r="D61" s="229">
        <f>'2018'!I64</f>
        <v>43099</v>
      </c>
      <c r="E61" s="202">
        <f>'2018'!L64</f>
        <v>1900</v>
      </c>
      <c r="F61" s="202">
        <f>'2018'!M64</f>
        <v>2</v>
      </c>
      <c r="G61" s="21">
        <v>0.5</v>
      </c>
      <c r="H61" s="202">
        <f t="shared" si="0"/>
        <v>950</v>
      </c>
      <c r="I61" s="202">
        <f t="shared" si="1"/>
        <v>475</v>
      </c>
      <c r="J61" s="202">
        <f t="shared" si="2"/>
        <v>950</v>
      </c>
    </row>
    <row r="62" spans="1:10" x14ac:dyDescent="0.2">
      <c r="A62" s="202">
        <f>'2018'!A65</f>
        <v>60</v>
      </c>
      <c r="B62" s="202">
        <f>'2018'!B65</f>
        <v>76</v>
      </c>
      <c r="C62" s="202" t="str">
        <f>'2018'!E65</f>
        <v>Железнодорожный</v>
      </c>
      <c r="D62" s="229">
        <f>'2018'!I65</f>
        <v>43098</v>
      </c>
      <c r="E62" s="202">
        <f>'2018'!L65</f>
        <v>1800</v>
      </c>
      <c r="F62" s="202">
        <f>'2018'!M65</f>
        <v>3</v>
      </c>
      <c r="G62" s="21">
        <v>0.4</v>
      </c>
      <c r="H62" s="202">
        <f t="shared" si="0"/>
        <v>720</v>
      </c>
      <c r="I62" s="202">
        <f t="shared" si="1"/>
        <v>360</v>
      </c>
      <c r="J62" s="202">
        <f t="shared" si="2"/>
        <v>1080</v>
      </c>
    </row>
    <row r="63" spans="1:10" x14ac:dyDescent="0.2">
      <c r="A63" s="202">
        <f>'2018'!A66</f>
        <v>61</v>
      </c>
      <c r="B63" s="202">
        <f>'2018'!B66</f>
        <v>291</v>
      </c>
      <c r="C63" s="202" t="str">
        <f>'2018'!E66</f>
        <v>Железнодорожный</v>
      </c>
      <c r="D63" s="229">
        <f>'2018'!I66</f>
        <v>43098</v>
      </c>
      <c r="E63" s="202">
        <f>'2018'!L66</f>
        <v>1900</v>
      </c>
      <c r="F63" s="202">
        <f>'2018'!M66</f>
        <v>3</v>
      </c>
      <c r="G63" s="21">
        <v>0.4</v>
      </c>
      <c r="H63" s="202">
        <f t="shared" si="0"/>
        <v>760</v>
      </c>
      <c r="I63" s="202">
        <f t="shared" si="1"/>
        <v>380</v>
      </c>
      <c r="J63" s="202">
        <f t="shared" si="2"/>
        <v>1140</v>
      </c>
    </row>
    <row r="64" spans="1:10" x14ac:dyDescent="0.2">
      <c r="A64" s="202">
        <f>'2018'!A67</f>
        <v>62</v>
      </c>
      <c r="B64" s="202">
        <f>'2018'!B67</f>
        <v>103</v>
      </c>
      <c r="C64" s="202" t="str">
        <f>'2018'!E67</f>
        <v>Старая Купавна</v>
      </c>
      <c r="D64" s="229">
        <f>'2018'!I67</f>
        <v>43098</v>
      </c>
      <c r="E64" s="202">
        <f>'2018'!L67</f>
        <v>1600</v>
      </c>
      <c r="F64" s="202">
        <f>'2018'!M67</f>
        <v>1</v>
      </c>
      <c r="G64" s="21">
        <v>0.5</v>
      </c>
      <c r="H64" s="202">
        <f t="shared" si="0"/>
        <v>800</v>
      </c>
      <c r="I64" s="202">
        <f t="shared" si="1"/>
        <v>400</v>
      </c>
      <c r="J64" s="202">
        <f t="shared" si="2"/>
        <v>800</v>
      </c>
    </row>
    <row r="65" spans="1:10" x14ac:dyDescent="0.2">
      <c r="A65" s="202">
        <f>'2018'!A68</f>
        <v>63</v>
      </c>
      <c r="B65" s="202">
        <f>'2018'!B68</f>
        <v>187</v>
      </c>
      <c r="C65" s="202" t="str">
        <f>'2018'!E68</f>
        <v>Старая Купавна</v>
      </c>
      <c r="D65" s="229">
        <f>'2018'!I68</f>
        <v>43097</v>
      </c>
      <c r="E65" s="202">
        <f>'2018'!L68</f>
        <v>1600</v>
      </c>
      <c r="F65" s="202">
        <f>'2018'!M68</f>
        <v>2</v>
      </c>
      <c r="G65" s="21">
        <v>0.5</v>
      </c>
      <c r="H65" s="202">
        <f t="shared" si="0"/>
        <v>800</v>
      </c>
      <c r="I65" s="202">
        <f t="shared" si="1"/>
        <v>400</v>
      </c>
      <c r="J65" s="202">
        <f t="shared" si="2"/>
        <v>800</v>
      </c>
    </row>
    <row r="66" spans="1:10" x14ac:dyDescent="0.2">
      <c r="A66" s="202">
        <f>'2018'!A69</f>
        <v>64</v>
      </c>
      <c r="B66" s="202">
        <f>'2018'!B69</f>
        <v>82</v>
      </c>
      <c r="C66" s="202" t="str">
        <f>'2018'!E69</f>
        <v>Старая Купавна</v>
      </c>
      <c r="D66" s="229">
        <f>'2018'!I69</f>
        <v>43097</v>
      </c>
      <c r="E66" s="202">
        <f>'2018'!L69</f>
        <v>1600</v>
      </c>
      <c r="F66" s="202">
        <f>'2018'!M69</f>
        <v>1</v>
      </c>
      <c r="G66" s="21">
        <v>0.5</v>
      </c>
      <c r="H66" s="202">
        <f t="shared" si="0"/>
        <v>800</v>
      </c>
      <c r="I66" s="202">
        <f t="shared" si="1"/>
        <v>400</v>
      </c>
      <c r="J66" s="202">
        <f t="shared" si="2"/>
        <v>800</v>
      </c>
    </row>
    <row r="67" spans="1:10" x14ac:dyDescent="0.2">
      <c r="A67" s="202">
        <f>'2018'!A70</f>
        <v>65</v>
      </c>
      <c r="B67" s="202">
        <f>'2018'!B70</f>
        <v>292</v>
      </c>
      <c r="C67" s="202" t="str">
        <f>'2018'!E70</f>
        <v>Старая Купавна</v>
      </c>
      <c r="D67" s="229">
        <f>'2018'!I70</f>
        <v>43099</v>
      </c>
      <c r="E67" s="202">
        <f>'2018'!L70</f>
        <v>2000</v>
      </c>
      <c r="F67" s="202">
        <f>'2018'!M70</f>
        <v>2</v>
      </c>
      <c r="G67" s="21">
        <v>0.5</v>
      </c>
      <c r="H67" s="202">
        <f t="shared" si="0"/>
        <v>1000</v>
      </c>
      <c r="I67" s="202">
        <f t="shared" si="1"/>
        <v>500</v>
      </c>
      <c r="J67" s="202">
        <f t="shared" si="2"/>
        <v>1000</v>
      </c>
    </row>
    <row r="68" spans="1:10" x14ac:dyDescent="0.2">
      <c r="A68" s="202">
        <f>'2018'!A71</f>
        <v>66</v>
      </c>
      <c r="B68" s="202">
        <f>'2018'!B71</f>
        <v>293</v>
      </c>
      <c r="C68" s="202" t="str">
        <f>'2018'!E71</f>
        <v>Железнодорожный</v>
      </c>
      <c r="D68" s="229">
        <f>'2018'!I71</f>
        <v>43100</v>
      </c>
      <c r="E68" s="202">
        <f>'2018'!L71</f>
        <v>2800</v>
      </c>
      <c r="F68" s="202">
        <f>'2018'!M71</f>
        <v>3</v>
      </c>
      <c r="G68" s="21">
        <v>0.4</v>
      </c>
      <c r="H68" s="202">
        <f t="shared" ref="H68:H131" si="3">E68*G68</f>
        <v>1120</v>
      </c>
      <c r="I68" s="202">
        <f t="shared" ref="I68:I131" si="4">H68/2</f>
        <v>560</v>
      </c>
      <c r="J68" s="202">
        <f t="shared" ref="J68:J131" si="5">E68-H68</f>
        <v>1680</v>
      </c>
    </row>
    <row r="69" spans="1:10" x14ac:dyDescent="0.2">
      <c r="A69" s="202">
        <f>'2018'!A72</f>
        <v>67</v>
      </c>
      <c r="B69" s="202">
        <f>'2018'!B72</f>
        <v>294</v>
      </c>
      <c r="C69" s="202" t="str">
        <f>'2018'!E72</f>
        <v>Старая Купавна</v>
      </c>
      <c r="D69" s="229">
        <f>'2018'!I72</f>
        <v>43099</v>
      </c>
      <c r="E69" s="202">
        <f>'2018'!L72</f>
        <v>2000</v>
      </c>
      <c r="F69" s="202">
        <f>'2018'!M72</f>
        <v>1</v>
      </c>
      <c r="G69" s="21">
        <v>0.5</v>
      </c>
      <c r="H69" s="202">
        <f t="shared" si="3"/>
        <v>1000</v>
      </c>
      <c r="I69" s="202">
        <f t="shared" si="4"/>
        <v>500</v>
      </c>
      <c r="J69" s="202">
        <f t="shared" si="5"/>
        <v>1000</v>
      </c>
    </row>
    <row r="70" spans="1:10" x14ac:dyDescent="0.2">
      <c r="A70" s="202">
        <f>'2018'!A73</f>
        <v>68</v>
      </c>
      <c r="B70" s="202">
        <f>'2018'!B73</f>
        <v>184</v>
      </c>
      <c r="C70" s="202" t="str">
        <f>'2018'!E73</f>
        <v>Старая Купавна</v>
      </c>
      <c r="D70" s="229">
        <f>'2018'!I73</f>
        <v>43100</v>
      </c>
      <c r="E70" s="202">
        <f>'2018'!L73</f>
        <v>2000</v>
      </c>
      <c r="F70" s="202">
        <f>'2018'!M73</f>
        <v>1</v>
      </c>
      <c r="G70" s="21">
        <v>0.5</v>
      </c>
      <c r="H70" s="202">
        <f t="shared" si="3"/>
        <v>1000</v>
      </c>
      <c r="I70" s="202">
        <f t="shared" si="4"/>
        <v>500</v>
      </c>
      <c r="J70" s="202">
        <f t="shared" si="5"/>
        <v>1000</v>
      </c>
    </row>
    <row r="71" spans="1:10" x14ac:dyDescent="0.2">
      <c r="A71" s="202">
        <f>'2018'!A74</f>
        <v>69</v>
      </c>
      <c r="B71" s="202">
        <f>'2018'!B74</f>
        <v>295</v>
      </c>
      <c r="C71" s="202" t="str">
        <f>'2018'!E74</f>
        <v>Старая Купавна</v>
      </c>
      <c r="D71" s="229">
        <f>'2018'!I74</f>
        <v>43100</v>
      </c>
      <c r="E71" s="202">
        <f>'2018'!L74</f>
        <v>2500</v>
      </c>
      <c r="F71" s="202">
        <f>'2018'!M74</f>
        <v>2</v>
      </c>
      <c r="G71" s="21">
        <v>0.5</v>
      </c>
      <c r="H71" s="202">
        <f t="shared" si="3"/>
        <v>1250</v>
      </c>
      <c r="I71" s="202">
        <f t="shared" si="4"/>
        <v>625</v>
      </c>
      <c r="J71" s="202">
        <f t="shared" si="5"/>
        <v>1250</v>
      </c>
    </row>
    <row r="72" spans="1:10" x14ac:dyDescent="0.2">
      <c r="A72" s="202">
        <f>'2018'!A75</f>
        <v>70</v>
      </c>
      <c r="B72" s="202">
        <f>'2018'!B75</f>
        <v>71</v>
      </c>
      <c r="C72" s="202" t="str">
        <f>'2018'!E75</f>
        <v>Балашиха</v>
      </c>
      <c r="D72" s="229">
        <f>'2018'!I75</f>
        <v>43093</v>
      </c>
      <c r="E72" s="202">
        <f>'2018'!L75</f>
        <v>2200</v>
      </c>
      <c r="F72" s="202">
        <f>'2018'!M75</f>
        <v>3</v>
      </c>
      <c r="G72" s="21">
        <v>0.4</v>
      </c>
      <c r="H72" s="202">
        <f t="shared" si="3"/>
        <v>880</v>
      </c>
      <c r="I72" s="202">
        <f t="shared" si="4"/>
        <v>440</v>
      </c>
      <c r="J72" s="202">
        <f t="shared" si="5"/>
        <v>1320</v>
      </c>
    </row>
    <row r="73" spans="1:10" x14ac:dyDescent="0.2">
      <c r="A73" s="202">
        <f>'2018'!A76</f>
        <v>71</v>
      </c>
      <c r="B73" s="202">
        <f>'2018'!B76</f>
        <v>70</v>
      </c>
      <c r="C73" s="202" t="str">
        <f>'2018'!E76</f>
        <v>Старая Купавна</v>
      </c>
      <c r="D73" s="229">
        <f>'2018'!I76</f>
        <v>43100</v>
      </c>
      <c r="E73" s="202">
        <f>'2018'!L76</f>
        <v>2000</v>
      </c>
      <c r="F73" s="202">
        <f>'2018'!M76</f>
        <v>2</v>
      </c>
      <c r="G73" s="21">
        <v>0.5</v>
      </c>
      <c r="H73" s="202">
        <f t="shared" si="3"/>
        <v>1000</v>
      </c>
      <c r="I73" s="202">
        <f t="shared" si="4"/>
        <v>500</v>
      </c>
      <c r="J73" s="202">
        <f t="shared" si="5"/>
        <v>1000</v>
      </c>
    </row>
    <row r="74" spans="1:10" x14ac:dyDescent="0.2">
      <c r="A74" s="202">
        <f>'2018'!A77</f>
        <v>72</v>
      </c>
      <c r="B74" s="202">
        <f>'2018'!B77</f>
        <v>297</v>
      </c>
      <c r="C74" s="202" t="str">
        <f>'2018'!E77</f>
        <v>Москва</v>
      </c>
      <c r="D74" s="229">
        <f>'2018'!I77</f>
        <v>43099</v>
      </c>
      <c r="E74" s="202">
        <f>'2018'!L77</f>
        <v>4000</v>
      </c>
      <c r="F74" s="202">
        <f>'2018'!M77</f>
        <v>2</v>
      </c>
      <c r="G74" s="21">
        <v>0.4</v>
      </c>
      <c r="H74" s="202">
        <f t="shared" si="3"/>
        <v>1600</v>
      </c>
      <c r="I74" s="202">
        <f t="shared" si="4"/>
        <v>800</v>
      </c>
      <c r="J74" s="202">
        <f t="shared" si="5"/>
        <v>2400</v>
      </c>
    </row>
    <row r="75" spans="1:10" x14ac:dyDescent="0.2">
      <c r="A75" s="202">
        <f>'2018'!A78</f>
        <v>73</v>
      </c>
      <c r="B75" s="202">
        <f>'2018'!B78</f>
        <v>296</v>
      </c>
      <c r="C75" s="202" t="str">
        <f>'2018'!E78</f>
        <v>Балобаново</v>
      </c>
      <c r="D75" s="229">
        <f>'2018'!I78</f>
        <v>43099</v>
      </c>
      <c r="E75" s="202">
        <f>'2018'!L78</f>
        <v>2300</v>
      </c>
      <c r="F75" s="202">
        <f>'2018'!M78</f>
        <v>1</v>
      </c>
      <c r="G75" s="21">
        <v>0.5</v>
      </c>
      <c r="H75" s="202">
        <f t="shared" si="3"/>
        <v>1150</v>
      </c>
      <c r="I75" s="202">
        <f t="shared" si="4"/>
        <v>575</v>
      </c>
      <c r="J75" s="202">
        <f t="shared" si="5"/>
        <v>1150</v>
      </c>
    </row>
    <row r="76" spans="1:10" x14ac:dyDescent="0.2">
      <c r="A76" s="202">
        <f>'2018'!A79</f>
        <v>74</v>
      </c>
      <c r="B76" s="202">
        <f>'2018'!B79</f>
        <v>61</v>
      </c>
      <c r="C76" s="202" t="str">
        <f>'2018'!E79</f>
        <v>Старая Купавна</v>
      </c>
      <c r="D76" s="229">
        <f>'2018'!I79</f>
        <v>43099</v>
      </c>
      <c r="E76" s="202">
        <f>'2018'!L79</f>
        <v>1900</v>
      </c>
      <c r="F76" s="202">
        <f>'2018'!M79</f>
        <v>1</v>
      </c>
      <c r="G76" s="21">
        <v>0.5</v>
      </c>
      <c r="H76" s="202">
        <f t="shared" si="3"/>
        <v>950</v>
      </c>
      <c r="I76" s="202">
        <f t="shared" si="4"/>
        <v>475</v>
      </c>
      <c r="J76" s="202">
        <f t="shared" si="5"/>
        <v>950</v>
      </c>
    </row>
    <row r="77" spans="1:10" x14ac:dyDescent="0.2">
      <c r="A77" s="202">
        <f>'2018'!A80</f>
        <v>75</v>
      </c>
      <c r="B77" s="202">
        <f>'2018'!B80</f>
        <v>118</v>
      </c>
      <c r="C77" s="202" t="str">
        <f>'2018'!E80</f>
        <v>Обухово</v>
      </c>
      <c r="D77" s="229">
        <f>'2018'!I80</f>
        <v>43097</v>
      </c>
      <c r="E77" s="202">
        <f>'2018'!L80</f>
        <v>1900</v>
      </c>
      <c r="F77" s="202">
        <f>'2018'!M80</f>
        <v>1</v>
      </c>
      <c r="G77" s="21">
        <v>0.5</v>
      </c>
      <c r="H77" s="202">
        <f t="shared" si="3"/>
        <v>950</v>
      </c>
      <c r="I77" s="202">
        <f t="shared" si="4"/>
        <v>475</v>
      </c>
      <c r="J77" s="202">
        <f t="shared" si="5"/>
        <v>950</v>
      </c>
    </row>
    <row r="78" spans="1:10" x14ac:dyDescent="0.2">
      <c r="A78" s="202">
        <f>'2018'!A81</f>
        <v>76</v>
      </c>
      <c r="B78" s="202">
        <f>'2018'!B81</f>
        <v>127</v>
      </c>
      <c r="C78" s="202" t="str">
        <f>'2018'!E81</f>
        <v>Железнодорожный</v>
      </c>
      <c r="D78" s="229">
        <f>'2018'!I81</f>
        <v>43099</v>
      </c>
      <c r="E78" s="202">
        <f>'2018'!L81</f>
        <v>2400</v>
      </c>
      <c r="F78" s="202">
        <f>'2018'!M81</f>
        <v>3</v>
      </c>
      <c r="G78" s="21">
        <v>0.4</v>
      </c>
      <c r="H78" s="202">
        <f t="shared" si="3"/>
        <v>960</v>
      </c>
      <c r="I78" s="202">
        <f t="shared" si="4"/>
        <v>480</v>
      </c>
      <c r="J78" s="202">
        <f t="shared" si="5"/>
        <v>1440</v>
      </c>
    </row>
    <row r="79" spans="1:10" x14ac:dyDescent="0.2">
      <c r="A79" s="202">
        <f>'2018'!A82</f>
        <v>77</v>
      </c>
      <c r="B79" s="202">
        <f>'2018'!B82</f>
        <v>298</v>
      </c>
      <c r="C79" s="202" t="str">
        <f>'2018'!E82</f>
        <v>Старая Купавна</v>
      </c>
      <c r="D79" s="229">
        <f>'2018'!I82</f>
        <v>43098</v>
      </c>
      <c r="E79" s="202">
        <f>'2018'!L82</f>
        <v>1700</v>
      </c>
      <c r="F79" s="202">
        <f>'2018'!M82</f>
        <v>1</v>
      </c>
      <c r="G79" s="21">
        <v>0.5</v>
      </c>
      <c r="H79" s="202">
        <f t="shared" si="3"/>
        <v>850</v>
      </c>
      <c r="I79" s="202">
        <f t="shared" si="4"/>
        <v>425</v>
      </c>
      <c r="J79" s="202">
        <f t="shared" si="5"/>
        <v>850</v>
      </c>
    </row>
    <row r="80" spans="1:10" x14ac:dyDescent="0.2">
      <c r="A80" s="202">
        <f>'2018'!A83</f>
        <v>78</v>
      </c>
      <c r="B80" s="202">
        <f>'2018'!B83</f>
        <v>120</v>
      </c>
      <c r="C80" s="202" t="str">
        <f>'2018'!E83</f>
        <v>Старая Купавна</v>
      </c>
      <c r="D80" s="229">
        <f>'2018'!I83</f>
        <v>43100</v>
      </c>
      <c r="E80" s="202">
        <f>'2018'!L83</f>
        <v>2500</v>
      </c>
      <c r="F80" s="202">
        <f>'2018'!M83</f>
        <v>1</v>
      </c>
      <c r="G80" s="33">
        <v>0.5</v>
      </c>
      <c r="H80" s="202">
        <f t="shared" si="3"/>
        <v>1250</v>
      </c>
      <c r="I80" s="202">
        <f t="shared" si="4"/>
        <v>625</v>
      </c>
      <c r="J80" s="202">
        <f t="shared" si="5"/>
        <v>1250</v>
      </c>
    </row>
    <row r="81" spans="1:10" x14ac:dyDescent="0.2">
      <c r="A81" s="202">
        <f>'2018'!A84</f>
        <v>79</v>
      </c>
      <c r="B81" s="202">
        <f>'2018'!B84</f>
        <v>145</v>
      </c>
      <c r="C81" s="202" t="str">
        <f>'2018'!E84</f>
        <v>Железнодорожный</v>
      </c>
      <c r="D81" s="229">
        <f>'2018'!I84</f>
        <v>43093</v>
      </c>
      <c r="E81" s="202">
        <f>'2018'!L84</f>
        <v>1600</v>
      </c>
      <c r="F81" s="202">
        <f>'2018'!M84</f>
        <v>3</v>
      </c>
      <c r="G81" s="21">
        <v>0.4</v>
      </c>
      <c r="H81" s="202">
        <f t="shared" si="3"/>
        <v>640</v>
      </c>
      <c r="I81" s="202">
        <f t="shared" si="4"/>
        <v>320</v>
      </c>
      <c r="J81" s="202">
        <f t="shared" si="5"/>
        <v>960</v>
      </c>
    </row>
    <row r="82" spans="1:10" x14ac:dyDescent="0.2">
      <c r="A82" s="202">
        <f>'2018'!A85</f>
        <v>80</v>
      </c>
      <c r="B82" s="202">
        <f>'2018'!B85</f>
        <v>160</v>
      </c>
      <c r="C82" s="202" t="str">
        <f>'2018'!E85</f>
        <v>Заря</v>
      </c>
      <c r="D82" s="229">
        <f>'2018'!I85</f>
        <v>43099</v>
      </c>
      <c r="E82" s="202">
        <f>'2018'!L85</f>
        <v>2000</v>
      </c>
      <c r="F82" s="202">
        <f>'2018'!M85</f>
        <v>3</v>
      </c>
      <c r="G82" s="21">
        <v>0.4</v>
      </c>
      <c r="H82" s="202">
        <f t="shared" si="3"/>
        <v>800</v>
      </c>
      <c r="I82" s="202">
        <f t="shared" si="4"/>
        <v>400</v>
      </c>
      <c r="J82" s="202">
        <f t="shared" si="5"/>
        <v>1200</v>
      </c>
    </row>
    <row r="83" spans="1:10" x14ac:dyDescent="0.2">
      <c r="A83" s="202">
        <f>'2018'!A86</f>
        <v>81</v>
      </c>
      <c r="B83" s="202">
        <f>'2018'!B86</f>
        <v>167</v>
      </c>
      <c r="C83" s="202" t="str">
        <f>'2018'!E86</f>
        <v>Старая Купавна</v>
      </c>
      <c r="D83" s="229">
        <f>'2018'!I86</f>
        <v>43098</v>
      </c>
      <c r="E83" s="202">
        <f>'2018'!L86</f>
        <v>1600</v>
      </c>
      <c r="F83" s="202">
        <f>'2018'!M86</f>
        <v>2</v>
      </c>
      <c r="G83" s="21">
        <v>0.5</v>
      </c>
      <c r="H83" s="202">
        <f t="shared" si="3"/>
        <v>800</v>
      </c>
      <c r="I83" s="202">
        <f t="shared" si="4"/>
        <v>400</v>
      </c>
      <c r="J83" s="202">
        <f t="shared" si="5"/>
        <v>800</v>
      </c>
    </row>
    <row r="84" spans="1:10" x14ac:dyDescent="0.2">
      <c r="A84" s="202">
        <f>'2018'!A87</f>
        <v>82</v>
      </c>
      <c r="B84" s="202">
        <f>'2018'!B87</f>
        <v>169</v>
      </c>
      <c r="C84" s="202" t="str">
        <f>'2018'!E87</f>
        <v>Железнодорожный</v>
      </c>
      <c r="D84" s="229">
        <f>'2018'!I87</f>
        <v>43098</v>
      </c>
      <c r="E84" s="202">
        <f>'2018'!L87</f>
        <v>1800</v>
      </c>
      <c r="F84" s="202">
        <f>'2018'!M87</f>
        <v>3</v>
      </c>
      <c r="G84" s="21">
        <v>0.4</v>
      </c>
      <c r="H84" s="202">
        <f t="shared" si="3"/>
        <v>720</v>
      </c>
      <c r="I84" s="202">
        <f t="shared" si="4"/>
        <v>360</v>
      </c>
      <c r="J84" s="202">
        <f t="shared" si="5"/>
        <v>1080</v>
      </c>
    </row>
    <row r="85" spans="1:10" x14ac:dyDescent="0.2">
      <c r="A85" s="202">
        <f>'2018'!A88</f>
        <v>83</v>
      </c>
      <c r="B85" s="202">
        <f>'2018'!B88</f>
        <v>320</v>
      </c>
      <c r="C85" s="202" t="str">
        <f>'2018'!E88</f>
        <v>Железнодорожный</v>
      </c>
      <c r="D85" s="229">
        <f>'2018'!I88</f>
        <v>43092</v>
      </c>
      <c r="E85" s="202">
        <f>'2018'!L88</f>
        <v>1600</v>
      </c>
      <c r="F85" s="202">
        <f>'2018'!M88</f>
        <v>3</v>
      </c>
      <c r="G85" s="21">
        <v>0.4</v>
      </c>
      <c r="H85" s="202">
        <f t="shared" si="3"/>
        <v>640</v>
      </c>
      <c r="I85" s="202">
        <f t="shared" si="4"/>
        <v>320</v>
      </c>
      <c r="J85" s="202">
        <f t="shared" si="5"/>
        <v>960</v>
      </c>
    </row>
    <row r="86" spans="1:10" x14ac:dyDescent="0.2">
      <c r="A86" s="202">
        <f>'2018'!A89</f>
        <v>84</v>
      </c>
      <c r="B86" s="202">
        <f>'2018'!B89</f>
        <v>246</v>
      </c>
      <c r="C86" s="202" t="str">
        <f>'2018'!E89</f>
        <v>Старая Купавна</v>
      </c>
      <c r="D86" s="229">
        <f>'2018'!I89</f>
        <v>43099</v>
      </c>
      <c r="E86" s="202">
        <f>'2018'!L89</f>
        <v>3500</v>
      </c>
      <c r="F86" s="202">
        <f>'2018'!M89</f>
        <v>4</v>
      </c>
      <c r="G86" s="21">
        <v>0.5</v>
      </c>
      <c r="H86" s="202">
        <f t="shared" si="3"/>
        <v>1750</v>
      </c>
      <c r="I86" s="202">
        <f t="shared" si="4"/>
        <v>875</v>
      </c>
      <c r="J86" s="202">
        <f t="shared" si="5"/>
        <v>1750</v>
      </c>
    </row>
    <row r="87" spans="1:10" x14ac:dyDescent="0.2">
      <c r="A87" s="202">
        <f>'2018'!A90</f>
        <v>85</v>
      </c>
      <c r="B87" s="202">
        <f>'2018'!B90</f>
        <v>246</v>
      </c>
      <c r="C87" s="202" t="str">
        <f>'2018'!E90</f>
        <v>Балашиха</v>
      </c>
      <c r="D87" s="229">
        <f>'2018'!I90</f>
        <v>43097</v>
      </c>
      <c r="E87" s="202">
        <f>'2018'!L90</f>
        <v>5000</v>
      </c>
      <c r="F87" s="202">
        <f>'2018'!M90</f>
        <v>4</v>
      </c>
      <c r="G87" s="21">
        <v>0.4</v>
      </c>
      <c r="H87" s="202">
        <f t="shared" si="3"/>
        <v>2000</v>
      </c>
      <c r="I87" s="202">
        <f t="shared" si="4"/>
        <v>1000</v>
      </c>
      <c r="J87" s="202">
        <f t="shared" si="5"/>
        <v>3000</v>
      </c>
    </row>
    <row r="88" spans="1:10" x14ac:dyDescent="0.2">
      <c r="A88" s="202">
        <f>'2018'!A91</f>
        <v>86</v>
      </c>
      <c r="B88" s="202">
        <f>'2018'!B91</f>
        <v>261</v>
      </c>
      <c r="C88" s="202" t="str">
        <f>'2018'!E91</f>
        <v>Москва</v>
      </c>
      <c r="D88" s="229">
        <f>'2018'!I91</f>
        <v>43099</v>
      </c>
      <c r="E88" s="202">
        <f>'2018'!L91</f>
        <v>3500</v>
      </c>
      <c r="F88" s="202">
        <f>'2018'!M91</f>
        <v>2</v>
      </c>
      <c r="G88" s="21">
        <v>0.4</v>
      </c>
      <c r="H88" s="202">
        <f t="shared" si="3"/>
        <v>1400</v>
      </c>
      <c r="I88" s="202">
        <f t="shared" si="4"/>
        <v>700</v>
      </c>
      <c r="J88" s="202">
        <f t="shared" si="5"/>
        <v>2100</v>
      </c>
    </row>
    <row r="89" spans="1:10" x14ac:dyDescent="0.2">
      <c r="A89" s="202">
        <f>'2018'!A92</f>
        <v>87</v>
      </c>
      <c r="B89" s="202">
        <f>'2018'!B92</f>
        <v>25</v>
      </c>
      <c r="C89" s="202" t="str">
        <f>'2018'!E92</f>
        <v>Монино</v>
      </c>
      <c r="D89" s="229">
        <f>'2018'!I92</f>
        <v>43100</v>
      </c>
      <c r="E89" s="202">
        <f>'2018'!L92</f>
        <v>2700</v>
      </c>
      <c r="F89" s="202">
        <f>'2018'!M92</f>
        <v>4</v>
      </c>
      <c r="G89" s="21">
        <v>0.5</v>
      </c>
      <c r="H89" s="202">
        <f t="shared" si="3"/>
        <v>1350</v>
      </c>
      <c r="I89" s="202">
        <f t="shared" si="4"/>
        <v>675</v>
      </c>
      <c r="J89" s="202">
        <f t="shared" si="5"/>
        <v>1350</v>
      </c>
    </row>
    <row r="90" spans="1:10" x14ac:dyDescent="0.2">
      <c r="A90" s="202">
        <f>'2018'!A93</f>
        <v>88</v>
      </c>
      <c r="B90" s="202">
        <f>'2018'!B93</f>
        <v>240</v>
      </c>
      <c r="C90" s="202" t="str">
        <f>'2018'!E93</f>
        <v>Старая Купавна</v>
      </c>
      <c r="D90" s="229">
        <f>'2018'!I93</f>
        <v>43100</v>
      </c>
      <c r="E90" s="202">
        <f>'2018'!L93</f>
        <v>2200</v>
      </c>
      <c r="F90" s="202">
        <f>'2018'!M93</f>
        <v>2</v>
      </c>
      <c r="G90" s="21">
        <v>0.5</v>
      </c>
      <c r="H90" s="202">
        <f t="shared" si="3"/>
        <v>1100</v>
      </c>
      <c r="I90" s="202">
        <f t="shared" si="4"/>
        <v>550</v>
      </c>
      <c r="J90" s="202">
        <f t="shared" si="5"/>
        <v>1100</v>
      </c>
    </row>
    <row r="91" spans="1:10" x14ac:dyDescent="0.2">
      <c r="A91" s="202">
        <f>'2018'!A94</f>
        <v>89</v>
      </c>
      <c r="B91" s="202">
        <f>'2018'!B94</f>
        <v>128</v>
      </c>
      <c r="C91" s="202" t="str">
        <f>'2018'!E94</f>
        <v>Старая Купавна</v>
      </c>
      <c r="D91" s="229">
        <f>'2018'!I94</f>
        <v>43098</v>
      </c>
      <c r="E91" s="202">
        <f>'2018'!L94</f>
        <v>1600</v>
      </c>
      <c r="F91" s="202">
        <f>'2018'!M94</f>
        <v>2</v>
      </c>
      <c r="G91" s="21">
        <v>0.5</v>
      </c>
      <c r="H91" s="202">
        <f t="shared" si="3"/>
        <v>800</v>
      </c>
      <c r="I91" s="202">
        <f t="shared" si="4"/>
        <v>400</v>
      </c>
      <c r="J91" s="202">
        <f t="shared" si="5"/>
        <v>800</v>
      </c>
    </row>
    <row r="92" spans="1:10" x14ac:dyDescent="0.2">
      <c r="A92" s="202">
        <f>'2018'!A95</f>
        <v>90</v>
      </c>
      <c r="B92" s="202">
        <f>'2018'!B95</f>
        <v>177</v>
      </c>
      <c r="C92" s="202" t="str">
        <f>'2018'!E95</f>
        <v>Старая Купавна</v>
      </c>
      <c r="D92" s="229">
        <f>'2018'!I95</f>
        <v>43099</v>
      </c>
      <c r="E92" s="202">
        <f>'2018'!L95</f>
        <v>1900</v>
      </c>
      <c r="F92" s="202">
        <f>'2018'!M95</f>
        <v>1</v>
      </c>
      <c r="G92" s="21">
        <v>0.5</v>
      </c>
      <c r="H92" s="202">
        <f t="shared" si="3"/>
        <v>950</v>
      </c>
      <c r="I92" s="202">
        <f t="shared" si="4"/>
        <v>475</v>
      </c>
      <c r="J92" s="202">
        <f t="shared" si="5"/>
        <v>950</v>
      </c>
    </row>
    <row r="93" spans="1:10" x14ac:dyDescent="0.2">
      <c r="A93" s="202">
        <f>'2018'!A96</f>
        <v>91</v>
      </c>
      <c r="B93" s="202">
        <f>'2018'!B96</f>
        <v>299</v>
      </c>
      <c r="C93" s="202" t="str">
        <f>'2018'!E96</f>
        <v>Железнодорожный</v>
      </c>
      <c r="D93" s="229">
        <f>'2018'!I96</f>
        <v>43100</v>
      </c>
      <c r="E93" s="202">
        <f>'2018'!L96</f>
        <v>4500</v>
      </c>
      <c r="F93" s="202">
        <f>'2018'!M96</f>
        <v>3</v>
      </c>
      <c r="G93" s="21">
        <v>0.4</v>
      </c>
      <c r="H93" s="202">
        <f t="shared" si="3"/>
        <v>1800</v>
      </c>
      <c r="I93" s="202">
        <f t="shared" si="4"/>
        <v>900</v>
      </c>
      <c r="J93" s="202">
        <f t="shared" si="5"/>
        <v>2700</v>
      </c>
    </row>
    <row r="94" spans="1:10" x14ac:dyDescent="0.2">
      <c r="A94" s="202">
        <f>'2018'!A97</f>
        <v>92</v>
      </c>
      <c r="B94" s="202">
        <f>'2018'!B97</f>
        <v>300</v>
      </c>
      <c r="C94" s="202" t="str">
        <f>'2018'!E97</f>
        <v>Железнодорожный</v>
      </c>
      <c r="D94" s="229">
        <f>'2018'!I97</f>
        <v>43091</v>
      </c>
      <c r="E94" s="202">
        <f>'2018'!L97</f>
        <v>4000</v>
      </c>
      <c r="F94" s="202" t="str">
        <f>'2018'!M97</f>
        <v>Савва</v>
      </c>
      <c r="G94" s="21">
        <v>0.5</v>
      </c>
      <c r="H94" s="202">
        <f t="shared" si="3"/>
        <v>2000</v>
      </c>
      <c r="I94" s="202">
        <f t="shared" si="4"/>
        <v>1000</v>
      </c>
      <c r="J94" s="202">
        <f t="shared" si="5"/>
        <v>2000</v>
      </c>
    </row>
    <row r="95" spans="1:10" x14ac:dyDescent="0.2">
      <c r="A95" s="202">
        <f>'2018'!A98</f>
        <v>93</v>
      </c>
      <c r="B95" s="202">
        <f>'2018'!B98</f>
        <v>276</v>
      </c>
      <c r="C95" s="202" t="str">
        <f>'2018'!E98</f>
        <v>Железнодорожный</v>
      </c>
      <c r="D95" s="229">
        <f>'2018'!I98</f>
        <v>43099</v>
      </c>
      <c r="E95" s="202">
        <f>'2018'!L98</f>
        <v>2400</v>
      </c>
      <c r="F95" s="202">
        <f>'2018'!M98</f>
        <v>3</v>
      </c>
      <c r="G95" s="21">
        <v>0.4</v>
      </c>
      <c r="H95" s="202">
        <f t="shared" si="3"/>
        <v>960</v>
      </c>
      <c r="I95" s="202">
        <f t="shared" si="4"/>
        <v>480</v>
      </c>
      <c r="J95" s="202">
        <f t="shared" si="5"/>
        <v>1440</v>
      </c>
    </row>
    <row r="96" spans="1:10" x14ac:dyDescent="0.2">
      <c r="A96" s="202">
        <f>'2018'!A99</f>
        <v>94</v>
      </c>
      <c r="B96" s="202">
        <f>'2018'!B99</f>
        <v>301</v>
      </c>
      <c r="C96" s="202" t="str">
        <f>'2018'!E99</f>
        <v>Железнодорожный</v>
      </c>
      <c r="D96" s="229">
        <f>'2018'!I99</f>
        <v>43096</v>
      </c>
      <c r="E96" s="202">
        <f>'2018'!L99</f>
        <v>3500</v>
      </c>
      <c r="F96" s="202" t="str">
        <f>'2018'!M99</f>
        <v>Савва</v>
      </c>
      <c r="G96" s="21">
        <v>0.5</v>
      </c>
      <c r="H96" s="202">
        <f t="shared" si="3"/>
        <v>1750</v>
      </c>
      <c r="I96" s="202">
        <f t="shared" si="4"/>
        <v>875</v>
      </c>
      <c r="J96" s="202">
        <f t="shared" si="5"/>
        <v>1750</v>
      </c>
    </row>
    <row r="97" spans="1:10" x14ac:dyDescent="0.2">
      <c r="A97" s="202">
        <f>'2018'!A100</f>
        <v>95</v>
      </c>
      <c r="B97" s="202">
        <f>'2018'!B100</f>
        <v>323</v>
      </c>
      <c r="C97" s="202" t="str">
        <f>'2018'!E100</f>
        <v>Зеленый</v>
      </c>
      <c r="D97" s="229">
        <f>'2018'!I100</f>
        <v>43100</v>
      </c>
      <c r="E97" s="202">
        <f>'2018'!L100</f>
        <v>3900</v>
      </c>
      <c r="F97" s="202">
        <f>'2018'!M100</f>
        <v>2</v>
      </c>
      <c r="G97" s="21">
        <v>0.5</v>
      </c>
      <c r="H97" s="202">
        <f t="shared" si="3"/>
        <v>1950</v>
      </c>
      <c r="I97" s="202">
        <f t="shared" si="4"/>
        <v>975</v>
      </c>
      <c r="J97" s="202">
        <f t="shared" si="5"/>
        <v>1950</v>
      </c>
    </row>
    <row r="98" spans="1:10" x14ac:dyDescent="0.2">
      <c r="A98" s="202">
        <f>'2018'!A101</f>
        <v>96</v>
      </c>
      <c r="B98" s="202">
        <f>'2018'!B101</f>
        <v>303</v>
      </c>
      <c r="C98" s="202" t="str">
        <f>'2018'!E101</f>
        <v>Шульгино</v>
      </c>
      <c r="D98" s="229">
        <f>'2018'!I101</f>
        <v>43100</v>
      </c>
      <c r="E98" s="202">
        <f>'2018'!L101</f>
        <v>2200</v>
      </c>
      <c r="F98" s="202">
        <f>'2018'!M101</f>
        <v>2</v>
      </c>
      <c r="G98" s="21">
        <v>0.5</v>
      </c>
      <c r="H98" s="202">
        <f t="shared" si="3"/>
        <v>1100</v>
      </c>
      <c r="I98" s="202">
        <f t="shared" si="4"/>
        <v>550</v>
      </c>
      <c r="J98" s="202">
        <f t="shared" si="5"/>
        <v>1100</v>
      </c>
    </row>
    <row r="99" spans="1:10" x14ac:dyDescent="0.2">
      <c r="A99" s="202">
        <f>'2018'!A102</f>
        <v>97</v>
      </c>
      <c r="B99" s="202">
        <f>'2018'!B102</f>
        <v>181</v>
      </c>
      <c r="C99" s="202" t="str">
        <f>'2018'!E102</f>
        <v>Бисерово</v>
      </c>
      <c r="D99" s="229">
        <f>'2018'!I102</f>
        <v>43100</v>
      </c>
      <c r="E99" s="202">
        <f>'2018'!L102</f>
        <v>6000</v>
      </c>
      <c r="F99" s="202">
        <f>'2018'!M102</f>
        <v>1</v>
      </c>
      <c r="G99" s="21">
        <v>0.5</v>
      </c>
      <c r="H99" s="202">
        <f t="shared" si="3"/>
        <v>3000</v>
      </c>
      <c r="I99" s="202">
        <f t="shared" si="4"/>
        <v>1500</v>
      </c>
      <c r="J99" s="202">
        <f t="shared" si="5"/>
        <v>3000</v>
      </c>
    </row>
    <row r="100" spans="1:10" x14ac:dyDescent="0.2">
      <c r="A100" s="202">
        <f>'2018'!A103</f>
        <v>98</v>
      </c>
      <c r="B100" s="202">
        <f>'2018'!B103</f>
        <v>304</v>
      </c>
      <c r="C100" s="202" t="str">
        <f>'2018'!E103</f>
        <v>Железнодорожный</v>
      </c>
      <c r="D100" s="229">
        <f>'2018'!I103</f>
        <v>43098</v>
      </c>
      <c r="E100" s="202">
        <f>'2018'!L103</f>
        <v>1900</v>
      </c>
      <c r="F100" s="202">
        <f>'2018'!M103</f>
        <v>3</v>
      </c>
      <c r="G100" s="21">
        <v>0.5</v>
      </c>
      <c r="H100" s="202">
        <f t="shared" si="3"/>
        <v>950</v>
      </c>
      <c r="I100" s="202">
        <f t="shared" si="4"/>
        <v>475</v>
      </c>
      <c r="J100" s="202">
        <f t="shared" si="5"/>
        <v>950</v>
      </c>
    </row>
    <row r="101" spans="1:10" x14ac:dyDescent="0.2">
      <c r="A101" s="202">
        <f>'2018'!A104</f>
        <v>99</v>
      </c>
      <c r="B101" s="202">
        <f>'2018'!B104</f>
        <v>310</v>
      </c>
      <c r="C101" s="202" t="str">
        <f>'2018'!E104</f>
        <v>Балашиха</v>
      </c>
      <c r="D101" s="229">
        <f>'2018'!I104</f>
        <v>43094</v>
      </c>
      <c r="E101" s="202">
        <f>'2018'!L104</f>
        <v>2350</v>
      </c>
      <c r="F101" s="202" t="str">
        <f>'2018'!M104</f>
        <v>Савва</v>
      </c>
      <c r="G101" s="21">
        <v>0.57499999999999996</v>
      </c>
      <c r="H101" s="202">
        <f t="shared" si="3"/>
        <v>1351.25</v>
      </c>
      <c r="I101" s="202">
        <f t="shared" si="4"/>
        <v>675.625</v>
      </c>
      <c r="J101" s="202">
        <f t="shared" si="5"/>
        <v>998.75</v>
      </c>
    </row>
    <row r="102" spans="1:10" x14ac:dyDescent="0.2">
      <c r="A102" s="202">
        <f>'2018'!A105</f>
        <v>100</v>
      </c>
      <c r="B102" s="202">
        <f>'2018'!B105</f>
        <v>310</v>
      </c>
      <c r="C102" s="202" t="str">
        <f>'2018'!E105</f>
        <v>Балашиха</v>
      </c>
      <c r="D102" s="229">
        <f>'2018'!I105</f>
        <v>43095</v>
      </c>
      <c r="E102" s="202">
        <f>'2018'!L105</f>
        <v>2350</v>
      </c>
      <c r="F102" s="202" t="str">
        <f>'2018'!M105</f>
        <v>Савва</v>
      </c>
      <c r="G102" s="21">
        <v>0.57499999999999996</v>
      </c>
      <c r="H102" s="202">
        <f t="shared" si="3"/>
        <v>1351.25</v>
      </c>
      <c r="I102" s="202">
        <f t="shared" si="4"/>
        <v>675.625</v>
      </c>
      <c r="J102" s="202">
        <f t="shared" si="5"/>
        <v>998.75</v>
      </c>
    </row>
    <row r="103" spans="1:10" x14ac:dyDescent="0.2">
      <c r="A103" s="202">
        <f>'2018'!A106</f>
        <v>101</v>
      </c>
      <c r="B103" s="202">
        <f>'2018'!B106</f>
        <v>310</v>
      </c>
      <c r="C103" s="202" t="str">
        <f>'2018'!E106</f>
        <v>Балашиха</v>
      </c>
      <c r="D103" s="229">
        <f>'2018'!I106</f>
        <v>43095</v>
      </c>
      <c r="E103" s="202">
        <f>'2018'!L106</f>
        <v>2350</v>
      </c>
      <c r="F103" s="202" t="str">
        <f>'2018'!M106</f>
        <v>Савва</v>
      </c>
      <c r="G103" s="21">
        <v>0.57499999999999996</v>
      </c>
      <c r="H103" s="202">
        <f t="shared" si="3"/>
        <v>1351.25</v>
      </c>
      <c r="I103" s="202">
        <f t="shared" si="4"/>
        <v>675.625</v>
      </c>
      <c r="J103" s="202">
        <f t="shared" si="5"/>
        <v>998.75</v>
      </c>
    </row>
    <row r="104" spans="1:10" x14ac:dyDescent="0.2">
      <c r="A104" s="202">
        <f>'2018'!A107</f>
        <v>102</v>
      </c>
      <c r="B104" s="202">
        <f>'2018'!B107</f>
        <v>310</v>
      </c>
      <c r="C104" s="202" t="str">
        <f>'2018'!E107</f>
        <v>Балашиха</v>
      </c>
      <c r="D104" s="229">
        <f>'2018'!I107</f>
        <v>43095</v>
      </c>
      <c r="E104" s="202">
        <f>'2018'!L107</f>
        <v>2350</v>
      </c>
      <c r="F104" s="202" t="str">
        <f>'2018'!M107</f>
        <v>Савва</v>
      </c>
      <c r="G104" s="21">
        <v>0.57499999999999996</v>
      </c>
      <c r="H104" s="202">
        <f t="shared" si="3"/>
        <v>1351.25</v>
      </c>
      <c r="I104" s="202">
        <f t="shared" si="4"/>
        <v>675.625</v>
      </c>
      <c r="J104" s="202">
        <f t="shared" si="5"/>
        <v>998.75</v>
      </c>
    </row>
    <row r="105" spans="1:10" x14ac:dyDescent="0.2">
      <c r="A105" s="202">
        <f>'2018'!A108</f>
        <v>103</v>
      </c>
      <c r="B105" s="202">
        <f>'2018'!B108</f>
        <v>310</v>
      </c>
      <c r="C105" s="202" t="str">
        <f>'2018'!E108</f>
        <v>Балашиха</v>
      </c>
      <c r="D105" s="229">
        <f>'2018'!I108</f>
        <v>43097</v>
      </c>
      <c r="E105" s="202">
        <f>'2018'!L108</f>
        <v>2350</v>
      </c>
      <c r="F105" s="202" t="str">
        <f>'2018'!M108</f>
        <v>Савва</v>
      </c>
      <c r="G105" s="21">
        <v>0.57499999999999996</v>
      </c>
      <c r="H105" s="202">
        <f t="shared" si="3"/>
        <v>1351.25</v>
      </c>
      <c r="I105" s="202">
        <f t="shared" si="4"/>
        <v>675.625</v>
      </c>
      <c r="J105" s="202">
        <f t="shared" si="5"/>
        <v>998.75</v>
      </c>
    </row>
    <row r="106" spans="1:10" x14ac:dyDescent="0.2">
      <c r="A106" s="202">
        <f>'2018'!A109</f>
        <v>104</v>
      </c>
      <c r="B106" s="202">
        <f>'2018'!B109</f>
        <v>314</v>
      </c>
      <c r="C106" s="202" t="str">
        <f>'2018'!E109</f>
        <v>Старая Купавна</v>
      </c>
      <c r="D106" s="229">
        <f>'2018'!I109</f>
        <v>43091</v>
      </c>
      <c r="E106" s="202">
        <f>'2018'!L109</f>
        <v>2000</v>
      </c>
      <c r="F106" s="202" t="str">
        <f>'2018'!M109</f>
        <v>Савва</v>
      </c>
      <c r="G106" s="21">
        <v>0.5</v>
      </c>
      <c r="H106" s="202">
        <f t="shared" si="3"/>
        <v>1000</v>
      </c>
      <c r="I106" s="202">
        <f t="shared" si="4"/>
        <v>500</v>
      </c>
      <c r="J106" s="202">
        <f t="shared" si="5"/>
        <v>1000</v>
      </c>
    </row>
    <row r="107" spans="1:10" x14ac:dyDescent="0.2">
      <c r="A107" s="202">
        <f>'2018'!A110</f>
        <v>105</v>
      </c>
      <c r="B107" s="202">
        <f>'2018'!B110</f>
        <v>314</v>
      </c>
      <c r="C107" s="202" t="str">
        <f>'2018'!E110</f>
        <v>Старая Купавна</v>
      </c>
      <c r="D107" s="229">
        <f>'2018'!I110</f>
        <v>43091</v>
      </c>
      <c r="E107" s="202">
        <f>'2018'!L110</f>
        <v>2000</v>
      </c>
      <c r="F107" s="202" t="str">
        <f>'2018'!M110</f>
        <v>Савва</v>
      </c>
      <c r="G107" s="21">
        <v>0.5</v>
      </c>
      <c r="H107" s="202">
        <f t="shared" si="3"/>
        <v>1000</v>
      </c>
      <c r="I107" s="202">
        <f t="shared" si="4"/>
        <v>500</v>
      </c>
      <c r="J107" s="202">
        <f t="shared" si="5"/>
        <v>1000</v>
      </c>
    </row>
    <row r="108" spans="1:10" x14ac:dyDescent="0.2">
      <c r="A108" s="202">
        <f>'2018'!A111</f>
        <v>106</v>
      </c>
      <c r="B108" s="202">
        <f>'2018'!B111</f>
        <v>316</v>
      </c>
      <c r="C108" s="202" t="str">
        <f>'2018'!E111</f>
        <v>Ногинск</v>
      </c>
      <c r="D108" s="229">
        <f>'2018'!I111</f>
        <v>43098</v>
      </c>
      <c r="E108" s="202">
        <f>'2018'!L111</f>
        <v>2300</v>
      </c>
      <c r="F108" s="202">
        <f>'2018'!M111</f>
        <v>1</v>
      </c>
      <c r="G108" s="21">
        <v>0.5</v>
      </c>
      <c r="H108" s="202">
        <f t="shared" si="3"/>
        <v>1150</v>
      </c>
      <c r="I108" s="202">
        <f t="shared" si="4"/>
        <v>575</v>
      </c>
      <c r="J108" s="202">
        <f t="shared" si="5"/>
        <v>1150</v>
      </c>
    </row>
    <row r="109" spans="1:10" x14ac:dyDescent="0.2">
      <c r="A109" s="202">
        <f>'2018'!A112</f>
        <v>107</v>
      </c>
      <c r="B109" s="202">
        <f>'2018'!B112</f>
        <v>310</v>
      </c>
      <c r="C109" s="202" t="str">
        <f>'2018'!E112</f>
        <v>Балашиха</v>
      </c>
      <c r="D109" s="229">
        <f>'2018'!I112</f>
        <v>43090</v>
      </c>
      <c r="E109" s="202">
        <f>'2018'!L112</f>
        <v>2350</v>
      </c>
      <c r="F109" s="202" t="str">
        <f>'2018'!M112</f>
        <v>Савва</v>
      </c>
      <c r="G109" s="21">
        <v>0.57499999999999996</v>
      </c>
      <c r="H109" s="202">
        <f t="shared" si="3"/>
        <v>1351.25</v>
      </c>
      <c r="I109" s="202">
        <f t="shared" si="4"/>
        <v>675.625</v>
      </c>
      <c r="J109" s="202">
        <f t="shared" si="5"/>
        <v>998.75</v>
      </c>
    </row>
    <row r="110" spans="1:10" x14ac:dyDescent="0.2">
      <c r="A110" s="202">
        <f>'2018'!A113</f>
        <v>108</v>
      </c>
      <c r="B110" s="202">
        <f>'2018'!B113</f>
        <v>310</v>
      </c>
      <c r="C110" s="202" t="str">
        <f>'2018'!E113</f>
        <v>Балашиха</v>
      </c>
      <c r="D110" s="229">
        <f>'2018'!I113</f>
        <v>43090</v>
      </c>
      <c r="E110" s="202">
        <f>'2018'!L113</f>
        <v>2350</v>
      </c>
      <c r="F110" s="202" t="str">
        <f>'2018'!M113</f>
        <v>Савва</v>
      </c>
      <c r="G110" s="21">
        <v>0.57499999999999996</v>
      </c>
      <c r="H110" s="202">
        <f t="shared" si="3"/>
        <v>1351.25</v>
      </c>
      <c r="I110" s="202">
        <f t="shared" si="4"/>
        <v>675.625</v>
      </c>
      <c r="J110" s="202">
        <f t="shared" si="5"/>
        <v>998.75</v>
      </c>
    </row>
    <row r="111" spans="1:10" x14ac:dyDescent="0.2">
      <c r="A111" s="202">
        <f>'2018'!A114</f>
        <v>109</v>
      </c>
      <c r="B111" s="202">
        <f>'2018'!B114</f>
        <v>317</v>
      </c>
      <c r="C111" s="202" t="str">
        <f>'2018'!E114</f>
        <v>Железнодорожный</v>
      </c>
      <c r="D111" s="229">
        <f>'2018'!I114</f>
        <v>43100</v>
      </c>
      <c r="E111" s="202">
        <f>'2018'!L114</f>
        <v>2800</v>
      </c>
      <c r="F111" s="202">
        <f>'2018'!M114</f>
        <v>4</v>
      </c>
      <c r="G111" s="21">
        <v>0.4</v>
      </c>
      <c r="H111" s="202">
        <f t="shared" si="3"/>
        <v>1120</v>
      </c>
      <c r="I111" s="202">
        <f t="shared" si="4"/>
        <v>560</v>
      </c>
      <c r="J111" s="202">
        <f t="shared" si="5"/>
        <v>1680</v>
      </c>
    </row>
    <row r="112" spans="1:10" x14ac:dyDescent="0.2">
      <c r="A112" s="202">
        <f>'2018'!A115</f>
        <v>110</v>
      </c>
      <c r="B112" s="202">
        <f>'2018'!B115</f>
        <v>196</v>
      </c>
      <c r="C112" s="202" t="str">
        <f>'2018'!E115</f>
        <v>Мамонтово</v>
      </c>
      <c r="D112" s="229">
        <f>'2018'!I115</f>
        <v>43099</v>
      </c>
      <c r="E112" s="202">
        <f>'2018'!L115</f>
        <v>4000</v>
      </c>
      <c r="F112" s="202">
        <f>'2018'!M115</f>
        <v>2</v>
      </c>
      <c r="G112" s="21">
        <v>0.4</v>
      </c>
      <c r="H112" s="202">
        <f t="shared" si="3"/>
        <v>1600</v>
      </c>
      <c r="I112" s="202">
        <f t="shared" si="4"/>
        <v>800</v>
      </c>
      <c r="J112" s="202">
        <f t="shared" si="5"/>
        <v>2400</v>
      </c>
    </row>
    <row r="113" spans="1:10" x14ac:dyDescent="0.2">
      <c r="A113" s="202">
        <f>'2018'!A116</f>
        <v>111</v>
      </c>
      <c r="B113" s="202">
        <f>'2018'!B116</f>
        <v>198</v>
      </c>
      <c r="C113" s="202" t="str">
        <f>'2018'!E116</f>
        <v>Зеленый</v>
      </c>
      <c r="D113" s="229">
        <f>'2018'!I116</f>
        <v>43100</v>
      </c>
      <c r="E113" s="202">
        <f>'2018'!L116</f>
        <v>4500</v>
      </c>
      <c r="F113" s="202">
        <f>'2018'!M116</f>
        <v>1</v>
      </c>
      <c r="G113" s="21">
        <v>0.5</v>
      </c>
      <c r="H113" s="202">
        <f t="shared" si="3"/>
        <v>2250</v>
      </c>
      <c r="I113" s="202">
        <f t="shared" si="4"/>
        <v>1125</v>
      </c>
      <c r="J113" s="202">
        <f t="shared" si="5"/>
        <v>2250</v>
      </c>
    </row>
    <row r="114" spans="1:10" x14ac:dyDescent="0.2">
      <c r="A114" s="202">
        <f>'2018'!A117</f>
        <v>112</v>
      </c>
      <c r="B114" s="202">
        <f>'2018'!B117</f>
        <v>200</v>
      </c>
      <c r="C114" s="202" t="str">
        <f>'2018'!E117</f>
        <v>Вишняково</v>
      </c>
      <c r="D114" s="229">
        <f>'2018'!I117</f>
        <v>43100</v>
      </c>
      <c r="E114" s="202">
        <f>'2018'!L117</f>
        <v>5000</v>
      </c>
      <c r="F114" s="202">
        <f>'2018'!M117</f>
        <v>4</v>
      </c>
      <c r="G114" s="21">
        <v>0.4</v>
      </c>
      <c r="H114" s="202">
        <f t="shared" si="3"/>
        <v>2000</v>
      </c>
      <c r="I114" s="202">
        <f t="shared" si="4"/>
        <v>1000</v>
      </c>
      <c r="J114" s="202">
        <f t="shared" si="5"/>
        <v>3000</v>
      </c>
    </row>
    <row r="115" spans="1:10" x14ac:dyDescent="0.2">
      <c r="A115" s="202">
        <f>'2018'!A118</f>
        <v>113</v>
      </c>
      <c r="B115" s="202">
        <f>'2018'!B118</f>
        <v>202</v>
      </c>
      <c r="C115" s="202" t="str">
        <f>'2018'!E118</f>
        <v>Шульгино</v>
      </c>
      <c r="D115" s="229">
        <f>'2018'!I118</f>
        <v>43099</v>
      </c>
      <c r="E115" s="202">
        <f>'2018'!L118</f>
        <v>2100</v>
      </c>
      <c r="F115" s="202">
        <f>'2018'!M118</f>
        <v>1</v>
      </c>
      <c r="G115" s="21">
        <v>0.5</v>
      </c>
      <c r="H115" s="202">
        <f t="shared" si="3"/>
        <v>1050</v>
      </c>
      <c r="I115" s="202">
        <f t="shared" si="4"/>
        <v>525</v>
      </c>
      <c r="J115" s="202">
        <f t="shared" si="5"/>
        <v>1050</v>
      </c>
    </row>
    <row r="116" spans="1:10" x14ac:dyDescent="0.2">
      <c r="A116" s="202">
        <f>'2018'!A119</f>
        <v>114</v>
      </c>
      <c r="B116" s="202">
        <f>'2018'!B119</f>
        <v>318</v>
      </c>
      <c r="C116" s="202" t="str">
        <f>'2018'!E119</f>
        <v>Ельня</v>
      </c>
      <c r="D116" s="229">
        <f>'2018'!I119</f>
        <v>43097</v>
      </c>
      <c r="E116" s="202">
        <f>'2018'!L119</f>
        <v>2000</v>
      </c>
      <c r="F116" s="202">
        <f>'2018'!M119</f>
        <v>1</v>
      </c>
      <c r="G116" s="21">
        <v>0.5</v>
      </c>
      <c r="H116" s="202">
        <f t="shared" si="3"/>
        <v>1000</v>
      </c>
      <c r="I116" s="202">
        <f t="shared" si="4"/>
        <v>500</v>
      </c>
      <c r="J116" s="202">
        <f t="shared" si="5"/>
        <v>1000</v>
      </c>
    </row>
    <row r="117" spans="1:10" x14ac:dyDescent="0.2">
      <c r="A117" s="202">
        <f>'2018'!A120</f>
        <v>115</v>
      </c>
      <c r="B117" s="202">
        <f>'2018'!B120</f>
        <v>21</v>
      </c>
      <c r="C117" s="202" t="str">
        <f>'2018'!E120</f>
        <v>Железнодорожный</v>
      </c>
      <c r="D117" s="229">
        <f>'2018'!I120</f>
        <v>43097</v>
      </c>
      <c r="E117" s="202">
        <f>'2018'!L120</f>
        <v>1800</v>
      </c>
      <c r="F117" s="202">
        <f>'2018'!M120</f>
        <v>3</v>
      </c>
      <c r="G117" s="21">
        <v>0.4</v>
      </c>
      <c r="H117" s="202">
        <f t="shared" si="3"/>
        <v>720</v>
      </c>
      <c r="I117" s="202">
        <f t="shared" si="4"/>
        <v>360</v>
      </c>
      <c r="J117" s="202">
        <f t="shared" si="5"/>
        <v>1080</v>
      </c>
    </row>
    <row r="118" spans="1:10" x14ac:dyDescent="0.2">
      <c r="A118" s="202">
        <f>'2018'!A121</f>
        <v>116</v>
      </c>
      <c r="B118" s="202">
        <f>'2018'!B121</f>
        <v>62</v>
      </c>
      <c r="C118" s="202" t="str">
        <f>'2018'!E121</f>
        <v>Бисерово</v>
      </c>
      <c r="D118" s="229">
        <f>'2018'!I121</f>
        <v>43100</v>
      </c>
      <c r="E118" s="202">
        <f>'2018'!L121</f>
        <v>4100</v>
      </c>
      <c r="F118" s="202">
        <f>'2018'!M121</f>
        <v>1</v>
      </c>
      <c r="G118" s="21">
        <v>0.5</v>
      </c>
      <c r="H118" s="202">
        <f t="shared" si="3"/>
        <v>2050</v>
      </c>
      <c r="I118" s="202">
        <f t="shared" si="4"/>
        <v>1025</v>
      </c>
      <c r="J118" s="202">
        <f t="shared" si="5"/>
        <v>2050</v>
      </c>
    </row>
    <row r="119" spans="1:10" x14ac:dyDescent="0.2">
      <c r="A119" s="202">
        <f>'2018'!A122</f>
        <v>117</v>
      </c>
      <c r="B119" s="202">
        <f>'2018'!B122</f>
        <v>238</v>
      </c>
      <c r="C119" s="202" t="str">
        <f>'2018'!E122</f>
        <v>Салтыковка</v>
      </c>
      <c r="D119" s="229">
        <f>'2018'!I122</f>
        <v>43099</v>
      </c>
      <c r="E119" s="202">
        <f>'2018'!L122</f>
        <v>2700</v>
      </c>
      <c r="F119" s="202">
        <f>'2018'!M122</f>
        <v>3</v>
      </c>
      <c r="G119" s="21">
        <v>0.4</v>
      </c>
      <c r="H119" s="202">
        <f t="shared" si="3"/>
        <v>1080</v>
      </c>
      <c r="I119" s="202">
        <f t="shared" si="4"/>
        <v>540</v>
      </c>
      <c r="J119" s="202">
        <f t="shared" si="5"/>
        <v>1620</v>
      </c>
    </row>
    <row r="120" spans="1:10" x14ac:dyDescent="0.2">
      <c r="A120" s="202">
        <f>'2018'!A123</f>
        <v>118</v>
      </c>
      <c r="B120" s="202">
        <f>'2018'!B123</f>
        <v>239</v>
      </c>
      <c r="C120" s="202" t="str">
        <f>'2018'!E123</f>
        <v>Железнодорожный</v>
      </c>
      <c r="D120" s="229">
        <f>'2018'!I123</f>
        <v>43100</v>
      </c>
      <c r="E120" s="202">
        <f>'2018'!L123</f>
        <v>3600</v>
      </c>
      <c r="F120" s="202">
        <f>'2018'!M123</f>
        <v>3</v>
      </c>
      <c r="G120" s="21">
        <v>0.4</v>
      </c>
      <c r="H120" s="202">
        <f t="shared" si="3"/>
        <v>1440</v>
      </c>
      <c r="I120" s="202">
        <f t="shared" si="4"/>
        <v>720</v>
      </c>
      <c r="J120" s="202">
        <f t="shared" si="5"/>
        <v>2160</v>
      </c>
    </row>
    <row r="121" spans="1:10" x14ac:dyDescent="0.2">
      <c r="A121" s="202">
        <f>'2018'!A124</f>
        <v>119</v>
      </c>
      <c r="B121" s="202">
        <f>'2018'!B124</f>
        <v>256</v>
      </c>
      <c r="C121" s="202" t="str">
        <f>'2018'!E124</f>
        <v>Ногинск</v>
      </c>
      <c r="D121" s="229">
        <f>'2018'!I124</f>
        <v>43099</v>
      </c>
      <c r="E121" s="202">
        <f>'2018'!L124</f>
        <v>2600</v>
      </c>
      <c r="F121" s="202">
        <f>'2018'!M124</f>
        <v>2</v>
      </c>
      <c r="G121" s="21">
        <v>0.4</v>
      </c>
      <c r="H121" s="202">
        <f t="shared" si="3"/>
        <v>1040</v>
      </c>
      <c r="I121" s="202">
        <f t="shared" si="4"/>
        <v>520</v>
      </c>
      <c r="J121" s="202">
        <f t="shared" si="5"/>
        <v>1560</v>
      </c>
    </row>
    <row r="122" spans="1:10" x14ac:dyDescent="0.2">
      <c r="A122" s="202">
        <f>'2018'!A125</f>
        <v>120</v>
      </c>
      <c r="B122" s="202">
        <f>'2018'!B125</f>
        <v>159</v>
      </c>
      <c r="C122" s="202" t="str">
        <f>'2018'!E125</f>
        <v>Старая Купавна</v>
      </c>
      <c r="D122" s="229">
        <f>'2018'!I125</f>
        <v>43098</v>
      </c>
      <c r="E122" s="202">
        <f>'2018'!L125</f>
        <v>1600</v>
      </c>
      <c r="F122" s="202">
        <f>'2018'!M125</f>
        <v>2</v>
      </c>
      <c r="G122" s="21">
        <v>0.5</v>
      </c>
      <c r="H122" s="202">
        <f t="shared" si="3"/>
        <v>800</v>
      </c>
      <c r="I122" s="202">
        <f t="shared" si="4"/>
        <v>400</v>
      </c>
      <c r="J122" s="202">
        <f t="shared" si="5"/>
        <v>800</v>
      </c>
    </row>
    <row r="123" spans="1:10" x14ac:dyDescent="0.2">
      <c r="A123" s="202">
        <f>'2018'!A126</f>
        <v>121</v>
      </c>
      <c r="B123" s="202">
        <f>'2018'!B126</f>
        <v>180</v>
      </c>
      <c r="C123" s="202" t="str">
        <f>'2018'!E126</f>
        <v>Москва</v>
      </c>
      <c r="D123" s="229">
        <f>'2018'!I126</f>
        <v>43099</v>
      </c>
      <c r="E123" s="202">
        <f>'2018'!L126</f>
        <v>3000</v>
      </c>
      <c r="F123" s="202">
        <f>'2018'!M126</f>
        <v>2</v>
      </c>
      <c r="G123" s="21">
        <v>0.4</v>
      </c>
      <c r="H123" s="202">
        <f t="shared" si="3"/>
        <v>1200</v>
      </c>
      <c r="I123" s="202">
        <f t="shared" si="4"/>
        <v>600</v>
      </c>
      <c r="J123" s="202">
        <f t="shared" si="5"/>
        <v>1800</v>
      </c>
    </row>
    <row r="124" spans="1:10" x14ac:dyDescent="0.2">
      <c r="A124" s="202">
        <f>'2018'!A127</f>
        <v>122</v>
      </c>
      <c r="B124" s="202">
        <f>'2018'!B127</f>
        <v>266</v>
      </c>
      <c r="C124" s="202" t="str">
        <f>'2018'!E127</f>
        <v>Железнодорожный</v>
      </c>
      <c r="D124" s="229">
        <f>'2018'!I127</f>
        <v>43092</v>
      </c>
      <c r="E124" s="202">
        <f>'2018'!L127</f>
        <v>1600</v>
      </c>
      <c r="F124" s="202">
        <f>'2018'!M127</f>
        <v>3</v>
      </c>
      <c r="G124" s="21">
        <v>0.4</v>
      </c>
      <c r="H124" s="202">
        <f t="shared" si="3"/>
        <v>640</v>
      </c>
      <c r="I124" s="202">
        <f t="shared" si="4"/>
        <v>320</v>
      </c>
      <c r="J124" s="202">
        <f t="shared" si="5"/>
        <v>960</v>
      </c>
    </row>
    <row r="125" spans="1:10" x14ac:dyDescent="0.2">
      <c r="A125" s="202">
        <f>'2018'!A128</f>
        <v>123</v>
      </c>
      <c r="B125" s="202">
        <f>'2018'!B128</f>
        <v>355</v>
      </c>
      <c r="C125" s="202" t="str">
        <f>'2018'!E128</f>
        <v>Видное</v>
      </c>
      <c r="D125" s="229">
        <f>'2018'!I128</f>
        <v>43099</v>
      </c>
      <c r="E125" s="202">
        <f>'2018'!L128</f>
        <v>3500</v>
      </c>
      <c r="F125" s="202">
        <f>'2018'!M128</f>
        <v>2</v>
      </c>
      <c r="G125" s="21">
        <v>0.4</v>
      </c>
      <c r="H125" s="202">
        <f t="shared" si="3"/>
        <v>1400</v>
      </c>
      <c r="I125" s="202">
        <f t="shared" si="4"/>
        <v>700</v>
      </c>
      <c r="J125" s="202">
        <f t="shared" si="5"/>
        <v>2100</v>
      </c>
    </row>
    <row r="126" spans="1:10" x14ac:dyDescent="0.2">
      <c r="A126" s="202">
        <f>'2018'!A129</f>
        <v>124</v>
      </c>
      <c r="B126" s="202">
        <f>'2018'!B129</f>
        <v>319</v>
      </c>
      <c r="C126" s="202" t="str">
        <f>'2018'!E129</f>
        <v>Старая Купавна</v>
      </c>
      <c r="D126" s="229">
        <f>'2018'!I129</f>
        <v>43098</v>
      </c>
      <c r="E126" s="202">
        <f>'2018'!L129</f>
        <v>1600</v>
      </c>
      <c r="F126" s="202">
        <f>'2018'!M129</f>
        <v>2</v>
      </c>
      <c r="G126" s="21">
        <v>0.5</v>
      </c>
      <c r="H126" s="202">
        <f t="shared" si="3"/>
        <v>800</v>
      </c>
      <c r="I126" s="202">
        <f t="shared" si="4"/>
        <v>400</v>
      </c>
      <c r="J126" s="202">
        <f t="shared" si="5"/>
        <v>800</v>
      </c>
    </row>
    <row r="127" spans="1:10" x14ac:dyDescent="0.2">
      <c r="A127" s="202">
        <f>'2018'!A130</f>
        <v>125</v>
      </c>
      <c r="B127" s="202">
        <f>'2018'!B130</f>
        <v>274</v>
      </c>
      <c r="C127" s="202" t="str">
        <f>'2018'!E130</f>
        <v>Железнодорожный</v>
      </c>
      <c r="D127" s="229">
        <f>'2018'!I130</f>
        <v>43099</v>
      </c>
      <c r="E127" s="202">
        <f>'2018'!L130</f>
        <v>2400</v>
      </c>
      <c r="F127" s="202">
        <f>'2018'!M130</f>
        <v>3</v>
      </c>
      <c r="G127" s="21">
        <v>0.4</v>
      </c>
      <c r="H127" s="202">
        <f t="shared" si="3"/>
        <v>960</v>
      </c>
      <c r="I127" s="202">
        <f t="shared" si="4"/>
        <v>480</v>
      </c>
      <c r="J127" s="202">
        <f t="shared" si="5"/>
        <v>1440</v>
      </c>
    </row>
    <row r="128" spans="1:10" x14ac:dyDescent="0.2">
      <c r="A128" s="202">
        <f>'2018'!A131</f>
        <v>126</v>
      </c>
      <c r="B128" s="202">
        <f>'2018'!B131</f>
        <v>114</v>
      </c>
      <c r="C128" s="202" t="str">
        <f>'2018'!E131</f>
        <v>Шульгино</v>
      </c>
      <c r="D128" s="229">
        <f>'2018'!I131</f>
        <v>43099</v>
      </c>
      <c r="E128" s="202">
        <f>'2018'!L131</f>
        <v>1900</v>
      </c>
      <c r="F128" s="202">
        <f>'2018'!M131</f>
        <v>1</v>
      </c>
      <c r="G128" s="21">
        <v>0.5</v>
      </c>
      <c r="H128" s="202">
        <f t="shared" si="3"/>
        <v>950</v>
      </c>
      <c r="I128" s="202">
        <f t="shared" si="4"/>
        <v>475</v>
      </c>
      <c r="J128" s="202">
        <f t="shared" si="5"/>
        <v>950</v>
      </c>
    </row>
    <row r="129" spans="1:10" x14ac:dyDescent="0.2">
      <c r="A129" s="202">
        <f>'2018'!A132</f>
        <v>127</v>
      </c>
      <c r="B129" s="202">
        <f>'2018'!B132</f>
        <v>99</v>
      </c>
      <c r="C129" s="202" t="str">
        <f>'2018'!E132</f>
        <v>Старая Купавна</v>
      </c>
      <c r="D129" s="229">
        <f>'2018'!I132</f>
        <v>43099</v>
      </c>
      <c r="E129" s="202">
        <f>'2018'!L132</f>
        <v>1900</v>
      </c>
      <c r="F129" s="202">
        <f>'2018'!M132</f>
        <v>1</v>
      </c>
      <c r="G129" s="21">
        <v>0.5</v>
      </c>
      <c r="H129" s="202">
        <f t="shared" si="3"/>
        <v>950</v>
      </c>
      <c r="I129" s="202">
        <f t="shared" si="4"/>
        <v>475</v>
      </c>
      <c r="J129" s="202">
        <f t="shared" si="5"/>
        <v>950</v>
      </c>
    </row>
    <row r="130" spans="1:10" x14ac:dyDescent="0.2">
      <c r="A130" s="202">
        <f>'2018'!A133</f>
        <v>128</v>
      </c>
      <c r="B130" s="202">
        <f>'2018'!B133</f>
        <v>246</v>
      </c>
      <c r="C130" s="202" t="str">
        <f>'2018'!E133</f>
        <v>Старая Купавна</v>
      </c>
      <c r="D130" s="229">
        <f>'2018'!I133</f>
        <v>43097</v>
      </c>
      <c r="E130" s="202">
        <f>'2018'!L133</f>
        <v>3500</v>
      </c>
      <c r="F130" s="202">
        <f>'2018'!M133</f>
        <v>4</v>
      </c>
      <c r="G130" s="21">
        <v>0.5</v>
      </c>
      <c r="H130" s="202">
        <f t="shared" si="3"/>
        <v>1750</v>
      </c>
      <c r="I130" s="202">
        <f t="shared" si="4"/>
        <v>875</v>
      </c>
      <c r="J130" s="202">
        <f t="shared" si="5"/>
        <v>1750</v>
      </c>
    </row>
    <row r="131" spans="1:10" x14ac:dyDescent="0.2">
      <c r="A131" s="202">
        <f>'2018'!A134</f>
        <v>129</v>
      </c>
      <c r="B131" s="202">
        <f>'2018'!B134</f>
        <v>246</v>
      </c>
      <c r="C131" s="202" t="str">
        <f>'2018'!E134</f>
        <v>Старая Купавна</v>
      </c>
      <c r="D131" s="229">
        <f>'2018'!I134</f>
        <v>43095</v>
      </c>
      <c r="E131" s="202">
        <f>'2018'!L134</f>
        <v>3500</v>
      </c>
      <c r="F131" s="202">
        <f>'2018'!M134</f>
        <v>4</v>
      </c>
      <c r="G131" s="21">
        <v>0.5</v>
      </c>
      <c r="H131" s="202">
        <f t="shared" si="3"/>
        <v>1750</v>
      </c>
      <c r="I131" s="202">
        <f t="shared" si="4"/>
        <v>875</v>
      </c>
      <c r="J131" s="202">
        <f t="shared" si="5"/>
        <v>1750</v>
      </c>
    </row>
    <row r="132" spans="1:10" x14ac:dyDescent="0.2">
      <c r="A132" s="202">
        <f>'2018'!A135</f>
        <v>130</v>
      </c>
      <c r="B132" s="202">
        <f>'2018'!B135</f>
        <v>231</v>
      </c>
      <c r="C132" s="202" t="str">
        <f>'2018'!E135</f>
        <v>Щемилово</v>
      </c>
      <c r="D132" s="229">
        <f>'2018'!I135</f>
        <v>43093</v>
      </c>
      <c r="E132" s="202">
        <f>'2018'!L135</f>
        <v>2000</v>
      </c>
      <c r="F132" s="202">
        <f>'2018'!M135</f>
        <v>2</v>
      </c>
      <c r="G132" s="21">
        <v>0.5</v>
      </c>
      <c r="H132" s="202">
        <f t="shared" ref="H132:H195" si="6">E132*G132</f>
        <v>1000</v>
      </c>
      <c r="I132" s="202">
        <f t="shared" ref="I132:I195" si="7">H132/2</f>
        <v>500</v>
      </c>
      <c r="J132" s="202">
        <f t="shared" ref="J132:J195" si="8">E132-H132</f>
        <v>1000</v>
      </c>
    </row>
    <row r="133" spans="1:10" x14ac:dyDescent="0.2">
      <c r="A133" s="202">
        <f>'2018'!A136</f>
        <v>131</v>
      </c>
      <c r="B133" s="202">
        <f>'2018'!B136</f>
        <v>321</v>
      </c>
      <c r="C133" s="202" t="str">
        <f>'2018'!E136</f>
        <v>Железнодорожный</v>
      </c>
      <c r="D133" s="229">
        <f>'2018'!I136</f>
        <v>43100</v>
      </c>
      <c r="E133" s="202">
        <f>'2018'!L136</f>
        <v>2800</v>
      </c>
      <c r="F133" s="202">
        <f>'2018'!M136</f>
        <v>4</v>
      </c>
      <c r="G133" s="21">
        <v>0.4</v>
      </c>
      <c r="H133" s="202">
        <f t="shared" si="6"/>
        <v>1120</v>
      </c>
      <c r="I133" s="202">
        <f t="shared" si="7"/>
        <v>560</v>
      </c>
      <c r="J133" s="202">
        <f t="shared" si="8"/>
        <v>1680</v>
      </c>
    </row>
    <row r="134" spans="1:10" x14ac:dyDescent="0.2">
      <c r="A134" s="202">
        <f>'2018'!A137</f>
        <v>132</v>
      </c>
      <c r="B134" s="202">
        <f>'2018'!B137</f>
        <v>322</v>
      </c>
      <c r="C134" s="202" t="str">
        <f>'2018'!E137</f>
        <v>Балашиха</v>
      </c>
      <c r="D134" s="229">
        <f>'2018'!I137</f>
        <v>43097</v>
      </c>
      <c r="E134" s="202">
        <f>'2018'!L137</f>
        <v>2700</v>
      </c>
      <c r="F134" s="202">
        <f>'2018'!M137</f>
        <v>3</v>
      </c>
      <c r="G134" s="21">
        <v>0.4</v>
      </c>
      <c r="H134" s="202">
        <f t="shared" si="6"/>
        <v>1080</v>
      </c>
      <c r="I134" s="202">
        <f t="shared" si="7"/>
        <v>540</v>
      </c>
      <c r="J134" s="202">
        <f t="shared" si="8"/>
        <v>1620</v>
      </c>
    </row>
    <row r="135" spans="1:10" x14ac:dyDescent="0.2">
      <c r="A135" s="202">
        <f>'2018'!A138</f>
        <v>133</v>
      </c>
      <c r="B135" s="202">
        <f>'2018'!B138</f>
        <v>7</v>
      </c>
      <c r="C135" s="202" t="str">
        <f>'2018'!E138</f>
        <v>Бисерово</v>
      </c>
      <c r="D135" s="229">
        <f>'2018'!I138</f>
        <v>43100</v>
      </c>
      <c r="E135" s="202">
        <f>'2018'!L138</f>
        <v>4700</v>
      </c>
      <c r="F135" s="202">
        <f>'2018'!M138</f>
        <v>1</v>
      </c>
      <c r="G135" s="126">
        <v>0.5</v>
      </c>
      <c r="H135" s="202">
        <f t="shared" si="6"/>
        <v>2350</v>
      </c>
      <c r="I135" s="202">
        <f t="shared" si="7"/>
        <v>1175</v>
      </c>
      <c r="J135" s="202">
        <f t="shared" si="8"/>
        <v>2350</v>
      </c>
    </row>
    <row r="136" spans="1:10" x14ac:dyDescent="0.2">
      <c r="A136" s="202">
        <f>'2018'!A139</f>
        <v>134</v>
      </c>
      <c r="B136" s="202">
        <f>'2018'!B139</f>
        <v>136</v>
      </c>
      <c r="C136" s="202" t="str">
        <f>'2018'!E139</f>
        <v>Зеленый</v>
      </c>
      <c r="D136" s="229">
        <f>'2018'!I139</f>
        <v>43099</v>
      </c>
      <c r="E136" s="202">
        <f>'2018'!L139</f>
        <v>2000</v>
      </c>
      <c r="F136" s="202">
        <f>'2018'!M139</f>
        <v>2</v>
      </c>
      <c r="G136" s="126">
        <v>0.5</v>
      </c>
      <c r="H136" s="202">
        <f t="shared" si="6"/>
        <v>1000</v>
      </c>
      <c r="I136" s="202">
        <f t="shared" si="7"/>
        <v>500</v>
      </c>
      <c r="J136" s="202">
        <f t="shared" si="8"/>
        <v>1000</v>
      </c>
    </row>
    <row r="137" spans="1:10" x14ac:dyDescent="0.2">
      <c r="A137" s="202">
        <f>'2018'!A140</f>
        <v>135</v>
      </c>
      <c r="B137" s="202">
        <f>'2018'!B140</f>
        <v>67</v>
      </c>
      <c r="C137" s="202" t="str">
        <f>'2018'!E140</f>
        <v>Старая Купавна</v>
      </c>
      <c r="D137" s="229">
        <f>'2018'!I140</f>
        <v>43098</v>
      </c>
      <c r="E137" s="202">
        <f>'2018'!L140</f>
        <v>1600</v>
      </c>
      <c r="F137" s="202">
        <f>'2018'!M140</f>
        <v>1</v>
      </c>
      <c r="G137" s="126">
        <v>0.5</v>
      </c>
      <c r="H137" s="202">
        <f t="shared" si="6"/>
        <v>800</v>
      </c>
      <c r="I137" s="202">
        <f t="shared" si="7"/>
        <v>400</v>
      </c>
      <c r="J137" s="202">
        <f t="shared" si="8"/>
        <v>800</v>
      </c>
    </row>
    <row r="138" spans="1:10" x14ac:dyDescent="0.2">
      <c r="A138" s="202">
        <f>'2018'!A141</f>
        <v>136</v>
      </c>
      <c r="B138" s="202">
        <f>'2018'!B141</f>
        <v>70</v>
      </c>
      <c r="C138" s="202" t="str">
        <f>'2018'!E141</f>
        <v>Балашиха</v>
      </c>
      <c r="D138" s="229">
        <f>'2018'!I141</f>
        <v>43098</v>
      </c>
      <c r="E138" s="202">
        <f>'2018'!L141</f>
        <v>5000</v>
      </c>
      <c r="F138" s="202">
        <f>'2018'!M141</f>
        <v>4</v>
      </c>
      <c r="G138" s="126">
        <v>0.4</v>
      </c>
      <c r="H138" s="202">
        <f t="shared" si="6"/>
        <v>2000</v>
      </c>
      <c r="I138" s="202">
        <f t="shared" si="7"/>
        <v>1000</v>
      </c>
      <c r="J138" s="202">
        <f t="shared" si="8"/>
        <v>3000</v>
      </c>
    </row>
    <row r="139" spans="1:10" x14ac:dyDescent="0.2">
      <c r="A139" s="202">
        <f>'2018'!A142</f>
        <v>137</v>
      </c>
      <c r="B139" s="202">
        <f>'2018'!B142</f>
        <v>117</v>
      </c>
      <c r="C139" s="202" t="str">
        <f>'2018'!E142</f>
        <v>Щемилово</v>
      </c>
      <c r="D139" s="229">
        <f>'2018'!I142</f>
        <v>43098</v>
      </c>
      <c r="E139" s="202">
        <f>'2018'!L142</f>
        <v>1600</v>
      </c>
      <c r="F139" s="202">
        <f>'2018'!M142</f>
        <v>2</v>
      </c>
      <c r="G139" s="126">
        <v>0.5</v>
      </c>
      <c r="H139" s="202">
        <f t="shared" si="6"/>
        <v>800</v>
      </c>
      <c r="I139" s="202">
        <f t="shared" si="7"/>
        <v>400</v>
      </c>
      <c r="J139" s="202">
        <f t="shared" si="8"/>
        <v>800</v>
      </c>
    </row>
    <row r="140" spans="1:10" x14ac:dyDescent="0.2">
      <c r="A140" s="202">
        <f>'2018'!A143</f>
        <v>138</v>
      </c>
      <c r="B140" s="202">
        <f>'2018'!B143</f>
        <v>354</v>
      </c>
      <c r="C140" s="202" t="str">
        <f>'2018'!E143</f>
        <v>Кудиново</v>
      </c>
      <c r="D140" s="229">
        <f>'2018'!I143</f>
        <v>43100</v>
      </c>
      <c r="E140" s="202">
        <f>'2018'!L143</f>
        <v>2700</v>
      </c>
      <c r="F140" s="202">
        <f>'2018'!M143</f>
        <v>4</v>
      </c>
      <c r="G140" s="126">
        <v>0.5</v>
      </c>
      <c r="H140" s="202">
        <f t="shared" si="6"/>
        <v>1350</v>
      </c>
      <c r="I140" s="202">
        <f t="shared" si="7"/>
        <v>675</v>
      </c>
      <c r="J140" s="202">
        <f t="shared" si="8"/>
        <v>1350</v>
      </c>
    </row>
    <row r="141" spans="1:10" x14ac:dyDescent="0.2">
      <c r="A141" s="202">
        <f>'2018'!A144</f>
        <v>139</v>
      </c>
      <c r="B141" s="202">
        <f>'2018'!B144</f>
        <v>353</v>
      </c>
      <c r="C141" s="202" t="str">
        <f>'2018'!E144</f>
        <v>Железнодорожный</v>
      </c>
      <c r="D141" s="229">
        <f>'2018'!I144</f>
        <v>43100</v>
      </c>
      <c r="E141" s="202">
        <f>'2018'!L144</f>
        <v>2800</v>
      </c>
      <c r="F141" s="202">
        <f>'2018'!M144</f>
        <v>2</v>
      </c>
      <c r="G141" s="126">
        <v>0.4</v>
      </c>
      <c r="H141" s="202">
        <f t="shared" si="6"/>
        <v>1120</v>
      </c>
      <c r="I141" s="202">
        <f t="shared" si="7"/>
        <v>560</v>
      </c>
      <c r="J141" s="202">
        <f t="shared" si="8"/>
        <v>1680</v>
      </c>
    </row>
    <row r="142" spans="1:10" x14ac:dyDescent="0.2">
      <c r="A142" s="202">
        <f>'2018'!A145</f>
        <v>140</v>
      </c>
      <c r="B142" s="202">
        <f>'2018'!B145</f>
        <v>194</v>
      </c>
      <c r="C142" s="202" t="str">
        <f>'2018'!E145</f>
        <v>Балашиха</v>
      </c>
      <c r="D142" s="229">
        <f>'2018'!I145</f>
        <v>43093</v>
      </c>
      <c r="E142" s="202">
        <f>'2018'!L145</f>
        <v>1900</v>
      </c>
      <c r="F142" s="202">
        <f>'2018'!M145</f>
        <v>3</v>
      </c>
      <c r="G142" s="126">
        <v>0.4</v>
      </c>
      <c r="H142" s="202">
        <f t="shared" si="6"/>
        <v>760</v>
      </c>
      <c r="I142" s="202">
        <f t="shared" si="7"/>
        <v>380</v>
      </c>
      <c r="J142" s="202">
        <f t="shared" si="8"/>
        <v>1140</v>
      </c>
    </row>
    <row r="143" spans="1:10" x14ac:dyDescent="0.2">
      <c r="A143" s="202">
        <f>'2018'!A146</f>
        <v>141</v>
      </c>
      <c r="B143" s="202">
        <f>'2018'!B146</f>
        <v>327</v>
      </c>
      <c r="C143" s="202" t="str">
        <f>'2018'!E146</f>
        <v>Павлино</v>
      </c>
      <c r="D143" s="229">
        <f>'2018'!I146</f>
        <v>43092</v>
      </c>
      <c r="E143" s="202">
        <f>'2018'!L146</f>
        <v>1700</v>
      </c>
      <c r="F143" s="202">
        <f>'2018'!M146</f>
        <v>3</v>
      </c>
      <c r="G143" s="21">
        <v>0.4</v>
      </c>
      <c r="H143" s="202">
        <f t="shared" si="6"/>
        <v>680</v>
      </c>
      <c r="I143" s="202">
        <f t="shared" si="7"/>
        <v>340</v>
      </c>
      <c r="J143" s="202">
        <f t="shared" si="8"/>
        <v>1020</v>
      </c>
    </row>
    <row r="144" spans="1:10" x14ac:dyDescent="0.2">
      <c r="A144" s="202">
        <f>'2018'!A147</f>
        <v>142</v>
      </c>
      <c r="B144" s="202">
        <f>'2018'!B147</f>
        <v>328</v>
      </c>
      <c r="C144" s="202" t="str">
        <f>'2018'!E147</f>
        <v>Старая Купавна</v>
      </c>
      <c r="D144" s="229">
        <f>'2018'!I147</f>
        <v>43098</v>
      </c>
      <c r="E144" s="202">
        <f>'2018'!L147</f>
        <v>0</v>
      </c>
      <c r="F144" s="202">
        <f>'2018'!M147</f>
        <v>1</v>
      </c>
      <c r="G144" s="21">
        <v>0.5</v>
      </c>
      <c r="H144" s="202">
        <f t="shared" si="6"/>
        <v>0</v>
      </c>
      <c r="I144" s="202">
        <f t="shared" si="7"/>
        <v>0</v>
      </c>
      <c r="J144" s="202">
        <f t="shared" si="8"/>
        <v>0</v>
      </c>
    </row>
    <row r="145" spans="1:10" x14ac:dyDescent="0.2">
      <c r="A145" s="202">
        <f>'2018'!A148</f>
        <v>143</v>
      </c>
      <c r="B145" s="202">
        <f>'2018'!B148</f>
        <v>329</v>
      </c>
      <c r="C145" s="202" t="str">
        <f>'2018'!E148</f>
        <v>Новая Купавна</v>
      </c>
      <c r="D145" s="229">
        <f>'2018'!I148</f>
        <v>43100</v>
      </c>
      <c r="E145" s="202">
        <f>'2018'!L148</f>
        <v>3900</v>
      </c>
      <c r="F145" s="202">
        <f>'2018'!M148</f>
        <v>2</v>
      </c>
      <c r="G145" s="21">
        <v>0.5</v>
      </c>
      <c r="H145" s="202">
        <f t="shared" si="6"/>
        <v>1950</v>
      </c>
      <c r="I145" s="202">
        <f t="shared" si="7"/>
        <v>975</v>
      </c>
      <c r="J145" s="202">
        <f t="shared" si="8"/>
        <v>1950</v>
      </c>
    </row>
    <row r="146" spans="1:10" x14ac:dyDescent="0.2">
      <c r="A146" s="202">
        <f>'2018'!A149</f>
        <v>144</v>
      </c>
      <c r="B146" s="202">
        <f>'2018'!B149</f>
        <v>205</v>
      </c>
      <c r="C146" s="202" t="str">
        <f>'2018'!E149</f>
        <v>Новая Купавна</v>
      </c>
      <c r="D146" s="229">
        <f>'2018'!I149</f>
        <v>43100</v>
      </c>
      <c r="E146" s="202">
        <f>'2018'!L149</f>
        <v>3900</v>
      </c>
      <c r="F146" s="202">
        <f>'2018'!M149</f>
        <v>2</v>
      </c>
      <c r="G146" s="21">
        <v>0.5</v>
      </c>
      <c r="H146" s="202">
        <f t="shared" si="6"/>
        <v>1950</v>
      </c>
      <c r="I146" s="202">
        <f t="shared" si="7"/>
        <v>975</v>
      </c>
      <c r="J146" s="202">
        <f t="shared" si="8"/>
        <v>1950</v>
      </c>
    </row>
    <row r="147" spans="1:10" x14ac:dyDescent="0.2">
      <c r="A147" s="202">
        <f>'2018'!A150</f>
        <v>145</v>
      </c>
      <c r="B147" s="202">
        <f>'2018'!B150</f>
        <v>339</v>
      </c>
      <c r="C147" s="202" t="str">
        <f>'2018'!E150</f>
        <v>Старая Купавна</v>
      </c>
      <c r="D147" s="229">
        <f>'2018'!I150</f>
        <v>43099</v>
      </c>
      <c r="E147" s="202">
        <f>'2018'!L150</f>
        <v>2500</v>
      </c>
      <c r="F147" s="202">
        <f>'2018'!M150</f>
        <v>1</v>
      </c>
      <c r="G147" s="21">
        <v>0.5</v>
      </c>
      <c r="H147" s="202">
        <f t="shared" si="6"/>
        <v>1250</v>
      </c>
      <c r="I147" s="202">
        <f t="shared" si="7"/>
        <v>625</v>
      </c>
      <c r="J147" s="202">
        <f t="shared" si="8"/>
        <v>1250</v>
      </c>
    </row>
    <row r="148" spans="1:10" x14ac:dyDescent="0.2">
      <c r="A148" s="202">
        <f>'2018'!A151</f>
        <v>146</v>
      </c>
      <c r="B148" s="202">
        <f>'2018'!B151</f>
        <v>330</v>
      </c>
      <c r="C148" s="202" t="str">
        <f>'2018'!E151</f>
        <v>Железнодорожный</v>
      </c>
      <c r="D148" s="229">
        <f>'2018'!I151</f>
        <v>43100</v>
      </c>
      <c r="E148" s="202">
        <f>'2018'!L151</f>
        <v>5700</v>
      </c>
      <c r="F148" s="202">
        <f>'2018'!M151</f>
        <v>3</v>
      </c>
      <c r="G148" s="21">
        <v>0.4</v>
      </c>
      <c r="H148" s="202">
        <f t="shared" si="6"/>
        <v>2280</v>
      </c>
      <c r="I148" s="202">
        <f t="shared" si="7"/>
        <v>1140</v>
      </c>
      <c r="J148" s="202">
        <f t="shared" si="8"/>
        <v>3420</v>
      </c>
    </row>
    <row r="149" spans="1:10" x14ac:dyDescent="0.2">
      <c r="A149" s="202">
        <f>'2018'!A152</f>
        <v>147</v>
      </c>
      <c r="B149" s="202">
        <f>'2018'!B152</f>
        <v>56</v>
      </c>
      <c r="C149" s="202" t="str">
        <f>'2018'!E152</f>
        <v>Бисерово</v>
      </c>
      <c r="D149" s="229">
        <f>'2018'!I152</f>
        <v>43100</v>
      </c>
      <c r="E149" s="202">
        <f>'2018'!L152</f>
        <v>4800</v>
      </c>
      <c r="F149" s="202">
        <f>'2018'!M152</f>
        <v>1</v>
      </c>
      <c r="G149" s="21">
        <v>0.5</v>
      </c>
      <c r="H149" s="202">
        <f t="shared" si="6"/>
        <v>2400</v>
      </c>
      <c r="I149" s="202">
        <f t="shared" si="7"/>
        <v>1200</v>
      </c>
      <c r="J149" s="202">
        <f t="shared" si="8"/>
        <v>2400</v>
      </c>
    </row>
    <row r="150" spans="1:10" x14ac:dyDescent="0.2">
      <c r="A150" s="202">
        <f>'2018'!A153</f>
        <v>148</v>
      </c>
      <c r="B150" s="202">
        <f>'2018'!B153</f>
        <v>331</v>
      </c>
      <c r="C150" s="202" t="str">
        <f>'2018'!E153</f>
        <v>Старая Купавна</v>
      </c>
      <c r="D150" s="229">
        <f>'2018'!I153</f>
        <v>43099</v>
      </c>
      <c r="E150" s="202">
        <f>'2018'!L153</f>
        <v>2000</v>
      </c>
      <c r="F150" s="202">
        <f>'2018'!M153</f>
        <v>4</v>
      </c>
      <c r="G150" s="21">
        <v>0.5</v>
      </c>
      <c r="H150" s="202">
        <f t="shared" si="6"/>
        <v>1000</v>
      </c>
      <c r="I150" s="202">
        <f t="shared" si="7"/>
        <v>500</v>
      </c>
      <c r="J150" s="202">
        <f t="shared" si="8"/>
        <v>1000</v>
      </c>
    </row>
    <row r="151" spans="1:10" x14ac:dyDescent="0.2">
      <c r="A151" s="202">
        <f>'2018'!A154</f>
        <v>149</v>
      </c>
      <c r="B151" s="202">
        <f>'2018'!B154</f>
        <v>332</v>
      </c>
      <c r="C151" s="202" t="str">
        <f>'2018'!E154</f>
        <v>Железнодорожный</v>
      </c>
      <c r="D151" s="229">
        <f>'2018'!I154</f>
        <v>43092</v>
      </c>
      <c r="E151" s="202">
        <f>'2018'!L154</f>
        <v>1700</v>
      </c>
      <c r="F151" s="202">
        <f>'2018'!M154</f>
        <v>3</v>
      </c>
      <c r="G151" s="21">
        <v>0.4</v>
      </c>
      <c r="H151" s="202">
        <f t="shared" si="6"/>
        <v>680</v>
      </c>
      <c r="I151" s="202">
        <f t="shared" si="7"/>
        <v>340</v>
      </c>
      <c r="J151" s="202">
        <f t="shared" si="8"/>
        <v>1020</v>
      </c>
    </row>
    <row r="152" spans="1:10" x14ac:dyDescent="0.2">
      <c r="A152" s="202">
        <f>'2018'!A155</f>
        <v>150</v>
      </c>
      <c r="B152" s="202">
        <f>'2018'!B155</f>
        <v>333</v>
      </c>
      <c r="C152" s="202" t="str">
        <f>'2018'!E155</f>
        <v>Щемилово</v>
      </c>
      <c r="D152" s="229">
        <f>'2018'!I155</f>
        <v>43100</v>
      </c>
      <c r="E152" s="202">
        <f>'2018'!L155</f>
        <v>2200</v>
      </c>
      <c r="F152" s="202">
        <f>'2018'!M155</f>
        <v>2</v>
      </c>
      <c r="G152" s="21">
        <v>0.5</v>
      </c>
      <c r="H152" s="202">
        <f t="shared" si="6"/>
        <v>1100</v>
      </c>
      <c r="I152" s="202">
        <f t="shared" si="7"/>
        <v>550</v>
      </c>
      <c r="J152" s="202">
        <f t="shared" si="8"/>
        <v>1100</v>
      </c>
    </row>
    <row r="153" spans="1:10" x14ac:dyDescent="0.2">
      <c r="A153" s="202">
        <f>'2018'!A156</f>
        <v>151</v>
      </c>
      <c r="B153" s="202">
        <f>'2018'!B156</f>
        <v>334</v>
      </c>
      <c r="C153" s="202" t="str">
        <f>'2018'!E156</f>
        <v>Железнодорожный</v>
      </c>
      <c r="D153" s="229">
        <f>'2018'!I156</f>
        <v>43100</v>
      </c>
      <c r="E153" s="202">
        <f>'2018'!L156</f>
        <v>2800</v>
      </c>
      <c r="F153" s="202">
        <f>'2018'!M156</f>
        <v>3</v>
      </c>
      <c r="G153" s="21">
        <v>0.4</v>
      </c>
      <c r="H153" s="202">
        <f t="shared" si="6"/>
        <v>1120</v>
      </c>
      <c r="I153" s="202">
        <f t="shared" si="7"/>
        <v>560</v>
      </c>
      <c r="J153" s="202">
        <f t="shared" si="8"/>
        <v>1680</v>
      </c>
    </row>
    <row r="154" spans="1:10" x14ac:dyDescent="0.2">
      <c r="A154" s="202">
        <f>'2018'!A157</f>
        <v>152</v>
      </c>
      <c r="B154" s="202">
        <f>'2018'!B157</f>
        <v>263</v>
      </c>
      <c r="C154" s="202" t="str">
        <f>'2018'!E157</f>
        <v>Ногинск</v>
      </c>
      <c r="D154" s="229">
        <f>'2018'!I157</f>
        <v>43099</v>
      </c>
      <c r="E154" s="202">
        <f>'2018'!L157</f>
        <v>2600</v>
      </c>
      <c r="F154" s="202">
        <f>'2018'!M157</f>
        <v>4</v>
      </c>
      <c r="G154" s="21">
        <v>0.4</v>
      </c>
      <c r="H154" s="202">
        <f t="shared" si="6"/>
        <v>1040</v>
      </c>
      <c r="I154" s="202">
        <f t="shared" si="7"/>
        <v>520</v>
      </c>
      <c r="J154" s="202">
        <f t="shared" si="8"/>
        <v>1560</v>
      </c>
    </row>
    <row r="155" spans="1:10" x14ac:dyDescent="0.2">
      <c r="A155" s="202">
        <f>'2018'!A158</f>
        <v>153</v>
      </c>
      <c r="B155" s="202">
        <f>'2018'!B158</f>
        <v>335</v>
      </c>
      <c r="C155" s="202" t="str">
        <f>'2018'!E158</f>
        <v>Павлино</v>
      </c>
      <c r="D155" s="229">
        <f>'2018'!I158</f>
        <v>43100</v>
      </c>
      <c r="E155" s="202">
        <f>'2018'!L158</f>
        <v>5700</v>
      </c>
      <c r="F155" s="202">
        <f>'2018'!M158</f>
        <v>3</v>
      </c>
      <c r="G155" s="21">
        <v>0.4</v>
      </c>
      <c r="H155" s="202">
        <f t="shared" si="6"/>
        <v>2280</v>
      </c>
      <c r="I155" s="202">
        <f t="shared" si="7"/>
        <v>1140</v>
      </c>
      <c r="J155" s="202">
        <f t="shared" si="8"/>
        <v>3420</v>
      </c>
    </row>
    <row r="156" spans="1:10" x14ac:dyDescent="0.2">
      <c r="A156" s="202">
        <f>'2018'!A159</f>
        <v>154</v>
      </c>
      <c r="B156" s="202">
        <f>'2018'!B159</f>
        <v>336</v>
      </c>
      <c r="C156" s="202" t="str">
        <f>'2018'!E159</f>
        <v>Павлино</v>
      </c>
      <c r="D156" s="229">
        <f>'2018'!I159</f>
        <v>43100</v>
      </c>
      <c r="E156" s="202">
        <f>'2018'!L159</f>
        <v>2800</v>
      </c>
      <c r="F156" s="202">
        <f>'2018'!M159</f>
        <v>3</v>
      </c>
      <c r="G156" s="21">
        <v>0.4</v>
      </c>
      <c r="H156" s="202">
        <f t="shared" si="6"/>
        <v>1120</v>
      </c>
      <c r="I156" s="202">
        <f t="shared" si="7"/>
        <v>560</v>
      </c>
      <c r="J156" s="202">
        <f t="shared" si="8"/>
        <v>1680</v>
      </c>
    </row>
    <row r="157" spans="1:10" x14ac:dyDescent="0.2">
      <c r="A157" s="202">
        <f>'2018'!A160</f>
        <v>155</v>
      </c>
      <c r="B157" s="202">
        <f>'2018'!B160</f>
        <v>351</v>
      </c>
      <c r="C157" s="202" t="str">
        <f>'2018'!E160</f>
        <v>Железнодорожный</v>
      </c>
      <c r="D157" s="229">
        <f>'2018'!I160</f>
        <v>43098</v>
      </c>
      <c r="E157" s="202">
        <f>'2018'!L160</f>
        <v>1900</v>
      </c>
      <c r="F157" s="202">
        <f>'2018'!M160</f>
        <v>3</v>
      </c>
      <c r="G157" s="21">
        <v>1</v>
      </c>
      <c r="H157" s="202">
        <f t="shared" si="6"/>
        <v>1900</v>
      </c>
      <c r="I157" s="202">
        <f t="shared" si="7"/>
        <v>950</v>
      </c>
      <c r="J157" s="202">
        <f t="shared" si="8"/>
        <v>0</v>
      </c>
    </row>
    <row r="158" spans="1:10" x14ac:dyDescent="0.2">
      <c r="A158" s="202">
        <f>'2018'!A161</f>
        <v>156</v>
      </c>
      <c r="B158" s="202">
        <f>'2018'!B161</f>
        <v>88</v>
      </c>
      <c r="C158" s="202" t="str">
        <f>'2018'!E161</f>
        <v>Старая Купавна</v>
      </c>
      <c r="D158" s="229">
        <f>'2018'!I161</f>
        <v>43093</v>
      </c>
      <c r="E158" s="202">
        <f>'2018'!L161</f>
        <v>1500</v>
      </c>
      <c r="F158" s="202">
        <f>'2018'!M161</f>
        <v>2</v>
      </c>
      <c r="G158" s="21">
        <v>0.5</v>
      </c>
      <c r="H158" s="202">
        <f t="shared" si="6"/>
        <v>750</v>
      </c>
      <c r="I158" s="202">
        <f t="shared" si="7"/>
        <v>375</v>
      </c>
      <c r="J158" s="202">
        <f t="shared" si="8"/>
        <v>750</v>
      </c>
    </row>
    <row r="159" spans="1:10" x14ac:dyDescent="0.2">
      <c r="A159" s="202">
        <f>'2018'!A162</f>
        <v>157</v>
      </c>
      <c r="B159" s="202">
        <f>'2018'!B162</f>
        <v>215</v>
      </c>
      <c r="C159" s="202" t="str">
        <f>'2018'!E162</f>
        <v>Старая Купавна</v>
      </c>
      <c r="D159" s="229">
        <f>'2018'!I162</f>
        <v>43097</v>
      </c>
      <c r="E159" s="202">
        <f>'2018'!L162</f>
        <v>1500</v>
      </c>
      <c r="F159" s="202">
        <f>'2018'!M162</f>
        <v>1</v>
      </c>
      <c r="G159" s="21">
        <v>0.5</v>
      </c>
      <c r="H159" s="202">
        <f t="shared" si="6"/>
        <v>750</v>
      </c>
      <c r="I159" s="202">
        <f t="shared" si="7"/>
        <v>375</v>
      </c>
      <c r="J159" s="202">
        <f t="shared" si="8"/>
        <v>750</v>
      </c>
    </row>
    <row r="160" spans="1:10" x14ac:dyDescent="0.2">
      <c r="A160" s="202">
        <f>'2018'!A163</f>
        <v>158</v>
      </c>
      <c r="B160" s="202">
        <f>'2018'!B163</f>
        <v>339</v>
      </c>
      <c r="C160" s="202" t="str">
        <f>'2018'!E163</f>
        <v>Новая Купавна</v>
      </c>
      <c r="D160" s="229">
        <f>'2018'!I163</f>
        <v>43100</v>
      </c>
      <c r="E160" s="202">
        <f>'2018'!L163</f>
        <v>4500</v>
      </c>
      <c r="F160" s="202">
        <f>'2018'!M163</f>
        <v>2</v>
      </c>
      <c r="G160" s="21">
        <v>0.5</v>
      </c>
      <c r="H160" s="202">
        <f t="shared" si="6"/>
        <v>2250</v>
      </c>
      <c r="I160" s="202">
        <f t="shared" si="7"/>
        <v>1125</v>
      </c>
      <c r="J160" s="202">
        <f t="shared" si="8"/>
        <v>2250</v>
      </c>
    </row>
    <row r="161" spans="1:10" x14ac:dyDescent="0.2">
      <c r="A161" s="202">
        <f>'2018'!A164</f>
        <v>159</v>
      </c>
      <c r="B161" s="202">
        <f>'2018'!B164</f>
        <v>0</v>
      </c>
      <c r="C161" s="202">
        <f>'2018'!E164</f>
        <v>0</v>
      </c>
      <c r="D161" s="229">
        <f>'2018'!I164</f>
        <v>0</v>
      </c>
      <c r="E161" s="202">
        <f>'2018'!L164</f>
        <v>0</v>
      </c>
      <c r="F161" s="202">
        <f>'2018'!M164</f>
        <v>0</v>
      </c>
      <c r="G161" s="21">
        <v>0.5</v>
      </c>
      <c r="H161" s="202">
        <f t="shared" si="6"/>
        <v>0</v>
      </c>
      <c r="I161" s="202">
        <f t="shared" si="7"/>
        <v>0</v>
      </c>
      <c r="J161" s="202">
        <f t="shared" si="8"/>
        <v>0</v>
      </c>
    </row>
    <row r="162" spans="1:10" x14ac:dyDescent="0.2">
      <c r="A162" s="202">
        <f>'2018'!A165</f>
        <v>160</v>
      </c>
      <c r="B162" s="202">
        <f>'2018'!B165</f>
        <v>267</v>
      </c>
      <c r="C162" s="202" t="str">
        <f>'2018'!E165</f>
        <v>Старая Купавна</v>
      </c>
      <c r="D162" s="229">
        <f>'2018'!I165</f>
        <v>43100</v>
      </c>
      <c r="E162" s="202">
        <f>'2018'!L165</f>
        <v>2200</v>
      </c>
      <c r="F162" s="202">
        <f>'2018'!M165</f>
        <v>2</v>
      </c>
      <c r="G162" s="21">
        <v>0.5</v>
      </c>
      <c r="H162" s="202">
        <f t="shared" si="6"/>
        <v>1100</v>
      </c>
      <c r="I162" s="202">
        <f t="shared" si="7"/>
        <v>550</v>
      </c>
      <c r="J162" s="202">
        <f t="shared" si="8"/>
        <v>1100</v>
      </c>
    </row>
    <row r="163" spans="1:10" x14ac:dyDescent="0.2">
      <c r="A163" s="202">
        <f>'2018'!A166</f>
        <v>161</v>
      </c>
      <c r="B163" s="202">
        <f>'2018'!B166</f>
        <v>342</v>
      </c>
      <c r="C163" s="202" t="str">
        <f>'2018'!E166</f>
        <v>Кудиново</v>
      </c>
      <c r="D163" s="229">
        <f>'2018'!I166</f>
        <v>43100</v>
      </c>
      <c r="E163" s="202">
        <f>'2018'!L166</f>
        <v>5700</v>
      </c>
      <c r="F163" s="202">
        <f>'2018'!M166</f>
        <v>4</v>
      </c>
      <c r="G163" s="21">
        <v>0.4</v>
      </c>
      <c r="H163" s="202">
        <f t="shared" si="6"/>
        <v>2280</v>
      </c>
      <c r="I163" s="202">
        <f t="shared" si="7"/>
        <v>1140</v>
      </c>
      <c r="J163" s="202">
        <f t="shared" si="8"/>
        <v>3420</v>
      </c>
    </row>
    <row r="164" spans="1:10" x14ac:dyDescent="0.2">
      <c r="A164" s="202">
        <f>'2018'!A167</f>
        <v>162</v>
      </c>
      <c r="B164" s="202">
        <f>'2018'!B167</f>
        <v>343</v>
      </c>
      <c r="C164" s="202" t="str">
        <f>'2018'!E167</f>
        <v>Зеленый</v>
      </c>
      <c r="D164" s="229">
        <f>'2018'!I167</f>
        <v>43099</v>
      </c>
      <c r="E164" s="202">
        <f>'2018'!L167</f>
        <v>2000</v>
      </c>
      <c r="F164" s="202">
        <f>'2018'!M167</f>
        <v>4</v>
      </c>
      <c r="G164" s="21">
        <v>0.5</v>
      </c>
      <c r="H164" s="202">
        <f t="shared" si="6"/>
        <v>1000</v>
      </c>
      <c r="I164" s="202">
        <f t="shared" si="7"/>
        <v>500</v>
      </c>
      <c r="J164" s="202">
        <f t="shared" si="8"/>
        <v>1000</v>
      </c>
    </row>
    <row r="165" spans="1:10" x14ac:dyDescent="0.2">
      <c r="A165" s="202">
        <f>'2018'!A168</f>
        <v>163</v>
      </c>
      <c r="B165" s="202">
        <f>'2018'!B168</f>
        <v>344</v>
      </c>
      <c r="C165" s="202" t="str">
        <f>'2018'!E168</f>
        <v>Старая Купавна</v>
      </c>
      <c r="D165" s="229">
        <f>'2018'!I168</f>
        <v>43100</v>
      </c>
      <c r="E165" s="202">
        <f>'2018'!L168</f>
        <v>2200</v>
      </c>
      <c r="F165" s="202">
        <f>'2018'!M168</f>
        <v>2</v>
      </c>
      <c r="G165" s="21">
        <v>0.5</v>
      </c>
      <c r="H165" s="202">
        <f t="shared" si="6"/>
        <v>1100</v>
      </c>
      <c r="I165" s="202">
        <f t="shared" si="7"/>
        <v>550</v>
      </c>
      <c r="J165" s="202">
        <f t="shared" si="8"/>
        <v>1100</v>
      </c>
    </row>
    <row r="166" spans="1:10" x14ac:dyDescent="0.2">
      <c r="A166" s="202">
        <f>'2018'!A169</f>
        <v>164</v>
      </c>
      <c r="B166" s="202">
        <f>'2018'!B169</f>
        <v>345</v>
      </c>
      <c r="C166" s="202" t="str">
        <f>'2018'!E169</f>
        <v>Балашиха</v>
      </c>
      <c r="D166" s="229">
        <f>'2018'!I169</f>
        <v>43097</v>
      </c>
      <c r="E166" s="202">
        <f>'2018'!L169</f>
        <v>2200</v>
      </c>
      <c r="F166" s="202">
        <f>'2018'!M169</f>
        <v>3</v>
      </c>
      <c r="G166" s="21">
        <v>0.4</v>
      </c>
      <c r="H166" s="202">
        <f t="shared" si="6"/>
        <v>880</v>
      </c>
      <c r="I166" s="202">
        <f t="shared" si="7"/>
        <v>440</v>
      </c>
      <c r="J166" s="202">
        <f t="shared" si="8"/>
        <v>1320</v>
      </c>
    </row>
    <row r="167" spans="1:10" x14ac:dyDescent="0.2">
      <c r="A167" s="202">
        <f>'2018'!A170</f>
        <v>165</v>
      </c>
      <c r="B167" s="202">
        <f>'2018'!B170</f>
        <v>346</v>
      </c>
      <c r="C167" s="202" t="str">
        <f>'2018'!E170</f>
        <v>Железнодорожный</v>
      </c>
      <c r="D167" s="229">
        <f>'2018'!I170</f>
        <v>43100</v>
      </c>
      <c r="E167" s="202">
        <f>'2018'!L170</f>
        <v>2800</v>
      </c>
      <c r="F167" s="202">
        <f>'2018'!M170</f>
        <v>4</v>
      </c>
      <c r="G167" s="21">
        <v>0.4</v>
      </c>
      <c r="H167" s="202">
        <f t="shared" si="6"/>
        <v>1120</v>
      </c>
      <c r="I167" s="202">
        <f t="shared" si="7"/>
        <v>560</v>
      </c>
      <c r="J167" s="202">
        <f t="shared" si="8"/>
        <v>1680</v>
      </c>
    </row>
    <row r="168" spans="1:10" x14ac:dyDescent="0.2">
      <c r="A168" s="202">
        <f>'2018'!A171</f>
        <v>166</v>
      </c>
      <c r="B168" s="202">
        <f>'2018'!B171</f>
        <v>235</v>
      </c>
      <c r="C168" s="202" t="str">
        <f>'2018'!E171</f>
        <v>Старая Купавна</v>
      </c>
      <c r="D168" s="229">
        <f>'2018'!I171</f>
        <v>43100</v>
      </c>
      <c r="E168" s="202">
        <f>'2018'!L171</f>
        <v>2500</v>
      </c>
      <c r="F168" s="202">
        <f>'2018'!M171</f>
        <v>1</v>
      </c>
      <c r="G168" s="21">
        <v>0.5</v>
      </c>
      <c r="H168" s="202">
        <f t="shared" si="6"/>
        <v>1250</v>
      </c>
      <c r="I168" s="202">
        <f t="shared" si="7"/>
        <v>625</v>
      </c>
      <c r="J168" s="202">
        <f t="shared" si="8"/>
        <v>1250</v>
      </c>
    </row>
    <row r="169" spans="1:10" x14ac:dyDescent="0.2">
      <c r="A169" s="202">
        <f>'2018'!A172</f>
        <v>167</v>
      </c>
      <c r="B169" s="202">
        <f>'2018'!B172</f>
        <v>348</v>
      </c>
      <c r="C169" s="202" t="str">
        <f>'2018'!E172</f>
        <v>Кудиново</v>
      </c>
      <c r="D169" s="229">
        <f>'2018'!I172</f>
        <v>43099</v>
      </c>
      <c r="E169" s="202">
        <f>'2018'!L172</f>
        <v>2300</v>
      </c>
      <c r="F169" s="202">
        <f>'2018'!M172</f>
        <v>1</v>
      </c>
      <c r="G169" s="21">
        <v>0.5</v>
      </c>
      <c r="H169" s="202">
        <f t="shared" si="6"/>
        <v>1150</v>
      </c>
      <c r="I169" s="202">
        <f t="shared" si="7"/>
        <v>575</v>
      </c>
      <c r="J169" s="202">
        <f t="shared" si="8"/>
        <v>1150</v>
      </c>
    </row>
    <row r="170" spans="1:10" x14ac:dyDescent="0.2">
      <c r="A170" s="202">
        <f>'2018'!A173</f>
        <v>168</v>
      </c>
      <c r="B170" s="202">
        <f>'2018'!B173</f>
        <v>229</v>
      </c>
      <c r="C170" s="202" t="str">
        <f>'2018'!E173</f>
        <v>Рыбхоз</v>
      </c>
      <c r="D170" s="229">
        <f>'2018'!I173</f>
        <v>43093</v>
      </c>
      <c r="E170" s="202">
        <f>'2018'!L173</f>
        <v>1500</v>
      </c>
      <c r="F170" s="202">
        <f>'2018'!M173</f>
        <v>2</v>
      </c>
      <c r="G170" s="21">
        <v>0.5</v>
      </c>
      <c r="H170" s="202">
        <f t="shared" si="6"/>
        <v>750</v>
      </c>
      <c r="I170" s="202">
        <f t="shared" si="7"/>
        <v>375</v>
      </c>
      <c r="J170" s="202">
        <f t="shared" si="8"/>
        <v>750</v>
      </c>
    </row>
    <row r="171" spans="1:10" x14ac:dyDescent="0.2">
      <c r="A171" s="202">
        <f>'2018'!A174</f>
        <v>169</v>
      </c>
      <c r="B171" s="202">
        <f>'2018'!B174</f>
        <v>333</v>
      </c>
      <c r="C171" s="202" t="str">
        <f>'2018'!E174</f>
        <v>Ногинск</v>
      </c>
      <c r="D171" s="229">
        <f>'2018'!I174</f>
        <v>43098</v>
      </c>
      <c r="E171" s="202">
        <f>'2018'!L174</f>
        <v>3000</v>
      </c>
      <c r="F171" s="202">
        <f>'2018'!M174</f>
        <v>2</v>
      </c>
      <c r="G171" s="21">
        <v>0.4</v>
      </c>
      <c r="H171" s="202">
        <f t="shared" si="6"/>
        <v>1200</v>
      </c>
      <c r="I171" s="202">
        <f t="shared" si="7"/>
        <v>600</v>
      </c>
      <c r="J171" s="202">
        <f t="shared" si="8"/>
        <v>1800</v>
      </c>
    </row>
    <row r="172" spans="1:10" x14ac:dyDescent="0.2">
      <c r="A172" s="202">
        <f>'2018'!A175</f>
        <v>170</v>
      </c>
      <c r="B172" s="202">
        <f>'2018'!B175</f>
        <v>334</v>
      </c>
      <c r="C172" s="202" t="str">
        <f>'2018'!E175</f>
        <v>Шульгино</v>
      </c>
      <c r="D172" s="229">
        <f>'2018'!I175</f>
        <v>43100</v>
      </c>
      <c r="E172" s="202">
        <f>'2018'!L175</f>
        <v>2200</v>
      </c>
      <c r="F172" s="202">
        <f>'2018'!M175</f>
        <v>2</v>
      </c>
      <c r="G172" s="21">
        <v>0.5</v>
      </c>
      <c r="H172" s="202">
        <f t="shared" si="6"/>
        <v>1100</v>
      </c>
      <c r="I172" s="202">
        <f t="shared" si="7"/>
        <v>550</v>
      </c>
      <c r="J172" s="202">
        <f t="shared" si="8"/>
        <v>1100</v>
      </c>
    </row>
    <row r="173" spans="1:10" x14ac:dyDescent="0.2">
      <c r="A173" s="202">
        <f>'2018'!A176</f>
        <v>171</v>
      </c>
      <c r="B173" s="202">
        <f>'2018'!B176</f>
        <v>335</v>
      </c>
      <c r="C173" s="202" t="str">
        <f>'2018'!E176</f>
        <v>Железнодорожный</v>
      </c>
      <c r="D173" s="229">
        <f>'2018'!I176</f>
        <v>43100</v>
      </c>
      <c r="E173" s="202">
        <f>'2018'!L176</f>
        <v>1500</v>
      </c>
      <c r="F173" s="202">
        <f>'2018'!M176</f>
        <v>3</v>
      </c>
      <c r="G173" s="21">
        <v>0.4</v>
      </c>
      <c r="H173" s="202">
        <f t="shared" si="6"/>
        <v>600</v>
      </c>
      <c r="I173" s="202">
        <f t="shared" si="7"/>
        <v>300</v>
      </c>
      <c r="J173" s="202">
        <f t="shared" si="8"/>
        <v>900</v>
      </c>
    </row>
    <row r="174" spans="1:10" x14ac:dyDescent="0.2">
      <c r="A174" s="202">
        <f>'2018'!A177</f>
        <v>172</v>
      </c>
      <c r="B174" s="202">
        <f>'2018'!B177</f>
        <v>336</v>
      </c>
      <c r="C174" s="202" t="str">
        <f>'2018'!E177</f>
        <v>Заря</v>
      </c>
      <c r="D174" s="229">
        <f>'2018'!I177</f>
        <v>43100</v>
      </c>
      <c r="E174" s="202">
        <f>'2018'!L177</f>
        <v>2800</v>
      </c>
      <c r="F174" s="202">
        <f>'2018'!M177</f>
        <v>4</v>
      </c>
      <c r="G174" s="21">
        <v>0.4</v>
      </c>
      <c r="H174" s="202">
        <f t="shared" si="6"/>
        <v>1120</v>
      </c>
      <c r="I174" s="202">
        <f t="shared" si="7"/>
        <v>560</v>
      </c>
      <c r="J174" s="202">
        <f t="shared" si="8"/>
        <v>1680</v>
      </c>
    </row>
    <row r="175" spans="1:10" x14ac:dyDescent="0.2">
      <c r="A175" s="202">
        <f>'2018'!A178</f>
        <v>173</v>
      </c>
      <c r="B175" s="202">
        <f>'2018'!B178</f>
        <v>337</v>
      </c>
      <c r="C175" s="202" t="str">
        <f>'2018'!E178</f>
        <v>Новое Павлино</v>
      </c>
      <c r="D175" s="229">
        <f>'2018'!I178</f>
        <v>43100</v>
      </c>
      <c r="E175" s="202">
        <f>'2018'!L178</f>
        <v>2800</v>
      </c>
      <c r="F175" s="202">
        <f>'2018'!M178</f>
        <v>3</v>
      </c>
      <c r="G175" s="21">
        <v>0.4</v>
      </c>
      <c r="H175" s="202">
        <f t="shared" si="6"/>
        <v>1120</v>
      </c>
      <c r="I175" s="202">
        <f t="shared" si="7"/>
        <v>560</v>
      </c>
      <c r="J175" s="202">
        <f t="shared" si="8"/>
        <v>1680</v>
      </c>
    </row>
    <row r="176" spans="1:10" x14ac:dyDescent="0.2">
      <c r="A176" s="202">
        <f>'2018'!A179</f>
        <v>174</v>
      </c>
      <c r="B176" s="202">
        <f>'2018'!B179</f>
        <v>338</v>
      </c>
      <c r="C176" s="202" t="str">
        <f>'2018'!E179</f>
        <v>Щемилово</v>
      </c>
      <c r="D176" s="229">
        <f>'2018'!I179</f>
        <v>43098</v>
      </c>
      <c r="E176" s="202">
        <f>'2018'!L179</f>
        <v>1800</v>
      </c>
      <c r="F176" s="202">
        <f>'2018'!M179</f>
        <v>2</v>
      </c>
      <c r="G176" s="21">
        <v>0.5</v>
      </c>
      <c r="H176" s="202">
        <f t="shared" si="6"/>
        <v>900</v>
      </c>
      <c r="I176" s="202">
        <f t="shared" si="7"/>
        <v>450</v>
      </c>
      <c r="J176" s="202">
        <f t="shared" si="8"/>
        <v>900</v>
      </c>
    </row>
    <row r="177" spans="1:10" x14ac:dyDescent="0.2">
      <c r="A177" s="202">
        <f>'2018'!A180</f>
        <v>175</v>
      </c>
      <c r="B177" s="202">
        <f>'2018'!B180</f>
        <v>340</v>
      </c>
      <c r="C177" s="202" t="str">
        <f>'2018'!E180</f>
        <v>Старая Купавна</v>
      </c>
      <c r="D177" s="229">
        <f>'2018'!I180</f>
        <v>43097</v>
      </c>
      <c r="E177" s="202">
        <f>'2018'!L180</f>
        <v>1200</v>
      </c>
      <c r="F177" s="202">
        <f>'2018'!M180</f>
        <v>2</v>
      </c>
      <c r="G177" s="21">
        <v>0.5</v>
      </c>
      <c r="H177" s="202">
        <f t="shared" si="6"/>
        <v>600</v>
      </c>
      <c r="I177" s="202">
        <f t="shared" si="7"/>
        <v>300</v>
      </c>
      <c r="J177" s="202">
        <f t="shared" si="8"/>
        <v>600</v>
      </c>
    </row>
    <row r="178" spans="1:10" x14ac:dyDescent="0.2">
      <c r="A178" s="202">
        <f>'2018'!A181</f>
        <v>176</v>
      </c>
      <c r="B178" s="202">
        <f>'2018'!B181</f>
        <v>341</v>
      </c>
      <c r="C178" s="202" t="str">
        <f>'2018'!E181</f>
        <v>Железнодорожный</v>
      </c>
      <c r="D178" s="229">
        <f>'2018'!I181</f>
        <v>43100</v>
      </c>
      <c r="E178" s="202">
        <f>'2018'!L181</f>
        <v>3600</v>
      </c>
      <c r="F178" s="202">
        <f>'2018'!M181</f>
        <v>3</v>
      </c>
      <c r="G178" s="21">
        <v>0.4</v>
      </c>
      <c r="H178" s="202">
        <f t="shared" si="6"/>
        <v>1440</v>
      </c>
      <c r="I178" s="202">
        <f t="shared" si="7"/>
        <v>720</v>
      </c>
      <c r="J178" s="202">
        <f t="shared" si="8"/>
        <v>2160</v>
      </c>
    </row>
    <row r="179" spans="1:10" x14ac:dyDescent="0.2">
      <c r="A179" s="202">
        <f>'2018'!A182</f>
        <v>177</v>
      </c>
      <c r="B179" s="202">
        <f>'2018'!B182</f>
        <v>343</v>
      </c>
      <c r="C179" s="202" t="str">
        <f>'2018'!E182</f>
        <v>Старая Купавна</v>
      </c>
      <c r="D179" s="229">
        <f>'2018'!I182</f>
        <v>43100</v>
      </c>
      <c r="E179" s="202">
        <f>'2018'!L182</f>
        <v>2500</v>
      </c>
      <c r="F179" s="202">
        <f>'2018'!M182</f>
        <v>1</v>
      </c>
      <c r="G179" s="21">
        <v>0.5</v>
      </c>
      <c r="H179" s="202">
        <f t="shared" si="6"/>
        <v>1250</v>
      </c>
      <c r="I179" s="202">
        <f t="shared" si="7"/>
        <v>625</v>
      </c>
      <c r="J179" s="202">
        <f t="shared" si="8"/>
        <v>1250</v>
      </c>
    </row>
    <row r="180" spans="1:10" x14ac:dyDescent="0.2">
      <c r="A180" s="202">
        <f>'2018'!A183</f>
        <v>178</v>
      </c>
      <c r="B180" s="202">
        <f>'2018'!B183</f>
        <v>344</v>
      </c>
      <c r="C180" s="202" t="str">
        <f>'2018'!E183</f>
        <v>Железнодорожный</v>
      </c>
      <c r="D180" s="229">
        <f>'2018'!I183</f>
        <v>43098</v>
      </c>
      <c r="E180" s="202">
        <f>'2018'!L183</f>
        <v>1900</v>
      </c>
      <c r="F180" s="202">
        <f>'2018'!M183</f>
        <v>3</v>
      </c>
      <c r="G180" s="21">
        <v>0.4</v>
      </c>
      <c r="H180" s="202">
        <f t="shared" si="6"/>
        <v>760</v>
      </c>
      <c r="I180" s="202">
        <f t="shared" si="7"/>
        <v>380</v>
      </c>
      <c r="J180" s="202">
        <f t="shared" si="8"/>
        <v>1140</v>
      </c>
    </row>
    <row r="181" spans="1:10" x14ac:dyDescent="0.2">
      <c r="A181" s="202">
        <f>'2018'!A184</f>
        <v>179</v>
      </c>
      <c r="B181" s="202">
        <f>'2018'!B184</f>
        <v>345</v>
      </c>
      <c r="C181" s="202" t="str">
        <f>'2018'!E184</f>
        <v>Железнодорожный</v>
      </c>
      <c r="D181" s="229">
        <f>'2018'!I184</f>
        <v>43098</v>
      </c>
      <c r="E181" s="202">
        <f>'2018'!L184</f>
        <v>1900</v>
      </c>
      <c r="F181" s="202">
        <f>'2018'!M184</f>
        <v>3</v>
      </c>
      <c r="G181" s="21">
        <v>0.4</v>
      </c>
      <c r="H181" s="202">
        <f t="shared" si="6"/>
        <v>760</v>
      </c>
      <c r="I181" s="202">
        <f t="shared" si="7"/>
        <v>380</v>
      </c>
      <c r="J181" s="202">
        <f t="shared" si="8"/>
        <v>1140</v>
      </c>
    </row>
    <row r="182" spans="1:10" x14ac:dyDescent="0.2">
      <c r="A182" s="202">
        <f>'2018'!A185</f>
        <v>180</v>
      </c>
      <c r="B182" s="202">
        <f>'2018'!B185</f>
        <v>346</v>
      </c>
      <c r="C182" s="202" t="str">
        <f>'2018'!E185</f>
        <v>Старая Купавна</v>
      </c>
      <c r="D182" s="229">
        <f>'2018'!I185</f>
        <v>43100</v>
      </c>
      <c r="E182" s="202">
        <f>'2018'!L185</f>
        <v>2500</v>
      </c>
      <c r="F182" s="202">
        <f>'2018'!M185</f>
        <v>1</v>
      </c>
      <c r="G182" s="21">
        <v>0.5</v>
      </c>
      <c r="H182" s="202">
        <f t="shared" si="6"/>
        <v>1250</v>
      </c>
      <c r="I182" s="202">
        <f t="shared" si="7"/>
        <v>625</v>
      </c>
      <c r="J182" s="202">
        <f t="shared" si="8"/>
        <v>1250</v>
      </c>
    </row>
    <row r="183" spans="1:10" x14ac:dyDescent="0.2">
      <c r="A183" s="202">
        <f>'2018'!A186</f>
        <v>181</v>
      </c>
      <c r="B183" s="202">
        <f>'2018'!B186</f>
        <v>221</v>
      </c>
      <c r="C183" s="202" t="str">
        <f>'2018'!E186</f>
        <v>Старая Купавна</v>
      </c>
      <c r="D183" s="229">
        <f>'2018'!I186</f>
        <v>43099</v>
      </c>
      <c r="E183" s="202">
        <f>'2018'!L186</f>
        <v>1900</v>
      </c>
      <c r="F183" s="202">
        <f>'2018'!M186</f>
        <v>1</v>
      </c>
      <c r="G183" s="21">
        <v>0.5</v>
      </c>
      <c r="H183" s="202">
        <f t="shared" si="6"/>
        <v>950</v>
      </c>
      <c r="I183" s="202">
        <f t="shared" si="7"/>
        <v>475</v>
      </c>
      <c r="J183" s="202">
        <f t="shared" si="8"/>
        <v>950</v>
      </c>
    </row>
    <row r="184" spans="1:10" x14ac:dyDescent="0.2">
      <c r="A184" s="202">
        <f>'2018'!A187</f>
        <v>182</v>
      </c>
      <c r="B184" s="202">
        <f>'2018'!B187</f>
        <v>348</v>
      </c>
      <c r="C184" s="202" t="str">
        <f>'2018'!E187</f>
        <v>Старая Купавна</v>
      </c>
      <c r="D184" s="229">
        <f>'2018'!I187</f>
        <v>43097</v>
      </c>
      <c r="E184" s="202">
        <f>'2018'!L187</f>
        <v>850</v>
      </c>
      <c r="F184" s="202">
        <f>'2018'!M187</f>
        <v>2</v>
      </c>
      <c r="G184" s="21"/>
      <c r="H184" s="202">
        <f t="shared" si="6"/>
        <v>0</v>
      </c>
      <c r="I184" s="202">
        <f t="shared" si="7"/>
        <v>0</v>
      </c>
      <c r="J184" s="202">
        <f t="shared" si="8"/>
        <v>850</v>
      </c>
    </row>
    <row r="185" spans="1:10" x14ac:dyDescent="0.2">
      <c r="A185" s="202">
        <f>'2018'!A188</f>
        <v>183</v>
      </c>
      <c r="B185" s="202">
        <f>'2018'!B188</f>
        <v>358</v>
      </c>
      <c r="C185" s="202" t="str">
        <f>'2018'!E188</f>
        <v>Заря</v>
      </c>
      <c r="D185" s="229">
        <f>'2018'!I188</f>
        <v>43100</v>
      </c>
      <c r="E185" s="202">
        <f>'2018'!L188</f>
        <v>5000</v>
      </c>
      <c r="F185" s="202">
        <f>'2018'!M188</f>
        <v>3</v>
      </c>
      <c r="G185" s="21">
        <v>0.4</v>
      </c>
      <c r="H185" s="202">
        <f t="shared" si="6"/>
        <v>2000</v>
      </c>
      <c r="I185" s="202">
        <f t="shared" si="7"/>
        <v>1000</v>
      </c>
      <c r="J185" s="202">
        <f t="shared" si="8"/>
        <v>3000</v>
      </c>
    </row>
    <row r="186" spans="1:10" x14ac:dyDescent="0.2">
      <c r="A186" s="202">
        <f>'2018'!A189</f>
        <v>184</v>
      </c>
      <c r="B186" s="202">
        <f>'2018'!B189</f>
        <v>350</v>
      </c>
      <c r="C186" s="202" t="str">
        <f>'2018'!E189</f>
        <v>Щемилово</v>
      </c>
      <c r="D186" s="229">
        <f>'2018'!I189</f>
        <v>43100</v>
      </c>
      <c r="E186" s="202">
        <f>'2018'!L189</f>
        <v>2600</v>
      </c>
      <c r="F186" s="202">
        <f>'2018'!M189</f>
        <v>2</v>
      </c>
      <c r="G186" s="21">
        <v>0.5</v>
      </c>
      <c r="H186" s="202">
        <f t="shared" si="6"/>
        <v>1300</v>
      </c>
      <c r="I186" s="202">
        <f t="shared" si="7"/>
        <v>650</v>
      </c>
      <c r="J186" s="202">
        <f t="shared" si="8"/>
        <v>1300</v>
      </c>
    </row>
    <row r="187" spans="1:10" x14ac:dyDescent="0.2">
      <c r="A187" s="202">
        <f>'2018'!A190</f>
        <v>185</v>
      </c>
      <c r="B187" s="202">
        <f>'2018'!B190</f>
        <v>352</v>
      </c>
      <c r="C187" s="202" t="str">
        <f>'2018'!E190</f>
        <v>Железнодорожный</v>
      </c>
      <c r="D187" s="229">
        <f>'2018'!I190</f>
        <v>43100</v>
      </c>
      <c r="E187" s="202">
        <f>'2018'!L190</f>
        <v>2800</v>
      </c>
      <c r="F187" s="202">
        <f>'2018'!M190</f>
        <v>2</v>
      </c>
      <c r="G187" s="21">
        <v>0.4</v>
      </c>
      <c r="H187" s="202">
        <f t="shared" si="6"/>
        <v>1120</v>
      </c>
      <c r="I187" s="202">
        <f t="shared" si="7"/>
        <v>560</v>
      </c>
      <c r="J187" s="202">
        <f t="shared" si="8"/>
        <v>1680</v>
      </c>
    </row>
    <row r="188" spans="1:10" x14ac:dyDescent="0.2">
      <c r="A188" s="202">
        <f>'2018'!A191</f>
        <v>186</v>
      </c>
      <c r="B188" s="202">
        <f>'2018'!B191</f>
        <v>359</v>
      </c>
      <c r="C188" s="202" t="str">
        <f>'2018'!E191</f>
        <v>Станция Купавна</v>
      </c>
      <c r="D188" s="229">
        <f>'2018'!I191</f>
        <v>43099</v>
      </c>
      <c r="E188" s="202">
        <f>'2018'!L191</f>
        <v>2500</v>
      </c>
      <c r="F188" s="202">
        <f>'2018'!M191</f>
        <v>3</v>
      </c>
      <c r="G188" s="21">
        <v>0.4</v>
      </c>
      <c r="H188" s="202">
        <f t="shared" si="6"/>
        <v>1000</v>
      </c>
      <c r="I188" s="202">
        <f t="shared" si="7"/>
        <v>500</v>
      </c>
      <c r="J188" s="202">
        <f t="shared" si="8"/>
        <v>1500</v>
      </c>
    </row>
    <row r="189" spans="1:10" x14ac:dyDescent="0.2">
      <c r="A189" s="202">
        <f>'2018'!A192</f>
        <v>187</v>
      </c>
      <c r="B189" s="202">
        <f>'2018'!B192</f>
        <v>356</v>
      </c>
      <c r="C189" s="202" t="str">
        <f>'2018'!E192</f>
        <v>Балашиха</v>
      </c>
      <c r="D189" s="229">
        <f>'2018'!I192</f>
        <v>43098</v>
      </c>
      <c r="E189" s="202">
        <f>'2018'!L192</f>
        <v>6000</v>
      </c>
      <c r="F189" s="202">
        <f>'2018'!M192</f>
        <v>4</v>
      </c>
      <c r="G189" s="21">
        <v>0.4</v>
      </c>
      <c r="H189" s="202">
        <f t="shared" si="6"/>
        <v>2400</v>
      </c>
      <c r="I189" s="202">
        <f t="shared" si="7"/>
        <v>1200</v>
      </c>
      <c r="J189" s="202">
        <f t="shared" si="8"/>
        <v>3600</v>
      </c>
    </row>
    <row r="190" spans="1:10" x14ac:dyDescent="0.2">
      <c r="A190" s="202">
        <f>'2018'!A193</f>
        <v>188</v>
      </c>
      <c r="B190" s="202">
        <f>'2018'!B193</f>
        <v>357</v>
      </c>
      <c r="C190" s="202" t="str">
        <f>'2018'!E193</f>
        <v>Павлино</v>
      </c>
      <c r="D190" s="229">
        <f>'2018'!I193</f>
        <v>43100</v>
      </c>
      <c r="E190" s="202">
        <f>'2018'!L193</f>
        <v>2800</v>
      </c>
      <c r="F190" s="202">
        <f>'2018'!M193</f>
        <v>4</v>
      </c>
      <c r="G190" s="21">
        <v>0.4</v>
      </c>
      <c r="H190" s="202">
        <f t="shared" si="6"/>
        <v>1120</v>
      </c>
      <c r="I190" s="202">
        <f t="shared" si="7"/>
        <v>560</v>
      </c>
      <c r="J190" s="202">
        <f t="shared" si="8"/>
        <v>1680</v>
      </c>
    </row>
    <row r="191" spans="1:10" x14ac:dyDescent="0.2">
      <c r="A191" s="202">
        <f>'2018'!A194</f>
        <v>189</v>
      </c>
      <c r="B191" s="202">
        <f>'2018'!B194</f>
        <v>360</v>
      </c>
      <c r="C191" s="202" t="str">
        <f>'2018'!E194</f>
        <v>Балашиха</v>
      </c>
      <c r="D191" s="229">
        <f>'2018'!I194</f>
        <v>43099</v>
      </c>
      <c r="E191" s="202">
        <f>'2018'!L194</f>
        <v>2700</v>
      </c>
      <c r="F191" s="202">
        <f>'2018'!M194</f>
        <v>2</v>
      </c>
      <c r="G191" s="21">
        <v>0.4</v>
      </c>
      <c r="H191" s="202">
        <f t="shared" si="6"/>
        <v>1080</v>
      </c>
      <c r="I191" s="202">
        <f t="shared" si="7"/>
        <v>540</v>
      </c>
      <c r="J191" s="202">
        <f t="shared" si="8"/>
        <v>1620</v>
      </c>
    </row>
    <row r="192" spans="1:10" x14ac:dyDescent="0.2">
      <c r="A192" s="202">
        <f>'2018'!A195</f>
        <v>190</v>
      </c>
      <c r="B192" s="202">
        <f>'2018'!B195</f>
        <v>361</v>
      </c>
      <c r="C192" s="202" t="str">
        <f>'2018'!E195</f>
        <v>Станция Купавна</v>
      </c>
      <c r="D192" s="229">
        <f>'2018'!I195</f>
        <v>43100</v>
      </c>
      <c r="E192" s="202">
        <f>'2018'!L195</f>
        <v>2800</v>
      </c>
      <c r="F192" s="202">
        <f>'2018'!M195</f>
        <v>4</v>
      </c>
      <c r="G192" s="21">
        <v>0.4</v>
      </c>
      <c r="H192" s="202">
        <f t="shared" si="6"/>
        <v>1120</v>
      </c>
      <c r="I192" s="202">
        <f t="shared" si="7"/>
        <v>560</v>
      </c>
      <c r="J192" s="202">
        <f t="shared" si="8"/>
        <v>1680</v>
      </c>
    </row>
    <row r="193" spans="1:10" x14ac:dyDescent="0.2">
      <c r="A193" s="202">
        <f>'2018'!A196</f>
        <v>191</v>
      </c>
      <c r="B193" s="202">
        <f>'2018'!B196</f>
        <v>362</v>
      </c>
      <c r="C193" s="202" t="str">
        <f>'2018'!E196</f>
        <v>Старая Купавна</v>
      </c>
      <c r="D193" s="229">
        <f>'2018'!I196</f>
        <v>43100</v>
      </c>
      <c r="E193" s="202">
        <f>'2018'!L196</f>
        <v>4500</v>
      </c>
      <c r="F193" s="202">
        <f>'2018'!M196</f>
        <v>1</v>
      </c>
      <c r="G193" s="21">
        <v>0.5</v>
      </c>
      <c r="H193" s="202">
        <f t="shared" si="6"/>
        <v>2250</v>
      </c>
      <c r="I193" s="202">
        <f t="shared" si="7"/>
        <v>1125</v>
      </c>
      <c r="J193" s="202">
        <f t="shared" si="8"/>
        <v>2250</v>
      </c>
    </row>
    <row r="194" spans="1:10" x14ac:dyDescent="0.2">
      <c r="A194" s="202">
        <f>'2018'!A197</f>
        <v>192</v>
      </c>
      <c r="B194" s="202">
        <f>'2018'!B197</f>
        <v>363</v>
      </c>
      <c r="C194" s="202" t="str">
        <f>'2018'!E197</f>
        <v>Щемилово</v>
      </c>
      <c r="D194" s="229">
        <f>'2018'!I197</f>
        <v>43100</v>
      </c>
      <c r="E194" s="202">
        <f>'2018'!L197</f>
        <v>4800</v>
      </c>
      <c r="F194" s="202">
        <f>'2018'!M197</f>
        <v>4</v>
      </c>
      <c r="G194" s="21">
        <v>0.5</v>
      </c>
      <c r="H194" s="202">
        <f t="shared" si="6"/>
        <v>2400</v>
      </c>
      <c r="I194" s="202">
        <f t="shared" si="7"/>
        <v>1200</v>
      </c>
      <c r="J194" s="202">
        <f t="shared" si="8"/>
        <v>2400</v>
      </c>
    </row>
    <row r="195" spans="1:10" x14ac:dyDescent="0.2">
      <c r="A195" s="202">
        <f>'2018'!A198</f>
        <v>193</v>
      </c>
      <c r="B195" s="202">
        <f>'2018'!B198</f>
        <v>0</v>
      </c>
      <c r="C195" s="202">
        <f>'2018'!E198</f>
        <v>0</v>
      </c>
      <c r="D195" s="229">
        <f>'2018'!I198</f>
        <v>0</v>
      </c>
      <c r="E195" s="202">
        <f>'2018'!L198</f>
        <v>0</v>
      </c>
      <c r="F195" s="202">
        <f>'2018'!M198</f>
        <v>0</v>
      </c>
      <c r="G195" s="21"/>
      <c r="H195" s="202">
        <f t="shared" si="6"/>
        <v>0</v>
      </c>
      <c r="I195" s="202">
        <f t="shared" si="7"/>
        <v>0</v>
      </c>
      <c r="J195" s="202">
        <f t="shared" si="8"/>
        <v>0</v>
      </c>
    </row>
    <row r="196" spans="1:10" x14ac:dyDescent="0.2">
      <c r="A196" s="202">
        <f>'2018'!A199</f>
        <v>194</v>
      </c>
      <c r="B196" s="202">
        <f>'2018'!B199</f>
        <v>0</v>
      </c>
      <c r="C196" s="202">
        <f>'2018'!E199</f>
        <v>0</v>
      </c>
      <c r="D196" s="229">
        <f>'2018'!I199</f>
        <v>0</v>
      </c>
      <c r="E196" s="202">
        <f>'2018'!L199</f>
        <v>0</v>
      </c>
      <c r="F196" s="202">
        <f>'2018'!M199</f>
        <v>0</v>
      </c>
      <c r="G196" s="21"/>
      <c r="H196" s="202">
        <f t="shared" ref="H196:H259" si="9">E196*G196</f>
        <v>0</v>
      </c>
      <c r="I196" s="202">
        <f t="shared" ref="I196:I259" si="10">H196/2</f>
        <v>0</v>
      </c>
      <c r="J196" s="202">
        <f t="shared" ref="J196:J259" si="11">E196-H196</f>
        <v>0</v>
      </c>
    </row>
    <row r="197" spans="1:10" x14ac:dyDescent="0.2">
      <c r="A197" s="202">
        <f>'2018'!A200</f>
        <v>195</v>
      </c>
      <c r="B197" s="202">
        <f>'2018'!B200</f>
        <v>0</v>
      </c>
      <c r="C197" s="202">
        <f>'2018'!E200</f>
        <v>0</v>
      </c>
      <c r="D197" s="229">
        <f>'2018'!I200</f>
        <v>0</v>
      </c>
      <c r="E197" s="202">
        <f>'2018'!L200</f>
        <v>0</v>
      </c>
      <c r="F197" s="202">
        <f>'2018'!M200</f>
        <v>0</v>
      </c>
      <c r="G197" s="21"/>
      <c r="H197" s="202">
        <f t="shared" si="9"/>
        <v>0</v>
      </c>
      <c r="I197" s="202">
        <f t="shared" si="10"/>
        <v>0</v>
      </c>
      <c r="J197" s="202">
        <f t="shared" si="11"/>
        <v>0</v>
      </c>
    </row>
    <row r="198" spans="1:10" x14ac:dyDescent="0.2">
      <c r="A198" s="202">
        <f>'2018'!A201</f>
        <v>196</v>
      </c>
      <c r="B198" s="202">
        <f>'2018'!B201</f>
        <v>0</v>
      </c>
      <c r="C198" s="202">
        <f>'2018'!E201</f>
        <v>0</v>
      </c>
      <c r="D198" s="229">
        <f>'2018'!I201</f>
        <v>0</v>
      </c>
      <c r="E198" s="202">
        <f>'2018'!L201</f>
        <v>0</v>
      </c>
      <c r="F198" s="202">
        <f>'2018'!M201</f>
        <v>0</v>
      </c>
      <c r="G198" s="21"/>
      <c r="H198" s="202">
        <f t="shared" si="9"/>
        <v>0</v>
      </c>
      <c r="I198" s="202">
        <f t="shared" si="10"/>
        <v>0</v>
      </c>
      <c r="J198" s="202">
        <f t="shared" si="11"/>
        <v>0</v>
      </c>
    </row>
    <row r="199" spans="1:10" x14ac:dyDescent="0.2">
      <c r="A199" s="202">
        <f>'2018'!A202</f>
        <v>197</v>
      </c>
      <c r="B199" s="202">
        <f>'2018'!B202</f>
        <v>0</v>
      </c>
      <c r="C199" s="202">
        <f>'2018'!E202</f>
        <v>0</v>
      </c>
      <c r="D199" s="229">
        <f>'2018'!I202</f>
        <v>0</v>
      </c>
      <c r="E199" s="202">
        <f>'2018'!L202</f>
        <v>0</v>
      </c>
      <c r="F199" s="202">
        <f>'2018'!M202</f>
        <v>0</v>
      </c>
      <c r="G199" s="21"/>
      <c r="H199" s="202">
        <f t="shared" si="9"/>
        <v>0</v>
      </c>
      <c r="I199" s="202">
        <f t="shared" si="10"/>
        <v>0</v>
      </c>
      <c r="J199" s="202">
        <f t="shared" si="11"/>
        <v>0</v>
      </c>
    </row>
    <row r="200" spans="1:10" x14ac:dyDescent="0.2">
      <c r="A200" s="202">
        <f>'2018'!A203</f>
        <v>198</v>
      </c>
      <c r="B200" s="202">
        <f>'2018'!B203</f>
        <v>0</v>
      </c>
      <c r="C200" s="202">
        <f>'2018'!E203</f>
        <v>0</v>
      </c>
      <c r="D200" s="229">
        <f>'2018'!I203</f>
        <v>0</v>
      </c>
      <c r="E200" s="202">
        <f>'2018'!L203</f>
        <v>0</v>
      </c>
      <c r="F200" s="202">
        <f>'2018'!M203</f>
        <v>0</v>
      </c>
      <c r="G200" s="21"/>
      <c r="H200" s="202">
        <f t="shared" si="9"/>
        <v>0</v>
      </c>
      <c r="I200" s="202">
        <f t="shared" si="10"/>
        <v>0</v>
      </c>
      <c r="J200" s="202">
        <f t="shared" si="11"/>
        <v>0</v>
      </c>
    </row>
    <row r="201" spans="1:10" x14ac:dyDescent="0.2">
      <c r="A201" s="202">
        <f>'2018'!A204</f>
        <v>199</v>
      </c>
      <c r="B201" s="202">
        <f>'2018'!B204</f>
        <v>0</v>
      </c>
      <c r="C201" s="202">
        <f>'2018'!E204</f>
        <v>0</v>
      </c>
      <c r="D201" s="229">
        <f>'2018'!I204</f>
        <v>0</v>
      </c>
      <c r="E201" s="202">
        <f>'2018'!L204</f>
        <v>0</v>
      </c>
      <c r="F201" s="202">
        <f>'2018'!M204</f>
        <v>0</v>
      </c>
      <c r="G201" s="21"/>
      <c r="H201" s="202">
        <f t="shared" si="9"/>
        <v>0</v>
      </c>
      <c r="I201" s="202">
        <f t="shared" si="10"/>
        <v>0</v>
      </c>
      <c r="J201" s="202">
        <f t="shared" si="11"/>
        <v>0</v>
      </c>
    </row>
    <row r="202" spans="1:10" x14ac:dyDescent="0.2">
      <c r="A202" s="202">
        <f>'2018'!A205</f>
        <v>200</v>
      </c>
      <c r="B202" s="202">
        <f>'2018'!B205</f>
        <v>0</v>
      </c>
      <c r="C202" s="202">
        <f>'2018'!E205</f>
        <v>0</v>
      </c>
      <c r="D202" s="229">
        <f>'2018'!I205</f>
        <v>0</v>
      </c>
      <c r="E202" s="202">
        <f>'2018'!L205</f>
        <v>0</v>
      </c>
      <c r="F202" s="202">
        <f>'2018'!M205</f>
        <v>0</v>
      </c>
      <c r="G202" s="21"/>
      <c r="H202" s="202">
        <f t="shared" si="9"/>
        <v>0</v>
      </c>
      <c r="I202" s="202">
        <f t="shared" si="10"/>
        <v>0</v>
      </c>
      <c r="J202" s="202">
        <f t="shared" si="11"/>
        <v>0</v>
      </c>
    </row>
    <row r="203" spans="1:10" x14ac:dyDescent="0.2">
      <c r="A203" s="202">
        <f>'2018'!A206</f>
        <v>201</v>
      </c>
      <c r="B203" s="202">
        <f>'2018'!B206</f>
        <v>0</v>
      </c>
      <c r="C203" s="202">
        <f>'2018'!E206</f>
        <v>0</v>
      </c>
      <c r="D203" s="229">
        <f>'2018'!I206</f>
        <v>0</v>
      </c>
      <c r="E203" s="202">
        <f>'2018'!L206</f>
        <v>0</v>
      </c>
      <c r="F203" s="202">
        <f>'2018'!M206</f>
        <v>0</v>
      </c>
      <c r="G203" s="21"/>
      <c r="H203" s="202">
        <f t="shared" si="9"/>
        <v>0</v>
      </c>
      <c r="I203" s="202">
        <f t="shared" si="10"/>
        <v>0</v>
      </c>
      <c r="J203" s="202">
        <f t="shared" si="11"/>
        <v>0</v>
      </c>
    </row>
    <row r="204" spans="1:10" x14ac:dyDescent="0.2">
      <c r="A204" s="202">
        <f>'2018'!A207</f>
        <v>202</v>
      </c>
      <c r="B204" s="202">
        <f>'2018'!B207</f>
        <v>0</v>
      </c>
      <c r="C204" s="202">
        <f>'2018'!E207</f>
        <v>0</v>
      </c>
      <c r="D204" s="229">
        <f>'2018'!I207</f>
        <v>0</v>
      </c>
      <c r="E204" s="202">
        <f>'2018'!L207</f>
        <v>0</v>
      </c>
      <c r="F204" s="202">
        <f>'2018'!M207</f>
        <v>0</v>
      </c>
      <c r="G204" s="21"/>
      <c r="H204" s="202">
        <f t="shared" si="9"/>
        <v>0</v>
      </c>
      <c r="I204" s="202">
        <f t="shared" si="10"/>
        <v>0</v>
      </c>
      <c r="J204" s="202">
        <f t="shared" si="11"/>
        <v>0</v>
      </c>
    </row>
    <row r="205" spans="1:10" x14ac:dyDescent="0.2">
      <c r="A205" s="202">
        <f>'2018'!A208</f>
        <v>203</v>
      </c>
      <c r="B205" s="202">
        <f>'2018'!B208</f>
        <v>0</v>
      </c>
      <c r="C205" s="202">
        <f>'2018'!E208</f>
        <v>0</v>
      </c>
      <c r="D205" s="229">
        <f>'2018'!I208</f>
        <v>0</v>
      </c>
      <c r="E205" s="202">
        <f>'2018'!L208</f>
        <v>0</v>
      </c>
      <c r="F205" s="202">
        <f>'2018'!M208</f>
        <v>0</v>
      </c>
      <c r="G205" s="21"/>
      <c r="H205" s="202">
        <f t="shared" si="9"/>
        <v>0</v>
      </c>
      <c r="I205" s="202">
        <f t="shared" si="10"/>
        <v>0</v>
      </c>
      <c r="J205" s="202">
        <f t="shared" si="11"/>
        <v>0</v>
      </c>
    </row>
    <row r="206" spans="1:10" x14ac:dyDescent="0.2">
      <c r="A206" s="202">
        <f>'2018'!A209</f>
        <v>204</v>
      </c>
      <c r="B206" s="202">
        <f>'2018'!B209</f>
        <v>0</v>
      </c>
      <c r="C206" s="202">
        <f>'2018'!E209</f>
        <v>0</v>
      </c>
      <c r="D206" s="229">
        <f>'2018'!I209</f>
        <v>0</v>
      </c>
      <c r="E206" s="202">
        <f>'2018'!L209</f>
        <v>0</v>
      </c>
      <c r="F206" s="202">
        <f>'2018'!M209</f>
        <v>0</v>
      </c>
      <c r="G206" s="21"/>
      <c r="H206" s="202">
        <f t="shared" si="9"/>
        <v>0</v>
      </c>
      <c r="I206" s="202">
        <f t="shared" si="10"/>
        <v>0</v>
      </c>
      <c r="J206" s="202">
        <f t="shared" si="11"/>
        <v>0</v>
      </c>
    </row>
    <row r="207" spans="1:10" x14ac:dyDescent="0.2">
      <c r="A207" s="202">
        <f>'2018'!A210</f>
        <v>205</v>
      </c>
      <c r="B207" s="202">
        <f>'2018'!B210</f>
        <v>0</v>
      </c>
      <c r="C207" s="202">
        <f>'2018'!E210</f>
        <v>0</v>
      </c>
      <c r="D207" s="229">
        <f>'2018'!I210</f>
        <v>0</v>
      </c>
      <c r="E207" s="202">
        <f>'2018'!L210</f>
        <v>0</v>
      </c>
      <c r="F207" s="202">
        <f>'2018'!M210</f>
        <v>0</v>
      </c>
      <c r="G207" s="21"/>
      <c r="H207" s="202">
        <f t="shared" si="9"/>
        <v>0</v>
      </c>
      <c r="I207" s="202">
        <f t="shared" si="10"/>
        <v>0</v>
      </c>
      <c r="J207" s="202">
        <f t="shared" si="11"/>
        <v>0</v>
      </c>
    </row>
    <row r="208" spans="1:10" x14ac:dyDescent="0.2">
      <c r="A208" s="202">
        <f>'2018'!A211</f>
        <v>206</v>
      </c>
      <c r="B208" s="202">
        <f>'2018'!B211</f>
        <v>0</v>
      </c>
      <c r="C208" s="202">
        <f>'2018'!E211</f>
        <v>0</v>
      </c>
      <c r="D208" s="229">
        <f>'2018'!I211</f>
        <v>0</v>
      </c>
      <c r="E208" s="202">
        <f>'2018'!L211</f>
        <v>0</v>
      </c>
      <c r="F208" s="202">
        <f>'2018'!M211</f>
        <v>0</v>
      </c>
      <c r="G208" s="21"/>
      <c r="H208" s="202">
        <f t="shared" si="9"/>
        <v>0</v>
      </c>
      <c r="I208" s="202">
        <f t="shared" si="10"/>
        <v>0</v>
      </c>
      <c r="J208" s="202">
        <f t="shared" si="11"/>
        <v>0</v>
      </c>
    </row>
    <row r="209" spans="1:10" x14ac:dyDescent="0.2">
      <c r="A209" s="202">
        <f>'2018'!A212</f>
        <v>207</v>
      </c>
      <c r="B209" s="202">
        <f>'2018'!B212</f>
        <v>0</v>
      </c>
      <c r="C209" s="202">
        <f>'2018'!E212</f>
        <v>0</v>
      </c>
      <c r="D209" s="229">
        <f>'2018'!I212</f>
        <v>0</v>
      </c>
      <c r="E209" s="202">
        <f>'2018'!L212</f>
        <v>0</v>
      </c>
      <c r="F209" s="202">
        <f>'2018'!M212</f>
        <v>0</v>
      </c>
      <c r="G209" s="21"/>
      <c r="H209" s="202">
        <f t="shared" si="9"/>
        <v>0</v>
      </c>
      <c r="I209" s="202">
        <f t="shared" si="10"/>
        <v>0</v>
      </c>
      <c r="J209" s="202">
        <f t="shared" si="11"/>
        <v>0</v>
      </c>
    </row>
    <row r="210" spans="1:10" x14ac:dyDescent="0.2">
      <c r="A210" s="202">
        <f>'2018'!A213</f>
        <v>208</v>
      </c>
      <c r="B210" s="202">
        <f>'2018'!B213</f>
        <v>0</v>
      </c>
      <c r="C210" s="202">
        <f>'2018'!E213</f>
        <v>0</v>
      </c>
      <c r="D210" s="229">
        <f>'2018'!I213</f>
        <v>0</v>
      </c>
      <c r="E210" s="202">
        <f>'2018'!L213</f>
        <v>0</v>
      </c>
      <c r="F210" s="202">
        <f>'2018'!M213</f>
        <v>0</v>
      </c>
      <c r="G210" s="21"/>
      <c r="H210" s="202">
        <f t="shared" si="9"/>
        <v>0</v>
      </c>
      <c r="I210" s="202">
        <f t="shared" si="10"/>
        <v>0</v>
      </c>
      <c r="J210" s="202">
        <f t="shared" si="11"/>
        <v>0</v>
      </c>
    </row>
    <row r="211" spans="1:10" x14ac:dyDescent="0.2">
      <c r="A211" s="202">
        <f>'2018'!A214</f>
        <v>209</v>
      </c>
      <c r="B211" s="202">
        <f>'2018'!B214</f>
        <v>0</v>
      </c>
      <c r="C211" s="202">
        <f>'2018'!E214</f>
        <v>0</v>
      </c>
      <c r="D211" s="229">
        <f>'2018'!I214</f>
        <v>0</v>
      </c>
      <c r="E211" s="202">
        <f>'2018'!L214</f>
        <v>0</v>
      </c>
      <c r="F211" s="202">
        <f>'2018'!M214</f>
        <v>0</v>
      </c>
      <c r="G211" s="21"/>
      <c r="H211" s="202">
        <f t="shared" si="9"/>
        <v>0</v>
      </c>
      <c r="I211" s="202">
        <f t="shared" si="10"/>
        <v>0</v>
      </c>
      <c r="J211" s="202">
        <f t="shared" si="11"/>
        <v>0</v>
      </c>
    </row>
    <row r="212" spans="1:10" x14ac:dyDescent="0.2">
      <c r="A212" s="202">
        <f>'2018'!A215</f>
        <v>210</v>
      </c>
      <c r="B212" s="202">
        <f>'2018'!B215</f>
        <v>0</v>
      </c>
      <c r="C212" s="202">
        <f>'2018'!E215</f>
        <v>0</v>
      </c>
      <c r="D212" s="229">
        <f>'2018'!I215</f>
        <v>0</v>
      </c>
      <c r="E212" s="202">
        <f>'2018'!L215</f>
        <v>0</v>
      </c>
      <c r="F212" s="202">
        <f>'2018'!M215</f>
        <v>0</v>
      </c>
      <c r="G212" s="21"/>
      <c r="H212" s="202">
        <f t="shared" si="9"/>
        <v>0</v>
      </c>
      <c r="I212" s="202">
        <f t="shared" si="10"/>
        <v>0</v>
      </c>
      <c r="J212" s="202">
        <f t="shared" si="11"/>
        <v>0</v>
      </c>
    </row>
    <row r="213" spans="1:10" x14ac:dyDescent="0.2">
      <c r="A213" s="202">
        <f>'2018'!A216</f>
        <v>211</v>
      </c>
      <c r="B213" s="202">
        <f>'2018'!B216</f>
        <v>0</v>
      </c>
      <c r="C213" s="202">
        <f>'2018'!E216</f>
        <v>0</v>
      </c>
      <c r="D213" s="229">
        <f>'2018'!I216</f>
        <v>0</v>
      </c>
      <c r="E213" s="202">
        <f>'2018'!L216</f>
        <v>0</v>
      </c>
      <c r="F213" s="202">
        <f>'2018'!M216</f>
        <v>0</v>
      </c>
      <c r="G213" s="21"/>
      <c r="H213" s="202">
        <f t="shared" si="9"/>
        <v>0</v>
      </c>
      <c r="I213" s="202">
        <f t="shared" si="10"/>
        <v>0</v>
      </c>
      <c r="J213" s="202">
        <f t="shared" si="11"/>
        <v>0</v>
      </c>
    </row>
    <row r="214" spans="1:10" x14ac:dyDescent="0.2">
      <c r="A214" s="202">
        <f>'2018'!A217</f>
        <v>212</v>
      </c>
      <c r="B214" s="202">
        <f>'2018'!B217</f>
        <v>0</v>
      </c>
      <c r="C214" s="202">
        <f>'2018'!E217</f>
        <v>0</v>
      </c>
      <c r="D214" s="229">
        <f>'2018'!I217</f>
        <v>0</v>
      </c>
      <c r="E214" s="202">
        <f>'2018'!L217</f>
        <v>0</v>
      </c>
      <c r="F214" s="202">
        <f>'2018'!M217</f>
        <v>0</v>
      </c>
      <c r="G214" s="21"/>
      <c r="H214" s="202">
        <f t="shared" si="9"/>
        <v>0</v>
      </c>
      <c r="I214" s="202">
        <f t="shared" si="10"/>
        <v>0</v>
      </c>
      <c r="J214" s="202">
        <f t="shared" si="11"/>
        <v>0</v>
      </c>
    </row>
    <row r="215" spans="1:10" x14ac:dyDescent="0.2">
      <c r="A215" s="202">
        <f>'2018'!A218</f>
        <v>213</v>
      </c>
      <c r="B215" s="202">
        <f>'2018'!B218</f>
        <v>0</v>
      </c>
      <c r="C215" s="202">
        <f>'2018'!E218</f>
        <v>0</v>
      </c>
      <c r="D215" s="229">
        <f>'2018'!I218</f>
        <v>0</v>
      </c>
      <c r="E215" s="202">
        <f>'2018'!L218</f>
        <v>0</v>
      </c>
      <c r="F215" s="202">
        <f>'2018'!M218</f>
        <v>0</v>
      </c>
      <c r="G215" s="21"/>
      <c r="H215" s="202">
        <f t="shared" si="9"/>
        <v>0</v>
      </c>
      <c r="I215" s="202">
        <f t="shared" si="10"/>
        <v>0</v>
      </c>
      <c r="J215" s="202">
        <f t="shared" si="11"/>
        <v>0</v>
      </c>
    </row>
    <row r="216" spans="1:10" x14ac:dyDescent="0.2">
      <c r="A216" s="202">
        <f>'2018'!A219</f>
        <v>214</v>
      </c>
      <c r="B216" s="202">
        <f>'2018'!B219</f>
        <v>0</v>
      </c>
      <c r="C216" s="202">
        <f>'2018'!E219</f>
        <v>0</v>
      </c>
      <c r="D216" s="229">
        <f>'2018'!I219</f>
        <v>0</v>
      </c>
      <c r="E216" s="202">
        <f>'2018'!L219</f>
        <v>0</v>
      </c>
      <c r="F216" s="202">
        <f>'2018'!M219</f>
        <v>0</v>
      </c>
      <c r="G216" s="21"/>
      <c r="H216" s="202">
        <f t="shared" si="9"/>
        <v>0</v>
      </c>
      <c r="I216" s="202">
        <f t="shared" si="10"/>
        <v>0</v>
      </c>
      <c r="J216" s="202">
        <f t="shared" si="11"/>
        <v>0</v>
      </c>
    </row>
    <row r="217" spans="1:10" x14ac:dyDescent="0.2">
      <c r="A217" s="202">
        <f>'2018'!A220</f>
        <v>215</v>
      </c>
      <c r="B217" s="202">
        <f>'2018'!B220</f>
        <v>0</v>
      </c>
      <c r="C217" s="202">
        <f>'2018'!E220</f>
        <v>0</v>
      </c>
      <c r="D217" s="229">
        <f>'2018'!I220</f>
        <v>0</v>
      </c>
      <c r="E217" s="202">
        <f>'2018'!L220</f>
        <v>0</v>
      </c>
      <c r="F217" s="202">
        <f>'2018'!M220</f>
        <v>0</v>
      </c>
      <c r="G217" s="21"/>
      <c r="H217" s="202">
        <f t="shared" si="9"/>
        <v>0</v>
      </c>
      <c r="I217" s="202">
        <f t="shared" si="10"/>
        <v>0</v>
      </c>
      <c r="J217" s="202">
        <f t="shared" si="11"/>
        <v>0</v>
      </c>
    </row>
    <row r="218" spans="1:10" x14ac:dyDescent="0.2">
      <c r="A218" s="202">
        <f>'2018'!A221</f>
        <v>216</v>
      </c>
      <c r="B218" s="202">
        <f>'2018'!B221</f>
        <v>0</v>
      </c>
      <c r="C218" s="202">
        <f>'2018'!E221</f>
        <v>0</v>
      </c>
      <c r="D218" s="229">
        <f>'2018'!I221</f>
        <v>0</v>
      </c>
      <c r="E218" s="202">
        <f>'2018'!L221</f>
        <v>0</v>
      </c>
      <c r="F218" s="202">
        <f>'2018'!M221</f>
        <v>0</v>
      </c>
      <c r="G218" s="21"/>
      <c r="H218" s="202">
        <f t="shared" si="9"/>
        <v>0</v>
      </c>
      <c r="I218" s="202">
        <f t="shared" si="10"/>
        <v>0</v>
      </c>
      <c r="J218" s="202">
        <f t="shared" si="11"/>
        <v>0</v>
      </c>
    </row>
    <row r="219" spans="1:10" x14ac:dyDescent="0.2">
      <c r="A219" s="202">
        <f>'2018'!A222</f>
        <v>217</v>
      </c>
      <c r="B219" s="202">
        <f>'2018'!B222</f>
        <v>0</v>
      </c>
      <c r="C219" s="202">
        <f>'2018'!E222</f>
        <v>0</v>
      </c>
      <c r="D219" s="229">
        <f>'2018'!I222</f>
        <v>0</v>
      </c>
      <c r="E219" s="202">
        <f>'2018'!L222</f>
        <v>0</v>
      </c>
      <c r="F219" s="202">
        <f>'2018'!M222</f>
        <v>0</v>
      </c>
      <c r="G219" s="21"/>
      <c r="H219" s="202">
        <f t="shared" si="9"/>
        <v>0</v>
      </c>
      <c r="I219" s="202">
        <f t="shared" si="10"/>
        <v>0</v>
      </c>
      <c r="J219" s="202">
        <f t="shared" si="11"/>
        <v>0</v>
      </c>
    </row>
    <row r="220" spans="1:10" x14ac:dyDescent="0.2">
      <c r="A220" s="202">
        <f>'2018'!A223</f>
        <v>218</v>
      </c>
      <c r="B220" s="202">
        <f>'2018'!B223</f>
        <v>0</v>
      </c>
      <c r="C220" s="202">
        <f>'2018'!E223</f>
        <v>0</v>
      </c>
      <c r="D220" s="229">
        <f>'2018'!I223</f>
        <v>0</v>
      </c>
      <c r="E220" s="202">
        <f>'2018'!L223</f>
        <v>0</v>
      </c>
      <c r="F220" s="202">
        <f>'2018'!M223</f>
        <v>0</v>
      </c>
      <c r="G220" s="21"/>
      <c r="H220" s="202">
        <f t="shared" si="9"/>
        <v>0</v>
      </c>
      <c r="I220" s="202">
        <f t="shared" si="10"/>
        <v>0</v>
      </c>
      <c r="J220" s="202">
        <f t="shared" si="11"/>
        <v>0</v>
      </c>
    </row>
    <row r="221" spans="1:10" x14ac:dyDescent="0.2">
      <c r="A221" s="202">
        <f>'2018'!A224</f>
        <v>219</v>
      </c>
      <c r="B221" s="202">
        <f>'2018'!B224</f>
        <v>0</v>
      </c>
      <c r="C221" s="202">
        <f>'2018'!E224</f>
        <v>0</v>
      </c>
      <c r="D221" s="229">
        <f>'2018'!I224</f>
        <v>0</v>
      </c>
      <c r="E221" s="202">
        <f>'2018'!L224</f>
        <v>0</v>
      </c>
      <c r="F221" s="202">
        <f>'2018'!M224</f>
        <v>0</v>
      </c>
      <c r="G221" s="21"/>
      <c r="H221" s="202">
        <f t="shared" si="9"/>
        <v>0</v>
      </c>
      <c r="I221" s="202">
        <f t="shared" si="10"/>
        <v>0</v>
      </c>
      <c r="J221" s="202">
        <f t="shared" si="11"/>
        <v>0</v>
      </c>
    </row>
    <row r="222" spans="1:10" x14ac:dyDescent="0.2">
      <c r="A222" s="202">
        <f>'2018'!A225</f>
        <v>220</v>
      </c>
      <c r="B222" s="202">
        <f>'2018'!B225</f>
        <v>0</v>
      </c>
      <c r="C222" s="202">
        <f>'2018'!E225</f>
        <v>0</v>
      </c>
      <c r="D222" s="229">
        <f>'2018'!I225</f>
        <v>0</v>
      </c>
      <c r="E222" s="202">
        <f>'2018'!L225</f>
        <v>0</v>
      </c>
      <c r="F222" s="202">
        <f>'2018'!M225</f>
        <v>0</v>
      </c>
      <c r="G222" s="21"/>
      <c r="H222" s="202">
        <f t="shared" si="9"/>
        <v>0</v>
      </c>
      <c r="I222" s="202">
        <f t="shared" si="10"/>
        <v>0</v>
      </c>
      <c r="J222" s="202">
        <f t="shared" si="11"/>
        <v>0</v>
      </c>
    </row>
    <row r="223" spans="1:10" x14ac:dyDescent="0.2">
      <c r="A223" s="202">
        <f>'2018'!A226</f>
        <v>221</v>
      </c>
      <c r="B223" s="202">
        <f>'2018'!B226</f>
        <v>0</v>
      </c>
      <c r="C223" s="202">
        <f>'2018'!E226</f>
        <v>0</v>
      </c>
      <c r="D223" s="229">
        <f>'2018'!I226</f>
        <v>0</v>
      </c>
      <c r="E223" s="202">
        <f>'2018'!L226</f>
        <v>0</v>
      </c>
      <c r="F223" s="202">
        <f>'2018'!M226</f>
        <v>0</v>
      </c>
      <c r="G223" s="21"/>
      <c r="H223" s="202">
        <f t="shared" si="9"/>
        <v>0</v>
      </c>
      <c r="I223" s="202">
        <f t="shared" si="10"/>
        <v>0</v>
      </c>
      <c r="J223" s="202">
        <f t="shared" si="11"/>
        <v>0</v>
      </c>
    </row>
    <row r="224" spans="1:10" x14ac:dyDescent="0.2">
      <c r="A224" s="202">
        <f>'2018'!A227</f>
        <v>222</v>
      </c>
      <c r="B224" s="202">
        <f>'2018'!B227</f>
        <v>0</v>
      </c>
      <c r="C224" s="202">
        <f>'2018'!E227</f>
        <v>0</v>
      </c>
      <c r="D224" s="229">
        <f>'2018'!I227</f>
        <v>0</v>
      </c>
      <c r="E224" s="202">
        <f>'2018'!L227</f>
        <v>0</v>
      </c>
      <c r="F224" s="202">
        <f>'2018'!M227</f>
        <v>0</v>
      </c>
      <c r="G224" s="21"/>
      <c r="H224" s="202">
        <f t="shared" si="9"/>
        <v>0</v>
      </c>
      <c r="I224" s="202">
        <f t="shared" si="10"/>
        <v>0</v>
      </c>
      <c r="J224" s="202">
        <f t="shared" si="11"/>
        <v>0</v>
      </c>
    </row>
    <row r="225" spans="1:10" x14ac:dyDescent="0.2">
      <c r="A225" s="202">
        <f>'2018'!A228</f>
        <v>223</v>
      </c>
      <c r="B225" s="202">
        <f>'2018'!B228</f>
        <v>0</v>
      </c>
      <c r="C225" s="202">
        <f>'2018'!E228</f>
        <v>0</v>
      </c>
      <c r="D225" s="229">
        <f>'2018'!I228</f>
        <v>0</v>
      </c>
      <c r="E225" s="202">
        <f>'2018'!L228</f>
        <v>0</v>
      </c>
      <c r="F225" s="202">
        <f>'2018'!M228</f>
        <v>0</v>
      </c>
      <c r="G225" s="21"/>
      <c r="H225" s="202">
        <f t="shared" si="9"/>
        <v>0</v>
      </c>
      <c r="I225" s="202">
        <f t="shared" si="10"/>
        <v>0</v>
      </c>
      <c r="J225" s="202">
        <f t="shared" si="11"/>
        <v>0</v>
      </c>
    </row>
    <row r="226" spans="1:10" x14ac:dyDescent="0.2">
      <c r="A226" s="202">
        <f>'2018'!A229</f>
        <v>224</v>
      </c>
      <c r="B226" s="202">
        <f>'2018'!B229</f>
        <v>0</v>
      </c>
      <c r="C226" s="202">
        <f>'2018'!E229</f>
        <v>0</v>
      </c>
      <c r="D226" s="229">
        <f>'2018'!I229</f>
        <v>0</v>
      </c>
      <c r="E226" s="202">
        <f>'2018'!L229</f>
        <v>0</v>
      </c>
      <c r="F226" s="202">
        <f>'2018'!M229</f>
        <v>0</v>
      </c>
      <c r="G226" s="21"/>
      <c r="H226" s="202">
        <f t="shared" si="9"/>
        <v>0</v>
      </c>
      <c r="I226" s="202">
        <f t="shared" si="10"/>
        <v>0</v>
      </c>
      <c r="J226" s="202">
        <f t="shared" si="11"/>
        <v>0</v>
      </c>
    </row>
    <row r="227" spans="1:10" x14ac:dyDescent="0.2">
      <c r="A227" s="202">
        <f>'2018'!A230</f>
        <v>225</v>
      </c>
      <c r="B227" s="202">
        <f>'2018'!B230</f>
        <v>0</v>
      </c>
      <c r="C227" s="202">
        <f>'2018'!E230</f>
        <v>0</v>
      </c>
      <c r="D227" s="229">
        <f>'2018'!I230</f>
        <v>0</v>
      </c>
      <c r="E227" s="202">
        <f>'2018'!L230</f>
        <v>0</v>
      </c>
      <c r="F227" s="202">
        <f>'2018'!M230</f>
        <v>0</v>
      </c>
      <c r="G227" s="21"/>
      <c r="H227" s="202">
        <f t="shared" si="9"/>
        <v>0</v>
      </c>
      <c r="I227" s="202">
        <f t="shared" si="10"/>
        <v>0</v>
      </c>
      <c r="J227" s="202">
        <f t="shared" si="11"/>
        <v>0</v>
      </c>
    </row>
    <row r="228" spans="1:10" x14ac:dyDescent="0.2">
      <c r="A228" s="202">
        <f>'2018'!A231</f>
        <v>226</v>
      </c>
      <c r="B228" s="202">
        <f>'2018'!B231</f>
        <v>0</v>
      </c>
      <c r="C228" s="202">
        <f>'2018'!E231</f>
        <v>0</v>
      </c>
      <c r="D228" s="229">
        <f>'2018'!I231</f>
        <v>0</v>
      </c>
      <c r="E228" s="202">
        <f>'2018'!L231</f>
        <v>0</v>
      </c>
      <c r="F228" s="202">
        <f>'2018'!M231</f>
        <v>0</v>
      </c>
      <c r="G228" s="21"/>
      <c r="H228" s="202">
        <f t="shared" si="9"/>
        <v>0</v>
      </c>
      <c r="I228" s="202">
        <f t="shared" si="10"/>
        <v>0</v>
      </c>
      <c r="J228" s="202">
        <f t="shared" si="11"/>
        <v>0</v>
      </c>
    </row>
    <row r="229" spans="1:10" x14ac:dyDescent="0.2">
      <c r="A229" s="202">
        <f>'2018'!A232</f>
        <v>227</v>
      </c>
      <c r="B229" s="202">
        <f>'2018'!B232</f>
        <v>0</v>
      </c>
      <c r="C229" s="202">
        <f>'2018'!E232</f>
        <v>0</v>
      </c>
      <c r="D229" s="229">
        <f>'2018'!I232</f>
        <v>0</v>
      </c>
      <c r="E229" s="202">
        <f>'2018'!L232</f>
        <v>0</v>
      </c>
      <c r="F229" s="202">
        <f>'2018'!M232</f>
        <v>0</v>
      </c>
      <c r="G229" s="21"/>
      <c r="H229" s="202">
        <f t="shared" si="9"/>
        <v>0</v>
      </c>
      <c r="I229" s="202">
        <f t="shared" si="10"/>
        <v>0</v>
      </c>
      <c r="J229" s="202">
        <f t="shared" si="11"/>
        <v>0</v>
      </c>
    </row>
    <row r="230" spans="1:10" x14ac:dyDescent="0.2">
      <c r="A230" s="202">
        <f>'2018'!A233</f>
        <v>228</v>
      </c>
      <c r="B230" s="202">
        <f>'2018'!B233</f>
        <v>0</v>
      </c>
      <c r="C230" s="202">
        <f>'2018'!E233</f>
        <v>0</v>
      </c>
      <c r="D230" s="229">
        <f>'2018'!I233</f>
        <v>0</v>
      </c>
      <c r="E230" s="202">
        <f>'2018'!L233</f>
        <v>0</v>
      </c>
      <c r="F230" s="202">
        <f>'2018'!M233</f>
        <v>0</v>
      </c>
      <c r="G230" s="21"/>
      <c r="H230" s="202">
        <f t="shared" si="9"/>
        <v>0</v>
      </c>
      <c r="I230" s="202">
        <f t="shared" si="10"/>
        <v>0</v>
      </c>
      <c r="J230" s="202">
        <f t="shared" si="11"/>
        <v>0</v>
      </c>
    </row>
    <row r="231" spans="1:10" x14ac:dyDescent="0.2">
      <c r="A231" s="202">
        <f>'2018'!A234</f>
        <v>229</v>
      </c>
      <c r="B231" s="202">
        <f>'2018'!B234</f>
        <v>0</v>
      </c>
      <c r="C231" s="202">
        <f>'2018'!E234</f>
        <v>0</v>
      </c>
      <c r="D231" s="229">
        <f>'2018'!I234</f>
        <v>0</v>
      </c>
      <c r="E231" s="202">
        <f>'2018'!L234</f>
        <v>0</v>
      </c>
      <c r="F231" s="202">
        <f>'2018'!M234</f>
        <v>0</v>
      </c>
      <c r="G231" s="21"/>
      <c r="H231" s="202">
        <f t="shared" si="9"/>
        <v>0</v>
      </c>
      <c r="I231" s="202">
        <f t="shared" si="10"/>
        <v>0</v>
      </c>
      <c r="J231" s="202">
        <f t="shared" si="11"/>
        <v>0</v>
      </c>
    </row>
    <row r="232" spans="1:10" x14ac:dyDescent="0.2">
      <c r="A232" s="202">
        <f>'2018'!A235</f>
        <v>230</v>
      </c>
      <c r="B232" s="202">
        <f>'2018'!B235</f>
        <v>0</v>
      </c>
      <c r="C232" s="202">
        <f>'2018'!E235</f>
        <v>0</v>
      </c>
      <c r="D232" s="229">
        <f>'2018'!I235</f>
        <v>0</v>
      </c>
      <c r="E232" s="202">
        <f>'2018'!L235</f>
        <v>0</v>
      </c>
      <c r="F232" s="202">
        <f>'2018'!M235</f>
        <v>0</v>
      </c>
      <c r="G232" s="21"/>
      <c r="H232" s="202">
        <f t="shared" si="9"/>
        <v>0</v>
      </c>
      <c r="I232" s="202">
        <f t="shared" si="10"/>
        <v>0</v>
      </c>
      <c r="J232" s="202">
        <f t="shared" si="11"/>
        <v>0</v>
      </c>
    </row>
    <row r="233" spans="1:10" x14ac:dyDescent="0.2">
      <c r="A233" s="202">
        <f>'2018'!A236</f>
        <v>231</v>
      </c>
      <c r="B233" s="202">
        <f>'2018'!B236</f>
        <v>0</v>
      </c>
      <c r="C233" s="202">
        <f>'2018'!E236</f>
        <v>0</v>
      </c>
      <c r="D233" s="229">
        <f>'2018'!I236</f>
        <v>0</v>
      </c>
      <c r="E233" s="202">
        <f>'2018'!L236</f>
        <v>0</v>
      </c>
      <c r="F233" s="202">
        <f>'2018'!M236</f>
        <v>0</v>
      </c>
      <c r="G233" s="21"/>
      <c r="H233" s="202">
        <f t="shared" si="9"/>
        <v>0</v>
      </c>
      <c r="I233" s="202">
        <f t="shared" si="10"/>
        <v>0</v>
      </c>
      <c r="J233" s="202">
        <f t="shared" si="11"/>
        <v>0</v>
      </c>
    </row>
    <row r="234" spans="1:10" x14ac:dyDescent="0.2">
      <c r="A234" s="202">
        <f>'2018'!A237</f>
        <v>232</v>
      </c>
      <c r="B234" s="202">
        <f>'2018'!B237</f>
        <v>0</v>
      </c>
      <c r="C234" s="202">
        <f>'2018'!E237</f>
        <v>0</v>
      </c>
      <c r="D234" s="229">
        <f>'2018'!I237</f>
        <v>0</v>
      </c>
      <c r="E234" s="202">
        <f>'2018'!L237</f>
        <v>0</v>
      </c>
      <c r="F234" s="202">
        <f>'2018'!M237</f>
        <v>0</v>
      </c>
      <c r="G234" s="21"/>
      <c r="H234" s="202">
        <f t="shared" si="9"/>
        <v>0</v>
      </c>
      <c r="I234" s="202">
        <f t="shared" si="10"/>
        <v>0</v>
      </c>
      <c r="J234" s="202">
        <f t="shared" si="11"/>
        <v>0</v>
      </c>
    </row>
    <row r="235" spans="1:10" x14ac:dyDescent="0.2">
      <c r="A235" s="202">
        <f>'2018'!A238</f>
        <v>233</v>
      </c>
      <c r="B235" s="202">
        <f>'2018'!B238</f>
        <v>0</v>
      </c>
      <c r="C235" s="202">
        <f>'2018'!E238</f>
        <v>0</v>
      </c>
      <c r="D235" s="229">
        <f>'2018'!I238</f>
        <v>0</v>
      </c>
      <c r="E235" s="202">
        <f>'2018'!L238</f>
        <v>0</v>
      </c>
      <c r="F235" s="202">
        <f>'2018'!M238</f>
        <v>0</v>
      </c>
      <c r="G235" s="21"/>
      <c r="H235" s="202">
        <f t="shared" si="9"/>
        <v>0</v>
      </c>
      <c r="I235" s="202">
        <f t="shared" si="10"/>
        <v>0</v>
      </c>
      <c r="J235" s="202">
        <f t="shared" si="11"/>
        <v>0</v>
      </c>
    </row>
    <row r="236" spans="1:10" x14ac:dyDescent="0.2">
      <c r="A236" s="202">
        <f>'2018'!A239</f>
        <v>234</v>
      </c>
      <c r="B236" s="202">
        <f>'2018'!B239</f>
        <v>0</v>
      </c>
      <c r="C236" s="202">
        <f>'2018'!E239</f>
        <v>0</v>
      </c>
      <c r="D236" s="229">
        <f>'2018'!I239</f>
        <v>0</v>
      </c>
      <c r="E236" s="202">
        <f>'2018'!L239</f>
        <v>0</v>
      </c>
      <c r="F236" s="202">
        <f>'2018'!M239</f>
        <v>0</v>
      </c>
      <c r="G236" s="21"/>
      <c r="H236" s="202">
        <f t="shared" si="9"/>
        <v>0</v>
      </c>
      <c r="I236" s="202">
        <f t="shared" si="10"/>
        <v>0</v>
      </c>
      <c r="J236" s="202">
        <f t="shared" si="11"/>
        <v>0</v>
      </c>
    </row>
    <row r="237" spans="1:10" x14ac:dyDescent="0.2">
      <c r="A237" s="202">
        <f>'2018'!A240</f>
        <v>235</v>
      </c>
      <c r="B237" s="202">
        <f>'2018'!B240</f>
        <v>0</v>
      </c>
      <c r="C237" s="202">
        <f>'2018'!E240</f>
        <v>0</v>
      </c>
      <c r="D237" s="229">
        <f>'2018'!I240</f>
        <v>0</v>
      </c>
      <c r="E237" s="202">
        <f>'2018'!L240</f>
        <v>0</v>
      </c>
      <c r="F237" s="202">
        <f>'2018'!M240</f>
        <v>0</v>
      </c>
      <c r="G237" s="21"/>
      <c r="H237" s="202">
        <f t="shared" si="9"/>
        <v>0</v>
      </c>
      <c r="I237" s="202">
        <f t="shared" si="10"/>
        <v>0</v>
      </c>
      <c r="J237" s="202">
        <f t="shared" si="11"/>
        <v>0</v>
      </c>
    </row>
    <row r="238" spans="1:10" x14ac:dyDescent="0.2">
      <c r="A238" s="202">
        <f>'2018'!A241</f>
        <v>236</v>
      </c>
      <c r="B238" s="202">
        <f>'2018'!B241</f>
        <v>0</v>
      </c>
      <c r="C238" s="202">
        <f>'2018'!E241</f>
        <v>0</v>
      </c>
      <c r="D238" s="229">
        <f>'2018'!I241</f>
        <v>0</v>
      </c>
      <c r="E238" s="202">
        <f>'2018'!L241</f>
        <v>0</v>
      </c>
      <c r="F238" s="202">
        <f>'2018'!M241</f>
        <v>0</v>
      </c>
      <c r="G238" s="21"/>
      <c r="H238" s="202">
        <f t="shared" si="9"/>
        <v>0</v>
      </c>
      <c r="I238" s="202">
        <f t="shared" si="10"/>
        <v>0</v>
      </c>
      <c r="J238" s="202">
        <f t="shared" si="11"/>
        <v>0</v>
      </c>
    </row>
    <row r="239" spans="1:10" x14ac:dyDescent="0.2">
      <c r="A239" s="202">
        <f>'2018'!A242</f>
        <v>237</v>
      </c>
      <c r="B239" s="202">
        <f>'2018'!B242</f>
        <v>0</v>
      </c>
      <c r="C239" s="202">
        <f>'2018'!E242</f>
        <v>0</v>
      </c>
      <c r="D239" s="229">
        <f>'2018'!I242</f>
        <v>0</v>
      </c>
      <c r="E239" s="202">
        <f>'2018'!L242</f>
        <v>0</v>
      </c>
      <c r="F239" s="202">
        <f>'2018'!M242</f>
        <v>0</v>
      </c>
      <c r="G239" s="21"/>
      <c r="H239" s="202">
        <f t="shared" si="9"/>
        <v>0</v>
      </c>
      <c r="I239" s="202">
        <f t="shared" si="10"/>
        <v>0</v>
      </c>
      <c r="J239" s="202">
        <f t="shared" si="11"/>
        <v>0</v>
      </c>
    </row>
    <row r="240" spans="1:10" x14ac:dyDescent="0.2">
      <c r="A240" s="202">
        <f>'2018'!A243</f>
        <v>238</v>
      </c>
      <c r="B240" s="202">
        <f>'2018'!B243</f>
        <v>0</v>
      </c>
      <c r="C240" s="202">
        <f>'2018'!E243</f>
        <v>0</v>
      </c>
      <c r="D240" s="229">
        <f>'2018'!I243</f>
        <v>0</v>
      </c>
      <c r="E240" s="202">
        <f>'2018'!L243</f>
        <v>0</v>
      </c>
      <c r="F240" s="202">
        <f>'2018'!M243</f>
        <v>0</v>
      </c>
      <c r="G240" s="21"/>
      <c r="H240" s="202">
        <f t="shared" si="9"/>
        <v>0</v>
      </c>
      <c r="I240" s="202">
        <f t="shared" si="10"/>
        <v>0</v>
      </c>
      <c r="J240" s="202">
        <f t="shared" si="11"/>
        <v>0</v>
      </c>
    </row>
    <row r="241" spans="1:10" x14ac:dyDescent="0.2">
      <c r="A241" s="202">
        <f>'2018'!A244</f>
        <v>239</v>
      </c>
      <c r="B241" s="202">
        <f>'2018'!B244</f>
        <v>0</v>
      </c>
      <c r="C241" s="202">
        <f>'2018'!E244</f>
        <v>0</v>
      </c>
      <c r="D241" s="229">
        <f>'2018'!I244</f>
        <v>0</v>
      </c>
      <c r="E241" s="202">
        <f>'2018'!L244</f>
        <v>0</v>
      </c>
      <c r="F241" s="202">
        <f>'2018'!M244</f>
        <v>0</v>
      </c>
      <c r="G241" s="21"/>
      <c r="H241" s="202">
        <f t="shared" si="9"/>
        <v>0</v>
      </c>
      <c r="I241" s="202">
        <f t="shared" si="10"/>
        <v>0</v>
      </c>
      <c r="J241" s="202">
        <f t="shared" si="11"/>
        <v>0</v>
      </c>
    </row>
    <row r="242" spans="1:10" x14ac:dyDescent="0.2">
      <c r="A242" s="202">
        <f>'2018'!A245</f>
        <v>240</v>
      </c>
      <c r="B242" s="202">
        <f>'2018'!B245</f>
        <v>0</v>
      </c>
      <c r="C242" s="202">
        <f>'2018'!E245</f>
        <v>0</v>
      </c>
      <c r="D242" s="229">
        <f>'2018'!I245</f>
        <v>0</v>
      </c>
      <c r="E242" s="202">
        <f>'2018'!L245</f>
        <v>0</v>
      </c>
      <c r="F242" s="202">
        <f>'2018'!M245</f>
        <v>0</v>
      </c>
      <c r="G242" s="21"/>
      <c r="H242" s="202">
        <f t="shared" si="9"/>
        <v>0</v>
      </c>
      <c r="I242" s="202">
        <f t="shared" si="10"/>
        <v>0</v>
      </c>
      <c r="J242" s="202">
        <f t="shared" si="11"/>
        <v>0</v>
      </c>
    </row>
    <row r="243" spans="1:10" x14ac:dyDescent="0.2">
      <c r="A243" s="202">
        <f>'2018'!A246</f>
        <v>241</v>
      </c>
      <c r="B243" s="202">
        <f>'2018'!B246</f>
        <v>0</v>
      </c>
      <c r="C243" s="202">
        <f>'2018'!E246</f>
        <v>0</v>
      </c>
      <c r="D243" s="229">
        <f>'2018'!I246</f>
        <v>0</v>
      </c>
      <c r="E243" s="202">
        <f>'2018'!L246</f>
        <v>0</v>
      </c>
      <c r="F243" s="202">
        <f>'2018'!M246</f>
        <v>0</v>
      </c>
      <c r="G243" s="21"/>
      <c r="H243" s="202">
        <f t="shared" si="9"/>
        <v>0</v>
      </c>
      <c r="I243" s="202">
        <f t="shared" si="10"/>
        <v>0</v>
      </c>
      <c r="J243" s="202">
        <f t="shared" si="11"/>
        <v>0</v>
      </c>
    </row>
    <row r="244" spans="1:10" x14ac:dyDescent="0.2">
      <c r="A244" s="202">
        <f>'2018'!A247</f>
        <v>242</v>
      </c>
      <c r="B244" s="202">
        <f>'2018'!B247</f>
        <v>0</v>
      </c>
      <c r="C244" s="202">
        <f>'2018'!E247</f>
        <v>0</v>
      </c>
      <c r="D244" s="229">
        <f>'2018'!I247</f>
        <v>0</v>
      </c>
      <c r="E244" s="202">
        <f>'2018'!L247</f>
        <v>0</v>
      </c>
      <c r="F244" s="202">
        <f>'2018'!M247</f>
        <v>0</v>
      </c>
      <c r="G244" s="21"/>
      <c r="H244" s="202">
        <f t="shared" si="9"/>
        <v>0</v>
      </c>
      <c r="I244" s="202">
        <f t="shared" si="10"/>
        <v>0</v>
      </c>
      <c r="J244" s="202">
        <f t="shared" si="11"/>
        <v>0</v>
      </c>
    </row>
    <row r="245" spans="1:10" x14ac:dyDescent="0.2">
      <c r="A245" s="202">
        <f>'2018'!A248</f>
        <v>243</v>
      </c>
      <c r="B245" s="202">
        <f>'2018'!B248</f>
        <v>0</v>
      </c>
      <c r="C245" s="202">
        <f>'2018'!E248</f>
        <v>0</v>
      </c>
      <c r="D245" s="229">
        <f>'2018'!I248</f>
        <v>0</v>
      </c>
      <c r="E245" s="202">
        <f>'2018'!L248</f>
        <v>0</v>
      </c>
      <c r="F245" s="202">
        <f>'2018'!M248</f>
        <v>0</v>
      </c>
      <c r="G245" s="21"/>
      <c r="H245" s="202">
        <f t="shared" si="9"/>
        <v>0</v>
      </c>
      <c r="I245" s="202">
        <f t="shared" si="10"/>
        <v>0</v>
      </c>
      <c r="J245" s="202">
        <f t="shared" si="11"/>
        <v>0</v>
      </c>
    </row>
    <row r="246" spans="1:10" x14ac:dyDescent="0.2">
      <c r="A246" s="202">
        <f>'2018'!A249</f>
        <v>244</v>
      </c>
      <c r="B246" s="202">
        <f>'2018'!B249</f>
        <v>0</v>
      </c>
      <c r="C246" s="202">
        <f>'2018'!E249</f>
        <v>0</v>
      </c>
      <c r="D246" s="229">
        <f>'2018'!I249</f>
        <v>0</v>
      </c>
      <c r="E246" s="202">
        <f>'2018'!L249</f>
        <v>0</v>
      </c>
      <c r="F246" s="202">
        <f>'2018'!M249</f>
        <v>0</v>
      </c>
      <c r="G246" s="21"/>
      <c r="H246" s="202">
        <f t="shared" si="9"/>
        <v>0</v>
      </c>
      <c r="I246" s="202">
        <f t="shared" si="10"/>
        <v>0</v>
      </c>
      <c r="J246" s="202">
        <f t="shared" si="11"/>
        <v>0</v>
      </c>
    </row>
    <row r="247" spans="1:10" x14ac:dyDescent="0.2">
      <c r="A247" s="202">
        <f>'2018'!A250</f>
        <v>245</v>
      </c>
      <c r="B247" s="202">
        <f>'2018'!B250</f>
        <v>0</v>
      </c>
      <c r="C247" s="202">
        <f>'2018'!E250</f>
        <v>0</v>
      </c>
      <c r="D247" s="229">
        <f>'2018'!I250</f>
        <v>0</v>
      </c>
      <c r="E247" s="202">
        <f>'2018'!L250</f>
        <v>0</v>
      </c>
      <c r="F247" s="202">
        <f>'2018'!M250</f>
        <v>0</v>
      </c>
      <c r="G247" s="21"/>
      <c r="H247" s="202">
        <f t="shared" si="9"/>
        <v>0</v>
      </c>
      <c r="I247" s="202">
        <f t="shared" si="10"/>
        <v>0</v>
      </c>
      <c r="J247" s="202">
        <f t="shared" si="11"/>
        <v>0</v>
      </c>
    </row>
    <row r="248" spans="1:10" x14ac:dyDescent="0.2">
      <c r="A248" s="202">
        <f>'2018'!A251</f>
        <v>246</v>
      </c>
      <c r="B248" s="202">
        <f>'2018'!B251</f>
        <v>0</v>
      </c>
      <c r="C248" s="202">
        <f>'2018'!E251</f>
        <v>0</v>
      </c>
      <c r="D248" s="229">
        <f>'2018'!I251</f>
        <v>0</v>
      </c>
      <c r="E248" s="202">
        <f>'2018'!L251</f>
        <v>0</v>
      </c>
      <c r="F248" s="202">
        <f>'2018'!M251</f>
        <v>0</v>
      </c>
      <c r="G248" s="21"/>
      <c r="H248" s="202">
        <f t="shared" si="9"/>
        <v>0</v>
      </c>
      <c r="I248" s="202">
        <f t="shared" si="10"/>
        <v>0</v>
      </c>
      <c r="J248" s="202">
        <f t="shared" si="11"/>
        <v>0</v>
      </c>
    </row>
    <row r="249" spans="1:10" x14ac:dyDescent="0.2">
      <c r="A249" s="202">
        <f>'2018'!A252</f>
        <v>247</v>
      </c>
      <c r="B249" s="202">
        <f>'2018'!B252</f>
        <v>0</v>
      </c>
      <c r="C249" s="202">
        <f>'2018'!E252</f>
        <v>0</v>
      </c>
      <c r="D249" s="229">
        <f>'2018'!I252</f>
        <v>0</v>
      </c>
      <c r="E249" s="202">
        <f>'2018'!L252</f>
        <v>0</v>
      </c>
      <c r="F249" s="202">
        <f>'2018'!M252</f>
        <v>0</v>
      </c>
      <c r="G249" s="21"/>
      <c r="H249" s="202">
        <f t="shared" si="9"/>
        <v>0</v>
      </c>
      <c r="I249" s="202">
        <f t="shared" si="10"/>
        <v>0</v>
      </c>
      <c r="J249" s="202">
        <f t="shared" si="11"/>
        <v>0</v>
      </c>
    </row>
    <row r="250" spans="1:10" x14ac:dyDescent="0.2">
      <c r="A250" s="202">
        <f>'2018'!A253</f>
        <v>248</v>
      </c>
      <c r="B250" s="202">
        <f>'2018'!B253</f>
        <v>0</v>
      </c>
      <c r="C250" s="202">
        <f>'2018'!E253</f>
        <v>0</v>
      </c>
      <c r="D250" s="229">
        <f>'2018'!I253</f>
        <v>0</v>
      </c>
      <c r="E250" s="202">
        <f>'2018'!L253</f>
        <v>0</v>
      </c>
      <c r="F250" s="202">
        <f>'2018'!M253</f>
        <v>0</v>
      </c>
      <c r="G250" s="21"/>
      <c r="H250" s="202">
        <f t="shared" si="9"/>
        <v>0</v>
      </c>
      <c r="I250" s="202">
        <f t="shared" si="10"/>
        <v>0</v>
      </c>
      <c r="J250" s="202">
        <f t="shared" si="11"/>
        <v>0</v>
      </c>
    </row>
    <row r="251" spans="1:10" x14ac:dyDescent="0.2">
      <c r="A251" s="202">
        <f>'2018'!A254</f>
        <v>249</v>
      </c>
      <c r="B251" s="202">
        <f>'2018'!B254</f>
        <v>0</v>
      </c>
      <c r="C251" s="202">
        <f>'2018'!E254</f>
        <v>0</v>
      </c>
      <c r="D251" s="229">
        <f>'2018'!I254</f>
        <v>0</v>
      </c>
      <c r="E251" s="202">
        <f>'2018'!L254</f>
        <v>0</v>
      </c>
      <c r="F251" s="202">
        <f>'2018'!M254</f>
        <v>0</v>
      </c>
      <c r="G251" s="21"/>
      <c r="H251" s="202">
        <f t="shared" si="9"/>
        <v>0</v>
      </c>
      <c r="I251" s="202">
        <f t="shared" si="10"/>
        <v>0</v>
      </c>
      <c r="J251" s="202">
        <f t="shared" si="11"/>
        <v>0</v>
      </c>
    </row>
    <row r="252" spans="1:10" x14ac:dyDescent="0.2">
      <c r="A252" s="202">
        <f>'2018'!A255</f>
        <v>250</v>
      </c>
      <c r="B252" s="202">
        <f>'2018'!B255</f>
        <v>0</v>
      </c>
      <c r="C252" s="202">
        <f>'2018'!E255</f>
        <v>0</v>
      </c>
      <c r="D252" s="229">
        <f>'2018'!I255</f>
        <v>0</v>
      </c>
      <c r="E252" s="202">
        <f>'2018'!L255</f>
        <v>0</v>
      </c>
      <c r="F252" s="202">
        <f>'2018'!M255</f>
        <v>0</v>
      </c>
      <c r="G252" s="21"/>
      <c r="H252" s="202">
        <f t="shared" si="9"/>
        <v>0</v>
      </c>
      <c r="I252" s="202">
        <f t="shared" si="10"/>
        <v>0</v>
      </c>
      <c r="J252" s="202">
        <f t="shared" si="11"/>
        <v>0</v>
      </c>
    </row>
    <row r="253" spans="1:10" x14ac:dyDescent="0.2">
      <c r="A253" s="202">
        <f>'2018'!A256</f>
        <v>251</v>
      </c>
      <c r="B253" s="202">
        <f>'2018'!B256</f>
        <v>0</v>
      </c>
      <c r="C253" s="202">
        <f>'2018'!E256</f>
        <v>0</v>
      </c>
      <c r="D253" s="229">
        <f>'2018'!I256</f>
        <v>0</v>
      </c>
      <c r="E253" s="202">
        <f>'2018'!L256</f>
        <v>0</v>
      </c>
      <c r="F253" s="202">
        <f>'2018'!M256</f>
        <v>0</v>
      </c>
      <c r="G253" s="21"/>
      <c r="H253" s="202">
        <f t="shared" si="9"/>
        <v>0</v>
      </c>
      <c r="I253" s="202">
        <f t="shared" si="10"/>
        <v>0</v>
      </c>
      <c r="J253" s="202">
        <f t="shared" si="11"/>
        <v>0</v>
      </c>
    </row>
    <row r="254" spans="1:10" x14ac:dyDescent="0.2">
      <c r="A254" s="202">
        <f>'2018'!A257</f>
        <v>252</v>
      </c>
      <c r="B254" s="202">
        <f>'2018'!B257</f>
        <v>0</v>
      </c>
      <c r="C254" s="202">
        <f>'2018'!E257</f>
        <v>0</v>
      </c>
      <c r="D254" s="229">
        <f>'2018'!I257</f>
        <v>0</v>
      </c>
      <c r="E254" s="202">
        <f>'2018'!L257</f>
        <v>0</v>
      </c>
      <c r="F254" s="202">
        <f>'2018'!M257</f>
        <v>0</v>
      </c>
      <c r="G254" s="21"/>
      <c r="H254" s="202">
        <f t="shared" si="9"/>
        <v>0</v>
      </c>
      <c r="I254" s="202">
        <f t="shared" si="10"/>
        <v>0</v>
      </c>
      <c r="J254" s="202">
        <f t="shared" si="11"/>
        <v>0</v>
      </c>
    </row>
    <row r="255" spans="1:10" x14ac:dyDescent="0.2">
      <c r="A255" s="202">
        <f>'2018'!A258</f>
        <v>253</v>
      </c>
      <c r="B255" s="202">
        <f>'2018'!B258</f>
        <v>0</v>
      </c>
      <c r="C255" s="202">
        <f>'2018'!E258</f>
        <v>0</v>
      </c>
      <c r="D255" s="229">
        <f>'2018'!I258</f>
        <v>0</v>
      </c>
      <c r="E255" s="202">
        <f>'2018'!L258</f>
        <v>0</v>
      </c>
      <c r="F255" s="202">
        <f>'2018'!M258</f>
        <v>0</v>
      </c>
      <c r="G255" s="21"/>
      <c r="H255" s="202">
        <f t="shared" si="9"/>
        <v>0</v>
      </c>
      <c r="I255" s="202">
        <f t="shared" si="10"/>
        <v>0</v>
      </c>
      <c r="J255" s="202">
        <f t="shared" si="11"/>
        <v>0</v>
      </c>
    </row>
    <row r="256" spans="1:10" x14ac:dyDescent="0.2">
      <c r="A256" s="202">
        <f>'2018'!A259</f>
        <v>254</v>
      </c>
      <c r="B256" s="202">
        <f>'2018'!B259</f>
        <v>0</v>
      </c>
      <c r="C256" s="202">
        <f>'2018'!E259</f>
        <v>0</v>
      </c>
      <c r="D256" s="229">
        <f>'2018'!I259</f>
        <v>0</v>
      </c>
      <c r="E256" s="202">
        <f>'2018'!L259</f>
        <v>0</v>
      </c>
      <c r="F256" s="202">
        <f>'2018'!M259</f>
        <v>0</v>
      </c>
      <c r="G256" s="21"/>
      <c r="H256" s="202">
        <f t="shared" si="9"/>
        <v>0</v>
      </c>
      <c r="I256" s="202">
        <f t="shared" si="10"/>
        <v>0</v>
      </c>
      <c r="J256" s="202">
        <f t="shared" si="11"/>
        <v>0</v>
      </c>
    </row>
    <row r="257" spans="1:10" x14ac:dyDescent="0.2">
      <c r="A257" s="202">
        <f>'2018'!A260</f>
        <v>255</v>
      </c>
      <c r="B257" s="202">
        <f>'2018'!B260</f>
        <v>0</v>
      </c>
      <c r="C257" s="202">
        <f>'2018'!E260</f>
        <v>0</v>
      </c>
      <c r="D257" s="229">
        <f>'2018'!I260</f>
        <v>0</v>
      </c>
      <c r="E257" s="202">
        <f>'2018'!L260</f>
        <v>0</v>
      </c>
      <c r="F257" s="202">
        <f>'2018'!M260</f>
        <v>0</v>
      </c>
      <c r="G257" s="21"/>
      <c r="H257" s="202">
        <f t="shared" si="9"/>
        <v>0</v>
      </c>
      <c r="I257" s="202">
        <f t="shared" si="10"/>
        <v>0</v>
      </c>
      <c r="J257" s="202">
        <f t="shared" si="11"/>
        <v>0</v>
      </c>
    </row>
    <row r="258" spans="1:10" x14ac:dyDescent="0.2">
      <c r="A258" s="202">
        <f>'2018'!A261</f>
        <v>256</v>
      </c>
      <c r="B258" s="202">
        <f>'2018'!B261</f>
        <v>0</v>
      </c>
      <c r="C258" s="202">
        <f>'2018'!E261</f>
        <v>0</v>
      </c>
      <c r="D258" s="229">
        <f>'2018'!I261</f>
        <v>0</v>
      </c>
      <c r="E258" s="202">
        <f>'2018'!L261</f>
        <v>0</v>
      </c>
      <c r="F258" s="202">
        <f>'2018'!M261</f>
        <v>0</v>
      </c>
      <c r="G258" s="21"/>
      <c r="H258" s="202">
        <f t="shared" si="9"/>
        <v>0</v>
      </c>
      <c r="I258" s="202">
        <f t="shared" si="10"/>
        <v>0</v>
      </c>
      <c r="J258" s="202">
        <f t="shared" si="11"/>
        <v>0</v>
      </c>
    </row>
    <row r="259" spans="1:10" x14ac:dyDescent="0.2">
      <c r="A259" s="202">
        <f>'2018'!A262</f>
        <v>257</v>
      </c>
      <c r="B259" s="202">
        <f>'2018'!B262</f>
        <v>0</v>
      </c>
      <c r="C259" s="202">
        <f>'2018'!E262</f>
        <v>0</v>
      </c>
      <c r="D259" s="229">
        <f>'2018'!I262</f>
        <v>0</v>
      </c>
      <c r="E259" s="202">
        <f>'2018'!L262</f>
        <v>0</v>
      </c>
      <c r="F259" s="202">
        <f>'2018'!M262</f>
        <v>0</v>
      </c>
      <c r="G259" s="21"/>
      <c r="H259" s="202">
        <f t="shared" si="9"/>
        <v>0</v>
      </c>
      <c r="I259" s="202">
        <f t="shared" si="10"/>
        <v>0</v>
      </c>
      <c r="J259" s="202">
        <f t="shared" si="11"/>
        <v>0</v>
      </c>
    </row>
    <row r="260" spans="1:10" x14ac:dyDescent="0.2">
      <c r="A260" s="202">
        <f>'2018'!A263</f>
        <v>258</v>
      </c>
      <c r="B260" s="202">
        <f>'2018'!B263</f>
        <v>0</v>
      </c>
      <c r="C260" s="202">
        <f>'2018'!E263</f>
        <v>0</v>
      </c>
      <c r="D260" s="229">
        <f>'2018'!I263</f>
        <v>0</v>
      </c>
      <c r="E260" s="202">
        <f>'2018'!L263</f>
        <v>0</v>
      </c>
      <c r="F260" s="202">
        <f>'2018'!M263</f>
        <v>0</v>
      </c>
      <c r="G260" s="21"/>
      <c r="H260" s="202">
        <f t="shared" ref="H260:H312" si="12">E260*G260</f>
        <v>0</v>
      </c>
      <c r="I260" s="202">
        <f t="shared" ref="I260:I312" si="13">H260/2</f>
        <v>0</v>
      </c>
      <c r="J260" s="202">
        <f t="shared" ref="J260:J312" si="14">E260-H260</f>
        <v>0</v>
      </c>
    </row>
    <row r="261" spans="1:10" x14ac:dyDescent="0.2">
      <c r="A261" s="202">
        <f>'2018'!A264</f>
        <v>259</v>
      </c>
      <c r="B261" s="202">
        <f>'2018'!B264</f>
        <v>0</v>
      </c>
      <c r="C261" s="202">
        <f>'2018'!E264</f>
        <v>0</v>
      </c>
      <c r="D261" s="229">
        <f>'2018'!I264</f>
        <v>0</v>
      </c>
      <c r="E261" s="202">
        <f>'2018'!L264</f>
        <v>0</v>
      </c>
      <c r="F261" s="202">
        <f>'2018'!M264</f>
        <v>0</v>
      </c>
      <c r="G261" s="21"/>
      <c r="H261" s="202">
        <f t="shared" si="12"/>
        <v>0</v>
      </c>
      <c r="I261" s="202">
        <f t="shared" si="13"/>
        <v>0</v>
      </c>
      <c r="J261" s="202">
        <f t="shared" si="14"/>
        <v>0</v>
      </c>
    </row>
    <row r="262" spans="1:10" x14ac:dyDescent="0.2">
      <c r="A262" s="202">
        <f>'2018'!A265</f>
        <v>260</v>
      </c>
      <c r="B262" s="202">
        <f>'2018'!B265</f>
        <v>0</v>
      </c>
      <c r="C262" s="202">
        <f>'2018'!E265</f>
        <v>0</v>
      </c>
      <c r="D262" s="229">
        <f>'2018'!I265</f>
        <v>0</v>
      </c>
      <c r="E262" s="202">
        <f>'2018'!L265</f>
        <v>0</v>
      </c>
      <c r="F262" s="202">
        <f>'2018'!M265</f>
        <v>0</v>
      </c>
      <c r="G262" s="21"/>
      <c r="H262" s="202">
        <f t="shared" si="12"/>
        <v>0</v>
      </c>
      <c r="I262" s="202">
        <f t="shared" si="13"/>
        <v>0</v>
      </c>
      <c r="J262" s="202">
        <f t="shared" si="14"/>
        <v>0</v>
      </c>
    </row>
    <row r="263" spans="1:10" x14ac:dyDescent="0.2">
      <c r="A263" s="202">
        <f>'2018'!A266</f>
        <v>261</v>
      </c>
      <c r="B263" s="202">
        <f>'2018'!B266</f>
        <v>0</v>
      </c>
      <c r="C263" s="202">
        <f>'2018'!E266</f>
        <v>0</v>
      </c>
      <c r="D263" s="229">
        <f>'2018'!I266</f>
        <v>0</v>
      </c>
      <c r="E263" s="202">
        <f>'2018'!L266</f>
        <v>0</v>
      </c>
      <c r="F263" s="202">
        <f>'2018'!M266</f>
        <v>0</v>
      </c>
      <c r="G263" s="21"/>
      <c r="H263" s="202">
        <f t="shared" si="12"/>
        <v>0</v>
      </c>
      <c r="I263" s="202">
        <f t="shared" si="13"/>
        <v>0</v>
      </c>
      <c r="J263" s="202">
        <f t="shared" si="14"/>
        <v>0</v>
      </c>
    </row>
    <row r="264" spans="1:10" x14ac:dyDescent="0.2">
      <c r="A264" s="202">
        <f>'2018'!A267</f>
        <v>262</v>
      </c>
      <c r="B264" s="202">
        <f>'2018'!B267</f>
        <v>0</v>
      </c>
      <c r="C264" s="202">
        <f>'2018'!E267</f>
        <v>0</v>
      </c>
      <c r="D264" s="229">
        <f>'2018'!I267</f>
        <v>0</v>
      </c>
      <c r="E264" s="202">
        <f>'2018'!L267</f>
        <v>0</v>
      </c>
      <c r="F264" s="202">
        <f>'2018'!M267</f>
        <v>0</v>
      </c>
      <c r="G264" s="21"/>
      <c r="H264" s="202">
        <f t="shared" si="12"/>
        <v>0</v>
      </c>
      <c r="I264" s="202">
        <f t="shared" si="13"/>
        <v>0</v>
      </c>
      <c r="J264" s="202">
        <f t="shared" si="14"/>
        <v>0</v>
      </c>
    </row>
    <row r="265" spans="1:10" x14ac:dyDescent="0.2">
      <c r="A265" s="202">
        <f>'2018'!A268</f>
        <v>263</v>
      </c>
      <c r="B265" s="202">
        <f>'2018'!B268</f>
        <v>0</v>
      </c>
      <c r="C265" s="202">
        <f>'2018'!E268</f>
        <v>0</v>
      </c>
      <c r="D265" s="229">
        <f>'2018'!I268</f>
        <v>0</v>
      </c>
      <c r="E265" s="202">
        <f>'2018'!L268</f>
        <v>0</v>
      </c>
      <c r="F265" s="202">
        <f>'2018'!M268</f>
        <v>0</v>
      </c>
      <c r="G265" s="21"/>
      <c r="H265" s="202">
        <f t="shared" si="12"/>
        <v>0</v>
      </c>
      <c r="I265" s="202">
        <f t="shared" si="13"/>
        <v>0</v>
      </c>
      <c r="J265" s="202">
        <f t="shared" si="14"/>
        <v>0</v>
      </c>
    </row>
    <row r="266" spans="1:10" x14ac:dyDescent="0.2">
      <c r="A266" s="202">
        <f>'2018'!A269</f>
        <v>264</v>
      </c>
      <c r="B266" s="202">
        <f>'2018'!B269</f>
        <v>0</v>
      </c>
      <c r="C266" s="202">
        <f>'2018'!E269</f>
        <v>0</v>
      </c>
      <c r="D266" s="229">
        <f>'2018'!I269</f>
        <v>0</v>
      </c>
      <c r="E266" s="202">
        <f>'2018'!L269</f>
        <v>0</v>
      </c>
      <c r="F266" s="202">
        <f>'2018'!M269</f>
        <v>0</v>
      </c>
      <c r="G266" s="21"/>
      <c r="H266" s="202">
        <f t="shared" si="12"/>
        <v>0</v>
      </c>
      <c r="I266" s="202">
        <f t="shared" si="13"/>
        <v>0</v>
      </c>
      <c r="J266" s="202">
        <f t="shared" si="14"/>
        <v>0</v>
      </c>
    </row>
    <row r="267" spans="1:10" x14ac:dyDescent="0.2">
      <c r="A267" s="202">
        <f>'2018'!A270</f>
        <v>265</v>
      </c>
      <c r="B267" s="202">
        <f>'2018'!B270</f>
        <v>0</v>
      </c>
      <c r="C267" s="202">
        <f>'2018'!E270</f>
        <v>0</v>
      </c>
      <c r="D267" s="229">
        <f>'2018'!I270</f>
        <v>0</v>
      </c>
      <c r="E267" s="202">
        <f>'2018'!L270</f>
        <v>0</v>
      </c>
      <c r="F267" s="202">
        <f>'2018'!M270</f>
        <v>0</v>
      </c>
      <c r="G267" s="21"/>
      <c r="H267" s="202">
        <f t="shared" si="12"/>
        <v>0</v>
      </c>
      <c r="I267" s="202">
        <f t="shared" si="13"/>
        <v>0</v>
      </c>
      <c r="J267" s="202">
        <f t="shared" si="14"/>
        <v>0</v>
      </c>
    </row>
    <row r="268" spans="1:10" x14ac:dyDescent="0.2">
      <c r="A268" s="202">
        <f>'2018'!A271</f>
        <v>266</v>
      </c>
      <c r="B268" s="202">
        <f>'2018'!B271</f>
        <v>0</v>
      </c>
      <c r="C268" s="202">
        <f>'2018'!E271</f>
        <v>0</v>
      </c>
      <c r="D268" s="229">
        <f>'2018'!I271</f>
        <v>0</v>
      </c>
      <c r="E268" s="202">
        <f>'2018'!L271</f>
        <v>0</v>
      </c>
      <c r="F268" s="202">
        <f>'2018'!M271</f>
        <v>0</v>
      </c>
      <c r="G268" s="21"/>
      <c r="H268" s="202">
        <f t="shared" si="12"/>
        <v>0</v>
      </c>
      <c r="I268" s="202">
        <f t="shared" si="13"/>
        <v>0</v>
      </c>
      <c r="J268" s="202">
        <f t="shared" si="14"/>
        <v>0</v>
      </c>
    </row>
    <row r="269" spans="1:10" x14ac:dyDescent="0.2">
      <c r="A269" s="202">
        <f>'2018'!A272</f>
        <v>267</v>
      </c>
      <c r="B269" s="202">
        <f>'2018'!B272</f>
        <v>0</v>
      </c>
      <c r="C269" s="202">
        <f>'2018'!E272</f>
        <v>0</v>
      </c>
      <c r="D269" s="229">
        <f>'2018'!I272</f>
        <v>0</v>
      </c>
      <c r="E269" s="202">
        <f>'2018'!L272</f>
        <v>0</v>
      </c>
      <c r="F269" s="202">
        <f>'2018'!M272</f>
        <v>0</v>
      </c>
      <c r="G269" s="21"/>
      <c r="H269" s="202">
        <f t="shared" si="12"/>
        <v>0</v>
      </c>
      <c r="I269" s="202">
        <f t="shared" si="13"/>
        <v>0</v>
      </c>
      <c r="J269" s="202">
        <f t="shared" si="14"/>
        <v>0</v>
      </c>
    </row>
    <row r="270" spans="1:10" x14ac:dyDescent="0.2">
      <c r="A270" s="202">
        <f>'2018'!A273</f>
        <v>268</v>
      </c>
      <c r="B270" s="202">
        <f>'2018'!B273</f>
        <v>0</v>
      </c>
      <c r="C270" s="202">
        <f>'2018'!E273</f>
        <v>0</v>
      </c>
      <c r="D270" s="229">
        <f>'2018'!I273</f>
        <v>0</v>
      </c>
      <c r="E270" s="202">
        <f>'2018'!L273</f>
        <v>0</v>
      </c>
      <c r="F270" s="202">
        <f>'2018'!M273</f>
        <v>0</v>
      </c>
      <c r="G270" s="21"/>
      <c r="H270" s="202">
        <f t="shared" si="12"/>
        <v>0</v>
      </c>
      <c r="I270" s="202">
        <f t="shared" si="13"/>
        <v>0</v>
      </c>
      <c r="J270" s="202">
        <f t="shared" si="14"/>
        <v>0</v>
      </c>
    </row>
    <row r="271" spans="1:10" x14ac:dyDescent="0.2">
      <c r="A271" s="202">
        <f>'2018'!A274</f>
        <v>269</v>
      </c>
      <c r="B271" s="202">
        <f>'2018'!B274</f>
        <v>0</v>
      </c>
      <c r="C271" s="202">
        <f>'2018'!E274</f>
        <v>0</v>
      </c>
      <c r="D271" s="229">
        <f>'2018'!I274</f>
        <v>0</v>
      </c>
      <c r="E271" s="202">
        <f>'2018'!L274</f>
        <v>0</v>
      </c>
      <c r="F271" s="202">
        <f>'2018'!M274</f>
        <v>0</v>
      </c>
      <c r="G271" s="21"/>
      <c r="H271" s="202">
        <f t="shared" si="12"/>
        <v>0</v>
      </c>
      <c r="I271" s="202">
        <f t="shared" si="13"/>
        <v>0</v>
      </c>
      <c r="J271" s="202">
        <f t="shared" si="14"/>
        <v>0</v>
      </c>
    </row>
    <row r="272" spans="1:10" x14ac:dyDescent="0.2">
      <c r="A272" s="202">
        <f>'2018'!A275</f>
        <v>270</v>
      </c>
      <c r="B272" s="202">
        <f>'2018'!B275</f>
        <v>0</v>
      </c>
      <c r="C272" s="202">
        <f>'2018'!E275</f>
        <v>0</v>
      </c>
      <c r="D272" s="229">
        <f>'2018'!I275</f>
        <v>0</v>
      </c>
      <c r="E272" s="202">
        <f>'2018'!L275</f>
        <v>0</v>
      </c>
      <c r="F272" s="202">
        <f>'2018'!M275</f>
        <v>0</v>
      </c>
      <c r="G272" s="21"/>
      <c r="H272" s="202">
        <f t="shared" si="12"/>
        <v>0</v>
      </c>
      <c r="I272" s="202">
        <f t="shared" si="13"/>
        <v>0</v>
      </c>
      <c r="J272" s="202">
        <f t="shared" si="14"/>
        <v>0</v>
      </c>
    </row>
    <row r="273" spans="1:10" x14ac:dyDescent="0.2">
      <c r="A273" s="202">
        <f>'2018'!A276</f>
        <v>271</v>
      </c>
      <c r="B273" s="202">
        <f>'2018'!B276</f>
        <v>0</v>
      </c>
      <c r="C273" s="202">
        <f>'2018'!E276</f>
        <v>0</v>
      </c>
      <c r="D273" s="229">
        <f>'2018'!I276</f>
        <v>0</v>
      </c>
      <c r="E273" s="202">
        <f>'2018'!L276</f>
        <v>0</v>
      </c>
      <c r="F273" s="202">
        <f>'2018'!M276</f>
        <v>0</v>
      </c>
      <c r="G273" s="21"/>
      <c r="H273" s="202">
        <f t="shared" si="12"/>
        <v>0</v>
      </c>
      <c r="I273" s="202">
        <f t="shared" si="13"/>
        <v>0</v>
      </c>
      <c r="J273" s="202">
        <f t="shared" si="14"/>
        <v>0</v>
      </c>
    </row>
    <row r="274" spans="1:10" x14ac:dyDescent="0.2">
      <c r="A274" s="202">
        <f>'2018'!A277</f>
        <v>272</v>
      </c>
      <c r="B274" s="202">
        <f>'2018'!B277</f>
        <v>0</v>
      </c>
      <c r="C274" s="202">
        <f>'2018'!E277</f>
        <v>0</v>
      </c>
      <c r="D274" s="229">
        <f>'2018'!I277</f>
        <v>0</v>
      </c>
      <c r="E274" s="202">
        <f>'2018'!L277</f>
        <v>0</v>
      </c>
      <c r="F274" s="202">
        <f>'2018'!M277</f>
        <v>0</v>
      </c>
      <c r="G274" s="21"/>
      <c r="H274" s="202">
        <f t="shared" si="12"/>
        <v>0</v>
      </c>
      <c r="I274" s="202">
        <f t="shared" si="13"/>
        <v>0</v>
      </c>
      <c r="J274" s="202">
        <f t="shared" si="14"/>
        <v>0</v>
      </c>
    </row>
    <row r="275" spans="1:10" x14ac:dyDescent="0.2">
      <c r="A275" s="202">
        <f>'2018'!A278</f>
        <v>273</v>
      </c>
      <c r="B275" s="202">
        <f>'2018'!B278</f>
        <v>0</v>
      </c>
      <c r="C275" s="202">
        <f>'2018'!E278</f>
        <v>0</v>
      </c>
      <c r="D275" s="229">
        <f>'2018'!I278</f>
        <v>0</v>
      </c>
      <c r="E275" s="202">
        <f>'2018'!L278</f>
        <v>0</v>
      </c>
      <c r="F275" s="202">
        <f>'2018'!M278</f>
        <v>0</v>
      </c>
      <c r="G275" s="21"/>
      <c r="H275" s="202">
        <f t="shared" si="12"/>
        <v>0</v>
      </c>
      <c r="I275" s="202">
        <f t="shared" si="13"/>
        <v>0</v>
      </c>
      <c r="J275" s="202">
        <f t="shared" si="14"/>
        <v>0</v>
      </c>
    </row>
    <row r="276" spans="1:10" x14ac:dyDescent="0.2">
      <c r="A276" s="202">
        <f>'2018'!A279</f>
        <v>274</v>
      </c>
      <c r="B276" s="202">
        <f>'2018'!B279</f>
        <v>0</v>
      </c>
      <c r="C276" s="202">
        <f>'2018'!E279</f>
        <v>0</v>
      </c>
      <c r="D276" s="229">
        <f>'2018'!I279</f>
        <v>0</v>
      </c>
      <c r="E276" s="202">
        <f>'2018'!L279</f>
        <v>0</v>
      </c>
      <c r="F276" s="202">
        <f>'2018'!M279</f>
        <v>0</v>
      </c>
      <c r="G276" s="21"/>
      <c r="H276" s="202">
        <f t="shared" si="12"/>
        <v>0</v>
      </c>
      <c r="I276" s="202">
        <f t="shared" si="13"/>
        <v>0</v>
      </c>
      <c r="J276" s="202">
        <f t="shared" si="14"/>
        <v>0</v>
      </c>
    </row>
    <row r="277" spans="1:10" x14ac:dyDescent="0.2">
      <c r="A277" s="202">
        <f>'2018'!A280</f>
        <v>275</v>
      </c>
      <c r="B277" s="202">
        <f>'2018'!B280</f>
        <v>0</v>
      </c>
      <c r="C277" s="202">
        <f>'2018'!E280</f>
        <v>0</v>
      </c>
      <c r="D277" s="229">
        <f>'2018'!I280</f>
        <v>0</v>
      </c>
      <c r="E277" s="202">
        <f>'2018'!L280</f>
        <v>0</v>
      </c>
      <c r="F277" s="202">
        <f>'2018'!M280</f>
        <v>0</v>
      </c>
      <c r="G277" s="21"/>
      <c r="H277" s="202">
        <f t="shared" si="12"/>
        <v>0</v>
      </c>
      <c r="I277" s="202">
        <f t="shared" si="13"/>
        <v>0</v>
      </c>
      <c r="J277" s="202">
        <f t="shared" si="14"/>
        <v>0</v>
      </c>
    </row>
    <row r="278" spans="1:10" x14ac:dyDescent="0.2">
      <c r="A278" s="202">
        <f>'2018'!A281</f>
        <v>276</v>
      </c>
      <c r="B278" s="202">
        <f>'2018'!B281</f>
        <v>0</v>
      </c>
      <c r="C278" s="202">
        <f>'2018'!E281</f>
        <v>0</v>
      </c>
      <c r="D278" s="229">
        <f>'2018'!I281</f>
        <v>0</v>
      </c>
      <c r="E278" s="202">
        <f>'2018'!L281</f>
        <v>0</v>
      </c>
      <c r="F278" s="202">
        <f>'2018'!M281</f>
        <v>0</v>
      </c>
      <c r="G278" s="21"/>
      <c r="H278" s="202">
        <f t="shared" si="12"/>
        <v>0</v>
      </c>
      <c r="I278" s="202">
        <f t="shared" si="13"/>
        <v>0</v>
      </c>
      <c r="J278" s="202">
        <f t="shared" si="14"/>
        <v>0</v>
      </c>
    </row>
    <row r="279" spans="1:10" x14ac:dyDescent="0.2">
      <c r="A279" s="202">
        <f>'2018'!A282</f>
        <v>277</v>
      </c>
      <c r="B279" s="202">
        <f>'2018'!B282</f>
        <v>0</v>
      </c>
      <c r="C279" s="202">
        <f>'2018'!E282</f>
        <v>0</v>
      </c>
      <c r="D279" s="229">
        <f>'2018'!I282</f>
        <v>0</v>
      </c>
      <c r="E279" s="202">
        <f>'2018'!L282</f>
        <v>0</v>
      </c>
      <c r="F279" s="202">
        <f>'2018'!M282</f>
        <v>0</v>
      </c>
      <c r="G279" s="21"/>
      <c r="H279" s="202">
        <f t="shared" si="12"/>
        <v>0</v>
      </c>
      <c r="I279" s="202">
        <f t="shared" si="13"/>
        <v>0</v>
      </c>
      <c r="J279" s="202">
        <f t="shared" si="14"/>
        <v>0</v>
      </c>
    </row>
    <row r="280" spans="1:10" x14ac:dyDescent="0.2">
      <c r="A280" s="202">
        <f>'2018'!A283</f>
        <v>278</v>
      </c>
      <c r="B280" s="202">
        <f>'2018'!B283</f>
        <v>0</v>
      </c>
      <c r="C280" s="202">
        <f>'2018'!E283</f>
        <v>0</v>
      </c>
      <c r="D280" s="229">
        <f>'2018'!I283</f>
        <v>0</v>
      </c>
      <c r="E280" s="202">
        <f>'2018'!L283</f>
        <v>0</v>
      </c>
      <c r="F280" s="202">
        <f>'2018'!M283</f>
        <v>0</v>
      </c>
      <c r="G280" s="21"/>
      <c r="H280" s="202">
        <f t="shared" si="12"/>
        <v>0</v>
      </c>
      <c r="I280" s="202">
        <f t="shared" si="13"/>
        <v>0</v>
      </c>
      <c r="J280" s="202">
        <f t="shared" si="14"/>
        <v>0</v>
      </c>
    </row>
    <row r="281" spans="1:10" x14ac:dyDescent="0.2">
      <c r="A281" s="202">
        <f>'2018'!A284</f>
        <v>279</v>
      </c>
      <c r="B281" s="202">
        <f>'2018'!B284</f>
        <v>0</v>
      </c>
      <c r="C281" s="202">
        <f>'2018'!E284</f>
        <v>0</v>
      </c>
      <c r="D281" s="229">
        <f>'2018'!I284</f>
        <v>0</v>
      </c>
      <c r="E281" s="202">
        <f>'2018'!L284</f>
        <v>0</v>
      </c>
      <c r="F281" s="202">
        <f>'2018'!M284</f>
        <v>0</v>
      </c>
      <c r="G281" s="21"/>
      <c r="H281" s="202">
        <f t="shared" si="12"/>
        <v>0</v>
      </c>
      <c r="I281" s="202">
        <f t="shared" si="13"/>
        <v>0</v>
      </c>
      <c r="J281" s="202">
        <f t="shared" si="14"/>
        <v>0</v>
      </c>
    </row>
    <row r="282" spans="1:10" x14ac:dyDescent="0.2">
      <c r="A282" s="202">
        <f>'2018'!A285</f>
        <v>280</v>
      </c>
      <c r="B282" s="202">
        <f>'2018'!B285</f>
        <v>0</v>
      </c>
      <c r="C282" s="202">
        <f>'2018'!E285</f>
        <v>0</v>
      </c>
      <c r="D282" s="229">
        <f>'2018'!I285</f>
        <v>0</v>
      </c>
      <c r="E282" s="202">
        <f>'2018'!L285</f>
        <v>0</v>
      </c>
      <c r="F282" s="202">
        <f>'2018'!M285</f>
        <v>0</v>
      </c>
      <c r="G282" s="21"/>
      <c r="H282" s="202">
        <f t="shared" si="12"/>
        <v>0</v>
      </c>
      <c r="I282" s="202">
        <f t="shared" si="13"/>
        <v>0</v>
      </c>
      <c r="J282" s="202">
        <f t="shared" si="14"/>
        <v>0</v>
      </c>
    </row>
    <row r="283" spans="1:10" x14ac:dyDescent="0.2">
      <c r="A283" s="202">
        <f>'2018'!A286</f>
        <v>281</v>
      </c>
      <c r="B283" s="202">
        <f>'2018'!B286</f>
        <v>0</v>
      </c>
      <c r="C283" s="202">
        <f>'2018'!E286</f>
        <v>0</v>
      </c>
      <c r="D283" s="229">
        <f>'2018'!I286</f>
        <v>0</v>
      </c>
      <c r="E283" s="202">
        <f>'2018'!L286</f>
        <v>0</v>
      </c>
      <c r="F283" s="202">
        <f>'2018'!M286</f>
        <v>0</v>
      </c>
      <c r="G283" s="21"/>
      <c r="H283" s="202">
        <f t="shared" si="12"/>
        <v>0</v>
      </c>
      <c r="I283" s="202">
        <f t="shared" si="13"/>
        <v>0</v>
      </c>
      <c r="J283" s="202">
        <f t="shared" si="14"/>
        <v>0</v>
      </c>
    </row>
    <row r="284" spans="1:10" x14ac:dyDescent="0.2">
      <c r="A284" s="202">
        <f>'2018'!A287</f>
        <v>282</v>
      </c>
      <c r="B284" s="202">
        <f>'2018'!B287</f>
        <v>0</v>
      </c>
      <c r="C284" s="202">
        <f>'2018'!E287</f>
        <v>0</v>
      </c>
      <c r="D284" s="229">
        <f>'2018'!I287</f>
        <v>0</v>
      </c>
      <c r="E284" s="202">
        <f>'2018'!L287</f>
        <v>0</v>
      </c>
      <c r="F284" s="202">
        <f>'2018'!M287</f>
        <v>0</v>
      </c>
      <c r="G284" s="21"/>
      <c r="H284" s="202">
        <f t="shared" si="12"/>
        <v>0</v>
      </c>
      <c r="I284" s="202">
        <f t="shared" si="13"/>
        <v>0</v>
      </c>
      <c r="J284" s="202">
        <f t="shared" si="14"/>
        <v>0</v>
      </c>
    </row>
    <row r="285" spans="1:10" x14ac:dyDescent="0.2">
      <c r="A285" s="202">
        <f>'2018'!A288</f>
        <v>283</v>
      </c>
      <c r="B285" s="202">
        <f>'2018'!B288</f>
        <v>0</v>
      </c>
      <c r="C285" s="202">
        <f>'2018'!E288</f>
        <v>0</v>
      </c>
      <c r="D285" s="229">
        <f>'2018'!I288</f>
        <v>0</v>
      </c>
      <c r="E285" s="202">
        <f>'2018'!L288</f>
        <v>0</v>
      </c>
      <c r="F285" s="202">
        <f>'2018'!M288</f>
        <v>0</v>
      </c>
      <c r="G285" s="21"/>
      <c r="H285" s="202">
        <f t="shared" si="12"/>
        <v>0</v>
      </c>
      <c r="I285" s="202">
        <f t="shared" si="13"/>
        <v>0</v>
      </c>
      <c r="J285" s="202">
        <f t="shared" si="14"/>
        <v>0</v>
      </c>
    </row>
    <row r="286" spans="1:10" x14ac:dyDescent="0.2">
      <c r="A286" s="202">
        <f>'2018'!A289</f>
        <v>284</v>
      </c>
      <c r="B286" s="202">
        <f>'2018'!B289</f>
        <v>0</v>
      </c>
      <c r="C286" s="202">
        <f>'2018'!E289</f>
        <v>0</v>
      </c>
      <c r="D286" s="229">
        <f>'2018'!I289</f>
        <v>0</v>
      </c>
      <c r="E286" s="202">
        <f>'2018'!L289</f>
        <v>0</v>
      </c>
      <c r="F286" s="202">
        <f>'2018'!M289</f>
        <v>0</v>
      </c>
      <c r="G286" s="21"/>
      <c r="H286" s="202">
        <f t="shared" si="12"/>
        <v>0</v>
      </c>
      <c r="I286" s="202">
        <f t="shared" si="13"/>
        <v>0</v>
      </c>
      <c r="J286" s="202">
        <f t="shared" si="14"/>
        <v>0</v>
      </c>
    </row>
    <row r="287" spans="1:10" x14ac:dyDescent="0.2">
      <c r="A287" s="202">
        <f>'2018'!A290</f>
        <v>285</v>
      </c>
      <c r="B287" s="202">
        <f>'2018'!B290</f>
        <v>0</v>
      </c>
      <c r="C287" s="202">
        <f>'2018'!E290</f>
        <v>0</v>
      </c>
      <c r="D287" s="229">
        <f>'2018'!I290</f>
        <v>0</v>
      </c>
      <c r="E287" s="202">
        <f>'2018'!L290</f>
        <v>0</v>
      </c>
      <c r="F287" s="202">
        <f>'2018'!M290</f>
        <v>0</v>
      </c>
      <c r="G287" s="21"/>
      <c r="H287" s="202">
        <f t="shared" si="12"/>
        <v>0</v>
      </c>
      <c r="I287" s="202">
        <f t="shared" si="13"/>
        <v>0</v>
      </c>
      <c r="J287" s="202">
        <f t="shared" si="14"/>
        <v>0</v>
      </c>
    </row>
    <row r="288" spans="1:10" x14ac:dyDescent="0.2">
      <c r="A288" s="202">
        <f>'2018'!A291</f>
        <v>286</v>
      </c>
      <c r="B288" s="202">
        <f>'2018'!B291</f>
        <v>0</v>
      </c>
      <c r="C288" s="202">
        <f>'2018'!E291</f>
        <v>0</v>
      </c>
      <c r="D288" s="229">
        <f>'2018'!I291</f>
        <v>0</v>
      </c>
      <c r="E288" s="202">
        <f>'2018'!L291</f>
        <v>0</v>
      </c>
      <c r="F288" s="202">
        <f>'2018'!M291</f>
        <v>0</v>
      </c>
      <c r="G288" s="21"/>
      <c r="H288" s="202">
        <f t="shared" si="12"/>
        <v>0</v>
      </c>
      <c r="I288" s="202">
        <f t="shared" si="13"/>
        <v>0</v>
      </c>
      <c r="J288" s="202">
        <f t="shared" si="14"/>
        <v>0</v>
      </c>
    </row>
    <row r="289" spans="1:10" x14ac:dyDescent="0.2">
      <c r="A289" s="202">
        <f>'2018'!A292</f>
        <v>287</v>
      </c>
      <c r="B289" s="202">
        <f>'2018'!B292</f>
        <v>0</v>
      </c>
      <c r="C289" s="202">
        <f>'2018'!E292</f>
        <v>0</v>
      </c>
      <c r="D289" s="229">
        <f>'2018'!I292</f>
        <v>0</v>
      </c>
      <c r="E289" s="202">
        <f>'2018'!L292</f>
        <v>0</v>
      </c>
      <c r="F289" s="202">
        <f>'2018'!M292</f>
        <v>0</v>
      </c>
      <c r="G289" s="21"/>
      <c r="H289" s="202">
        <f t="shared" si="12"/>
        <v>0</v>
      </c>
      <c r="I289" s="202">
        <f t="shared" si="13"/>
        <v>0</v>
      </c>
      <c r="J289" s="202">
        <f t="shared" si="14"/>
        <v>0</v>
      </c>
    </row>
    <row r="290" spans="1:10" x14ac:dyDescent="0.2">
      <c r="A290" s="202">
        <f>'2018'!A293</f>
        <v>288</v>
      </c>
      <c r="B290" s="202">
        <f>'2018'!B293</f>
        <v>0</v>
      </c>
      <c r="C290" s="202">
        <f>'2018'!E293</f>
        <v>0</v>
      </c>
      <c r="D290" s="229">
        <f>'2018'!I293</f>
        <v>0</v>
      </c>
      <c r="E290" s="202">
        <f>'2018'!L293</f>
        <v>0</v>
      </c>
      <c r="F290" s="202">
        <f>'2018'!M293</f>
        <v>0</v>
      </c>
      <c r="G290" s="21"/>
      <c r="H290" s="202">
        <f t="shared" si="12"/>
        <v>0</v>
      </c>
      <c r="I290" s="202">
        <f t="shared" si="13"/>
        <v>0</v>
      </c>
      <c r="J290" s="202">
        <f t="shared" si="14"/>
        <v>0</v>
      </c>
    </row>
    <row r="291" spans="1:10" x14ac:dyDescent="0.2">
      <c r="A291" s="202">
        <f>'2018'!A294</f>
        <v>289</v>
      </c>
      <c r="B291" s="202">
        <f>'2018'!B294</f>
        <v>0</v>
      </c>
      <c r="C291" s="202">
        <f>'2018'!E294</f>
        <v>0</v>
      </c>
      <c r="D291" s="229">
        <f>'2018'!I294</f>
        <v>0</v>
      </c>
      <c r="E291" s="202">
        <f>'2018'!L294</f>
        <v>0</v>
      </c>
      <c r="F291" s="202">
        <f>'2018'!M294</f>
        <v>0</v>
      </c>
      <c r="G291" s="21"/>
      <c r="H291" s="202">
        <f t="shared" si="12"/>
        <v>0</v>
      </c>
      <c r="I291" s="202">
        <f t="shared" si="13"/>
        <v>0</v>
      </c>
      <c r="J291" s="202">
        <f t="shared" si="14"/>
        <v>0</v>
      </c>
    </row>
    <row r="292" spans="1:10" x14ac:dyDescent="0.2">
      <c r="A292" s="202">
        <f>'2018'!A295</f>
        <v>290</v>
      </c>
      <c r="B292" s="202">
        <f>'2018'!B295</f>
        <v>0</v>
      </c>
      <c r="C292" s="202">
        <f>'2018'!E295</f>
        <v>0</v>
      </c>
      <c r="D292" s="229">
        <f>'2018'!I295</f>
        <v>0</v>
      </c>
      <c r="E292" s="202">
        <f>'2018'!L295</f>
        <v>0</v>
      </c>
      <c r="F292" s="202">
        <f>'2018'!M295</f>
        <v>0</v>
      </c>
      <c r="G292" s="21"/>
      <c r="H292" s="202">
        <f t="shared" si="12"/>
        <v>0</v>
      </c>
      <c r="I292" s="202">
        <f t="shared" si="13"/>
        <v>0</v>
      </c>
      <c r="J292" s="202">
        <f t="shared" si="14"/>
        <v>0</v>
      </c>
    </row>
    <row r="293" spans="1:10" x14ac:dyDescent="0.2">
      <c r="A293" s="202">
        <f>'2018'!A296</f>
        <v>291</v>
      </c>
      <c r="B293" s="202">
        <f>'2018'!B296</f>
        <v>0</v>
      </c>
      <c r="C293" s="202">
        <f>'2018'!E296</f>
        <v>0</v>
      </c>
      <c r="D293" s="229">
        <f>'2018'!I296</f>
        <v>0</v>
      </c>
      <c r="E293" s="202">
        <f>'2018'!L296</f>
        <v>0</v>
      </c>
      <c r="F293" s="202">
        <f>'2018'!M296</f>
        <v>0</v>
      </c>
      <c r="G293" s="21"/>
      <c r="H293" s="202">
        <f t="shared" si="12"/>
        <v>0</v>
      </c>
      <c r="I293" s="202">
        <f t="shared" si="13"/>
        <v>0</v>
      </c>
      <c r="J293" s="202">
        <f t="shared" si="14"/>
        <v>0</v>
      </c>
    </row>
    <row r="294" spans="1:10" x14ac:dyDescent="0.2">
      <c r="A294" s="202">
        <f>'2018'!A297</f>
        <v>292</v>
      </c>
      <c r="B294" s="202">
        <f>'2018'!B297</f>
        <v>0</v>
      </c>
      <c r="C294" s="202">
        <f>'2018'!E297</f>
        <v>0</v>
      </c>
      <c r="D294" s="229">
        <f>'2018'!I297</f>
        <v>0</v>
      </c>
      <c r="E294" s="202">
        <f>'2018'!L297</f>
        <v>0</v>
      </c>
      <c r="F294" s="202">
        <f>'2018'!M297</f>
        <v>0</v>
      </c>
      <c r="G294" s="21"/>
      <c r="H294" s="202">
        <f t="shared" si="12"/>
        <v>0</v>
      </c>
      <c r="I294" s="202">
        <f t="shared" si="13"/>
        <v>0</v>
      </c>
      <c r="J294" s="202">
        <f t="shared" si="14"/>
        <v>0</v>
      </c>
    </row>
    <row r="295" spans="1:10" x14ac:dyDescent="0.2">
      <c r="A295" s="202">
        <f>'2018'!A298</f>
        <v>293</v>
      </c>
      <c r="B295" s="202">
        <f>'2018'!B298</f>
        <v>0</v>
      </c>
      <c r="C295" s="202">
        <f>'2018'!E298</f>
        <v>0</v>
      </c>
      <c r="D295" s="229">
        <f>'2018'!I298</f>
        <v>0</v>
      </c>
      <c r="E295" s="202">
        <f>'2018'!L298</f>
        <v>0</v>
      </c>
      <c r="F295" s="202">
        <f>'2018'!M298</f>
        <v>0</v>
      </c>
      <c r="G295" s="21"/>
      <c r="H295" s="202">
        <f t="shared" si="12"/>
        <v>0</v>
      </c>
      <c r="I295" s="202">
        <f t="shared" si="13"/>
        <v>0</v>
      </c>
      <c r="J295" s="202">
        <f t="shared" si="14"/>
        <v>0</v>
      </c>
    </row>
    <row r="296" spans="1:10" x14ac:dyDescent="0.2">
      <c r="A296" s="202">
        <f>'2018'!A299</f>
        <v>294</v>
      </c>
      <c r="B296" s="202">
        <f>'2018'!B299</f>
        <v>0</v>
      </c>
      <c r="C296" s="202">
        <f>'2018'!E299</f>
        <v>0</v>
      </c>
      <c r="D296" s="229">
        <f>'2018'!I299</f>
        <v>0</v>
      </c>
      <c r="E296" s="202">
        <f>'2018'!L299</f>
        <v>0</v>
      </c>
      <c r="F296" s="202">
        <f>'2018'!M299</f>
        <v>0</v>
      </c>
      <c r="G296" s="21"/>
      <c r="H296" s="202">
        <f t="shared" si="12"/>
        <v>0</v>
      </c>
      <c r="I296" s="202">
        <f t="shared" si="13"/>
        <v>0</v>
      </c>
      <c r="J296" s="202">
        <f t="shared" si="14"/>
        <v>0</v>
      </c>
    </row>
    <row r="297" spans="1:10" x14ac:dyDescent="0.2">
      <c r="A297" s="202">
        <f>'2018'!A300</f>
        <v>295</v>
      </c>
      <c r="B297" s="202">
        <f>'2018'!B300</f>
        <v>0</v>
      </c>
      <c r="C297" s="202">
        <f>'2018'!E300</f>
        <v>0</v>
      </c>
      <c r="D297" s="229">
        <f>'2018'!I300</f>
        <v>0</v>
      </c>
      <c r="E297" s="202">
        <f>'2018'!L300</f>
        <v>0</v>
      </c>
      <c r="F297" s="202">
        <f>'2018'!M300</f>
        <v>0</v>
      </c>
      <c r="G297" s="21"/>
      <c r="H297" s="202">
        <f t="shared" si="12"/>
        <v>0</v>
      </c>
      <c r="I297" s="202">
        <f t="shared" si="13"/>
        <v>0</v>
      </c>
      <c r="J297" s="202">
        <f t="shared" si="14"/>
        <v>0</v>
      </c>
    </row>
    <row r="298" spans="1:10" x14ac:dyDescent="0.2">
      <c r="A298" s="202">
        <f>'2018'!A301</f>
        <v>296</v>
      </c>
      <c r="B298" s="202">
        <f>'2018'!B301</f>
        <v>0</v>
      </c>
      <c r="C298" s="202">
        <f>'2018'!E301</f>
        <v>0</v>
      </c>
      <c r="D298" s="229">
        <f>'2018'!I301</f>
        <v>0</v>
      </c>
      <c r="E298" s="202">
        <f>'2018'!L301</f>
        <v>0</v>
      </c>
      <c r="F298" s="202">
        <f>'2018'!M301</f>
        <v>0</v>
      </c>
      <c r="G298" s="21"/>
      <c r="H298" s="202">
        <f t="shared" si="12"/>
        <v>0</v>
      </c>
      <c r="I298" s="202">
        <f t="shared" si="13"/>
        <v>0</v>
      </c>
      <c r="J298" s="202">
        <f t="shared" si="14"/>
        <v>0</v>
      </c>
    </row>
    <row r="299" spans="1:10" x14ac:dyDescent="0.2">
      <c r="A299" s="202">
        <f>'2018'!A302</f>
        <v>297</v>
      </c>
      <c r="B299" s="202">
        <f>'2018'!B302</f>
        <v>0</v>
      </c>
      <c r="C299" s="202">
        <f>'2018'!E302</f>
        <v>0</v>
      </c>
      <c r="D299" s="229">
        <f>'2018'!I302</f>
        <v>0</v>
      </c>
      <c r="E299" s="202">
        <f>'2018'!L302</f>
        <v>0</v>
      </c>
      <c r="F299" s="202">
        <f>'2018'!M302</f>
        <v>0</v>
      </c>
      <c r="G299" s="21"/>
      <c r="H299" s="202">
        <f t="shared" si="12"/>
        <v>0</v>
      </c>
      <c r="I299" s="202">
        <f t="shared" si="13"/>
        <v>0</v>
      </c>
      <c r="J299" s="202">
        <f t="shared" si="14"/>
        <v>0</v>
      </c>
    </row>
    <row r="300" spans="1:10" x14ac:dyDescent="0.2">
      <c r="A300" s="202">
        <f>'2018'!A303</f>
        <v>298</v>
      </c>
      <c r="B300" s="202">
        <f>'2018'!B303</f>
        <v>0</v>
      </c>
      <c r="C300" s="202">
        <f>'2018'!E303</f>
        <v>0</v>
      </c>
      <c r="D300" s="229">
        <f>'2018'!I303</f>
        <v>0</v>
      </c>
      <c r="E300" s="202">
        <f>'2018'!L303</f>
        <v>0</v>
      </c>
      <c r="F300" s="202">
        <f>'2018'!M303</f>
        <v>0</v>
      </c>
      <c r="G300" s="21"/>
      <c r="H300" s="202">
        <f t="shared" si="12"/>
        <v>0</v>
      </c>
      <c r="I300" s="202">
        <f t="shared" si="13"/>
        <v>0</v>
      </c>
      <c r="J300" s="202">
        <f t="shared" si="14"/>
        <v>0</v>
      </c>
    </row>
    <row r="301" spans="1:10" x14ac:dyDescent="0.2">
      <c r="A301" s="202">
        <f>'2018'!A304</f>
        <v>299</v>
      </c>
      <c r="B301" s="202">
        <f>'2018'!B304</f>
        <v>0</v>
      </c>
      <c r="C301" s="202">
        <f>'2018'!E304</f>
        <v>0</v>
      </c>
      <c r="D301" s="229">
        <f>'2018'!I304</f>
        <v>0</v>
      </c>
      <c r="E301" s="202">
        <f>'2018'!L304</f>
        <v>0</v>
      </c>
      <c r="F301" s="202">
        <f>'2018'!M304</f>
        <v>0</v>
      </c>
      <c r="G301" s="21"/>
      <c r="H301" s="202">
        <f t="shared" si="12"/>
        <v>0</v>
      </c>
      <c r="I301" s="202">
        <f t="shared" si="13"/>
        <v>0</v>
      </c>
      <c r="J301" s="202">
        <f t="shared" si="14"/>
        <v>0</v>
      </c>
    </row>
    <row r="302" spans="1:10" x14ac:dyDescent="0.2">
      <c r="A302" s="202">
        <f>'2018'!A305</f>
        <v>300</v>
      </c>
      <c r="B302" s="202">
        <f>'2018'!B305</f>
        <v>0</v>
      </c>
      <c r="C302" s="202">
        <f>'2018'!E305</f>
        <v>0</v>
      </c>
      <c r="D302" s="229">
        <f>'2018'!I305</f>
        <v>0</v>
      </c>
      <c r="E302" s="202">
        <f>'2018'!L305</f>
        <v>0</v>
      </c>
      <c r="F302" s="202">
        <f>'2018'!M305</f>
        <v>0</v>
      </c>
      <c r="G302" s="21"/>
      <c r="H302" s="202">
        <f t="shared" si="12"/>
        <v>0</v>
      </c>
      <c r="I302" s="202">
        <f t="shared" si="13"/>
        <v>0</v>
      </c>
      <c r="J302" s="202">
        <f t="shared" si="14"/>
        <v>0</v>
      </c>
    </row>
    <row r="303" spans="1:10" x14ac:dyDescent="0.2">
      <c r="A303" s="202">
        <f>'2018'!A306</f>
        <v>301</v>
      </c>
      <c r="B303" s="202">
        <f>'2018'!B306</f>
        <v>0</v>
      </c>
      <c r="C303" s="202">
        <f>'2018'!E306</f>
        <v>0</v>
      </c>
      <c r="D303" s="229">
        <f>'2018'!I306</f>
        <v>0</v>
      </c>
      <c r="E303" s="202">
        <f>'2018'!L306</f>
        <v>0</v>
      </c>
      <c r="F303" s="202">
        <f>'2018'!M306</f>
        <v>0</v>
      </c>
      <c r="G303" s="21"/>
      <c r="H303" s="202">
        <f t="shared" si="12"/>
        <v>0</v>
      </c>
      <c r="I303" s="202">
        <f t="shared" si="13"/>
        <v>0</v>
      </c>
      <c r="J303" s="202">
        <f t="shared" si="14"/>
        <v>0</v>
      </c>
    </row>
    <row r="304" spans="1:10" x14ac:dyDescent="0.2">
      <c r="A304" s="202">
        <f>'2018'!A307</f>
        <v>302</v>
      </c>
      <c r="B304" s="202">
        <f>'2018'!B307</f>
        <v>0</v>
      </c>
      <c r="C304" s="202">
        <f>'2018'!E307</f>
        <v>0</v>
      </c>
      <c r="D304" s="229">
        <f>'2018'!I307</f>
        <v>0</v>
      </c>
      <c r="E304" s="202">
        <f>'2018'!L307</f>
        <v>0</v>
      </c>
      <c r="F304" s="202">
        <f>'2018'!M307</f>
        <v>0</v>
      </c>
      <c r="G304" s="21"/>
      <c r="H304" s="202">
        <f t="shared" si="12"/>
        <v>0</v>
      </c>
      <c r="I304" s="202">
        <f t="shared" si="13"/>
        <v>0</v>
      </c>
      <c r="J304" s="202">
        <f t="shared" si="14"/>
        <v>0</v>
      </c>
    </row>
    <row r="305" spans="1:10" x14ac:dyDescent="0.2">
      <c r="A305" s="202">
        <f>'2018'!A308</f>
        <v>303</v>
      </c>
      <c r="B305" s="202">
        <f>'2018'!B308</f>
        <v>0</v>
      </c>
      <c r="C305" s="202">
        <f>'2018'!E308</f>
        <v>0</v>
      </c>
      <c r="D305" s="229">
        <f>'2018'!I308</f>
        <v>0</v>
      </c>
      <c r="E305" s="202">
        <f>'2018'!L308</f>
        <v>0</v>
      </c>
      <c r="F305" s="202">
        <f>'2018'!M308</f>
        <v>0</v>
      </c>
      <c r="G305" s="21"/>
      <c r="H305" s="202">
        <f t="shared" si="12"/>
        <v>0</v>
      </c>
      <c r="I305" s="202">
        <f t="shared" si="13"/>
        <v>0</v>
      </c>
      <c r="J305" s="202">
        <f t="shared" si="14"/>
        <v>0</v>
      </c>
    </row>
    <row r="306" spans="1:10" x14ac:dyDescent="0.2">
      <c r="A306" s="202">
        <f>'2018'!A309</f>
        <v>304</v>
      </c>
      <c r="B306" s="202">
        <f>'2018'!B309</f>
        <v>0</v>
      </c>
      <c r="C306" s="202">
        <f>'2018'!E309</f>
        <v>0</v>
      </c>
      <c r="D306" s="229">
        <f>'2018'!I309</f>
        <v>0</v>
      </c>
      <c r="E306" s="202">
        <f>'2018'!L309</f>
        <v>0</v>
      </c>
      <c r="F306" s="202">
        <f>'2018'!M309</f>
        <v>0</v>
      </c>
      <c r="G306" s="21"/>
      <c r="H306" s="202">
        <f t="shared" si="12"/>
        <v>0</v>
      </c>
      <c r="I306" s="202">
        <f t="shared" si="13"/>
        <v>0</v>
      </c>
      <c r="J306" s="202">
        <f t="shared" si="14"/>
        <v>0</v>
      </c>
    </row>
    <row r="307" spans="1:10" x14ac:dyDescent="0.2">
      <c r="A307" s="202">
        <f>'2018'!A310</f>
        <v>305</v>
      </c>
      <c r="B307" s="202">
        <f>'2018'!B310</f>
        <v>0</v>
      </c>
      <c r="C307" s="202">
        <f>'2018'!E310</f>
        <v>0</v>
      </c>
      <c r="D307" s="229">
        <f>'2018'!I310</f>
        <v>0</v>
      </c>
      <c r="E307" s="202">
        <f>'2018'!L310</f>
        <v>0</v>
      </c>
      <c r="F307" s="202">
        <f>'2018'!M310</f>
        <v>0</v>
      </c>
      <c r="G307" s="21"/>
      <c r="H307" s="202">
        <f t="shared" si="12"/>
        <v>0</v>
      </c>
      <c r="I307" s="202">
        <f t="shared" si="13"/>
        <v>0</v>
      </c>
      <c r="J307" s="202">
        <f t="shared" si="14"/>
        <v>0</v>
      </c>
    </row>
    <row r="308" spans="1:10" x14ac:dyDescent="0.2">
      <c r="A308" s="202">
        <f>'2018'!A311</f>
        <v>306</v>
      </c>
      <c r="B308" s="202">
        <f>'2018'!B311</f>
        <v>0</v>
      </c>
      <c r="C308" s="202">
        <f>'2018'!E311</f>
        <v>0</v>
      </c>
      <c r="D308" s="229">
        <f>'2018'!I311</f>
        <v>0</v>
      </c>
      <c r="E308" s="202">
        <f>'2018'!L311</f>
        <v>0</v>
      </c>
      <c r="F308" s="202">
        <f>'2018'!M311</f>
        <v>0</v>
      </c>
      <c r="G308" s="21"/>
      <c r="H308" s="202">
        <f t="shared" si="12"/>
        <v>0</v>
      </c>
      <c r="I308" s="202">
        <f t="shared" si="13"/>
        <v>0</v>
      </c>
      <c r="J308" s="202">
        <f t="shared" si="14"/>
        <v>0</v>
      </c>
    </row>
    <row r="309" spans="1:10" x14ac:dyDescent="0.2">
      <c r="A309" s="202">
        <f>'2018'!A312</f>
        <v>307</v>
      </c>
      <c r="B309" s="202">
        <f>'2018'!B312</f>
        <v>0</v>
      </c>
      <c r="C309" s="202">
        <f>'2018'!E312</f>
        <v>0</v>
      </c>
      <c r="D309" s="229">
        <f>'2018'!I312</f>
        <v>0</v>
      </c>
      <c r="E309" s="202">
        <f>'2018'!L312</f>
        <v>0</v>
      </c>
      <c r="F309" s="202">
        <f>'2018'!M312</f>
        <v>0</v>
      </c>
      <c r="G309" s="21"/>
      <c r="H309" s="202">
        <f t="shared" si="12"/>
        <v>0</v>
      </c>
      <c r="I309" s="202">
        <f t="shared" si="13"/>
        <v>0</v>
      </c>
      <c r="J309" s="202">
        <f t="shared" si="14"/>
        <v>0</v>
      </c>
    </row>
    <row r="310" spans="1:10" x14ac:dyDescent="0.2">
      <c r="A310" s="202">
        <f>'2018'!A313</f>
        <v>308</v>
      </c>
      <c r="B310" s="202">
        <f>'2018'!B313</f>
        <v>0</v>
      </c>
      <c r="C310" s="202">
        <f>'2018'!E313</f>
        <v>0</v>
      </c>
      <c r="D310" s="229">
        <f>'2018'!I313</f>
        <v>0</v>
      </c>
      <c r="E310" s="202">
        <f>'2018'!L313</f>
        <v>0</v>
      </c>
      <c r="F310" s="202">
        <f>'2018'!M313</f>
        <v>0</v>
      </c>
      <c r="G310" s="21"/>
      <c r="H310" s="202">
        <f t="shared" si="12"/>
        <v>0</v>
      </c>
      <c r="I310" s="202">
        <f t="shared" si="13"/>
        <v>0</v>
      </c>
      <c r="J310" s="202">
        <f t="shared" si="14"/>
        <v>0</v>
      </c>
    </row>
    <row r="311" spans="1:10" x14ac:dyDescent="0.2">
      <c r="A311" s="202">
        <f>'2018'!A314</f>
        <v>309</v>
      </c>
      <c r="B311" s="202">
        <f>'2018'!B314</f>
        <v>0</v>
      </c>
      <c r="C311" s="202">
        <f>'2018'!E314</f>
        <v>0</v>
      </c>
      <c r="D311" s="229">
        <f>'2018'!I314</f>
        <v>0</v>
      </c>
      <c r="E311" s="202">
        <f>'2018'!L314</f>
        <v>0</v>
      </c>
      <c r="F311" s="202">
        <f>'2018'!M314</f>
        <v>0</v>
      </c>
      <c r="G311" s="21"/>
      <c r="H311" s="202">
        <f t="shared" si="12"/>
        <v>0</v>
      </c>
      <c r="I311" s="202">
        <f t="shared" si="13"/>
        <v>0</v>
      </c>
      <c r="J311" s="202">
        <f t="shared" si="14"/>
        <v>0</v>
      </c>
    </row>
    <row r="312" spans="1:10" x14ac:dyDescent="0.2">
      <c r="A312" s="202">
        <f>'2018'!A315</f>
        <v>310</v>
      </c>
      <c r="B312" s="202">
        <f>'2018'!B315</f>
        <v>0</v>
      </c>
      <c r="C312" s="202">
        <f>'2018'!E315</f>
        <v>0</v>
      </c>
      <c r="D312" s="229">
        <f>'2018'!I315</f>
        <v>0</v>
      </c>
      <c r="E312" s="202">
        <f>'2018'!L315</f>
        <v>0</v>
      </c>
      <c r="F312" s="202">
        <f>'2018'!M315</f>
        <v>0</v>
      </c>
      <c r="G312" s="21"/>
      <c r="H312" s="202">
        <f t="shared" si="12"/>
        <v>0</v>
      </c>
      <c r="I312" s="202">
        <f t="shared" si="13"/>
        <v>0</v>
      </c>
      <c r="J312" s="202">
        <f t="shared" si="14"/>
        <v>0</v>
      </c>
    </row>
    <row r="313" spans="1:10" x14ac:dyDescent="0.2">
      <c r="A313" s="202"/>
    </row>
  </sheetData>
  <mergeCells count="10">
    <mergeCell ref="H1:H2"/>
    <mergeCell ref="J1:J2"/>
    <mergeCell ref="C1:C2"/>
    <mergeCell ref="I1:I2"/>
    <mergeCell ref="D1:D2"/>
    <mergeCell ref="A1:A2"/>
    <mergeCell ref="B1:B2"/>
    <mergeCell ref="E1:E2"/>
    <mergeCell ref="F1:F2"/>
    <mergeCell ref="G1:G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C000"/>
  </sheetPr>
  <dimension ref="A1:N37"/>
  <sheetViews>
    <sheetView workbookViewId="0">
      <selection activeCell="K11" sqref="K11"/>
    </sheetView>
  </sheetViews>
  <sheetFormatPr baseColWidth="10" defaultColWidth="8.83203125" defaultRowHeight="15" x14ac:dyDescent="0.2"/>
  <cols>
    <col min="1" max="1" width="9.1640625" customWidth="1"/>
    <col min="2" max="2" width="5.5" customWidth="1"/>
    <col min="3" max="3" width="20.83203125" customWidth="1"/>
    <col min="6" max="6" width="6.1640625" customWidth="1"/>
    <col min="7" max="7" width="36.83203125" customWidth="1"/>
    <col min="9" max="9" width="10.5" bestFit="1" customWidth="1"/>
    <col min="11" max="11" width="10.33203125" bestFit="1" customWidth="1"/>
  </cols>
  <sheetData>
    <row r="1" spans="1:9" ht="21" x14ac:dyDescent="0.25">
      <c r="A1" s="257" t="s">
        <v>2286</v>
      </c>
    </row>
    <row r="2" spans="1:9" x14ac:dyDescent="0.2">
      <c r="B2" s="122" t="s">
        <v>1901</v>
      </c>
      <c r="F2" s="122" t="s">
        <v>1905</v>
      </c>
    </row>
    <row r="3" spans="1:9" x14ac:dyDescent="0.2">
      <c r="B3" s="214" t="s">
        <v>1902</v>
      </c>
      <c r="C3" s="214" t="s">
        <v>20</v>
      </c>
      <c r="D3" s="214" t="s">
        <v>1903</v>
      </c>
      <c r="F3" s="214" t="s">
        <v>1902</v>
      </c>
      <c r="G3" s="214" t="s">
        <v>1906</v>
      </c>
      <c r="H3" s="214" t="s">
        <v>1903</v>
      </c>
      <c r="I3" s="214" t="s">
        <v>1913</v>
      </c>
    </row>
    <row r="4" spans="1:9" x14ac:dyDescent="0.2">
      <c r="B4" s="202">
        <v>0</v>
      </c>
      <c r="C4" s="208" t="s">
        <v>30</v>
      </c>
      <c r="D4" s="202">
        <f>COUNTIF('2018'!$E$6:$E$315,C4)</f>
        <v>64</v>
      </c>
      <c r="F4" s="202">
        <v>1</v>
      </c>
      <c r="G4" s="208" t="s">
        <v>527</v>
      </c>
      <c r="H4" s="202">
        <f>COUNTIF('2018'!$H$6:$H$315,G4)</f>
        <v>110</v>
      </c>
      <c r="I4" s="210">
        <f xml:space="preserve"> (1*H4)/H6</f>
        <v>0.5759162303664922</v>
      </c>
    </row>
    <row r="5" spans="1:9" x14ac:dyDescent="0.2">
      <c r="B5" s="202">
        <v>1</v>
      </c>
      <c r="C5" s="208" t="s">
        <v>658</v>
      </c>
      <c r="D5" s="202">
        <f>COUNTIF('2018'!$E$6:$E$315,C5)</f>
        <v>40</v>
      </c>
      <c r="F5" s="202">
        <v>2</v>
      </c>
      <c r="G5" s="208" t="s">
        <v>528</v>
      </c>
      <c r="H5" s="202">
        <f>COUNTIF('2018'!$H$6:$H$315,G5)</f>
        <v>81</v>
      </c>
      <c r="I5" s="210">
        <f xml:space="preserve"> (1*H5)/H6</f>
        <v>0.42408376963350786</v>
      </c>
    </row>
    <row r="6" spans="1:9" x14ac:dyDescent="0.2">
      <c r="B6" s="202">
        <v>2</v>
      </c>
      <c r="C6" s="208" t="s">
        <v>45</v>
      </c>
      <c r="D6" s="202">
        <f>COUNTIF('2018'!$E$6:$E$315,'2018'!E42)</f>
        <v>5</v>
      </c>
      <c r="F6" s="376" t="s">
        <v>1912</v>
      </c>
      <c r="G6" s="376"/>
      <c r="H6" s="211">
        <f>SUM(H4:H5)</f>
        <v>191</v>
      </c>
      <c r="I6" s="208"/>
    </row>
    <row r="7" spans="1:9" x14ac:dyDescent="0.2">
      <c r="B7" s="202">
        <v>3</v>
      </c>
      <c r="C7" s="208" t="s">
        <v>42</v>
      </c>
      <c r="D7" s="202">
        <f>COUNTIF('2018'!$E$6:$E$315,'2018'!E51)</f>
        <v>1</v>
      </c>
      <c r="F7" s="209"/>
      <c r="H7" s="209"/>
    </row>
    <row r="8" spans="1:9" x14ac:dyDescent="0.2">
      <c r="B8" s="202">
        <v>4</v>
      </c>
      <c r="C8" s="208" t="s">
        <v>200</v>
      </c>
      <c r="D8" s="202">
        <f>COUNTIF('2018'!$E$6:$E$315,C8)</f>
        <v>19</v>
      </c>
      <c r="F8" s="122" t="s">
        <v>1911</v>
      </c>
    </row>
    <row r="9" spans="1:9" x14ac:dyDescent="0.2">
      <c r="B9" s="202">
        <v>5</v>
      </c>
      <c r="C9" s="208" t="s">
        <v>60</v>
      </c>
      <c r="D9" s="202">
        <f>COUNTIF('2018'!$E$6:$E$315,C9)</f>
        <v>3</v>
      </c>
      <c r="F9" s="214" t="s">
        <v>1902</v>
      </c>
      <c r="G9" s="214" t="s">
        <v>1906</v>
      </c>
      <c r="H9" s="214" t="s">
        <v>1903</v>
      </c>
      <c r="I9" s="214" t="s">
        <v>2247</v>
      </c>
    </row>
    <row r="10" spans="1:9" x14ac:dyDescent="0.2">
      <c r="B10" s="202">
        <v>6</v>
      </c>
      <c r="C10" s="208" t="s">
        <v>169</v>
      </c>
      <c r="D10" s="202">
        <f>COUNTIF('2018'!$E$6:$E$315,C10)</f>
        <v>3</v>
      </c>
      <c r="F10" s="202">
        <v>1</v>
      </c>
      <c r="G10" s="208" t="s">
        <v>1907</v>
      </c>
      <c r="H10" s="202">
        <f>COUNTIF('2018'!$M$6:$M$315,F10)</f>
        <v>47</v>
      </c>
      <c r="I10" s="231">
        <f>SUMIFS('Прогноз пар.'!$H$3:$H$312,'Прогноз пар.'!$F$3:$F$312,"1")</f>
        <v>54940</v>
      </c>
    </row>
    <row r="11" spans="1:9" x14ac:dyDescent="0.2">
      <c r="B11" s="202">
        <v>7</v>
      </c>
      <c r="C11" s="208" t="s">
        <v>39</v>
      </c>
      <c r="D11" s="202">
        <f>COUNTIF('2018'!$E$6:$E$315,C11)</f>
        <v>2</v>
      </c>
      <c r="F11" s="202">
        <v>2</v>
      </c>
      <c r="G11" s="208" t="s">
        <v>2165</v>
      </c>
      <c r="H11" s="202">
        <f>COUNTIF('2018'!$M$6:$M$315,F11)</f>
        <v>47</v>
      </c>
      <c r="I11" s="231">
        <f>SUMIFS('Прогноз пар.'!$H$3:$H$312,'Прогноз пар.'!$F$3:$F$312,"2")</f>
        <v>50910</v>
      </c>
    </row>
    <row r="12" spans="1:9" x14ac:dyDescent="0.2">
      <c r="B12" s="202">
        <v>8</v>
      </c>
      <c r="C12" s="208" t="s">
        <v>844</v>
      </c>
      <c r="D12" s="202">
        <f>COUNTIF('2018'!$E$6:$E$315,C12)</f>
        <v>1</v>
      </c>
      <c r="F12" s="202">
        <v>3</v>
      </c>
      <c r="G12" s="208" t="s">
        <v>1908</v>
      </c>
      <c r="H12" s="202">
        <f>COUNTIF('2018'!$M$6:$M$315,F12)</f>
        <v>52</v>
      </c>
      <c r="I12" s="231">
        <f>SUMIFS('Прогноз пар.'!$H$3:$H$312,'Прогноз пар.'!$F$3:$F$312,"3")</f>
        <v>56770</v>
      </c>
    </row>
    <row r="13" spans="1:9" x14ac:dyDescent="0.2">
      <c r="B13" s="202">
        <v>9</v>
      </c>
      <c r="C13" s="208" t="s">
        <v>471</v>
      </c>
      <c r="D13" s="202">
        <f>COUNTIF('2018'!$E$6:$E$315,C13)</f>
        <v>2</v>
      </c>
      <c r="F13" s="202">
        <v>4</v>
      </c>
      <c r="G13" s="208" t="s">
        <v>1910</v>
      </c>
      <c r="H13" s="202">
        <f>COUNTIF('2018'!$M$6:$M$315,F13)</f>
        <v>33</v>
      </c>
      <c r="I13" s="231">
        <f>SUMIFS('Прогноз пар.'!$H$3:$H$312,'Прогноз пар.'!$F$3:$F$312,"4")</f>
        <v>51950</v>
      </c>
    </row>
    <row r="14" spans="1:9" x14ac:dyDescent="0.2">
      <c r="B14" s="202">
        <v>10</v>
      </c>
      <c r="C14" s="208" t="s">
        <v>119</v>
      </c>
      <c r="D14" s="202">
        <f>COUNTIF('2018'!$E$6:$E$315,C14)</f>
        <v>7</v>
      </c>
      <c r="F14" s="202">
        <v>5</v>
      </c>
      <c r="G14" s="208" t="s">
        <v>1909</v>
      </c>
      <c r="H14" s="202">
        <f>COUNTIF('2018'!$M$6:$M$315,F14)</f>
        <v>0</v>
      </c>
      <c r="I14" s="231">
        <f>SUMIFS('Прогноз пар.'!$H$3:$H$312,'Прогноз пар.'!$F$3:$F$312,"5")</f>
        <v>0</v>
      </c>
    </row>
    <row r="15" spans="1:9" x14ac:dyDescent="0.2">
      <c r="B15" s="202">
        <v>11</v>
      </c>
      <c r="C15" s="208" t="s">
        <v>821</v>
      </c>
      <c r="D15" s="202">
        <f>COUNTIF('2018'!$E$6:$E$315,C15)</f>
        <v>1</v>
      </c>
      <c r="F15" s="202">
        <v>6</v>
      </c>
      <c r="G15" s="208" t="s">
        <v>964</v>
      </c>
      <c r="H15" s="202">
        <f>COUNTIF('2018'!$M$6:$M$315,G15)</f>
        <v>12</v>
      </c>
      <c r="I15" s="231">
        <f>SUMIFS('Прогноз пар.'!$H$3:$H$312,'Прогноз пар.'!$F$3:$F$312,"Савва")</f>
        <v>16958.75</v>
      </c>
    </row>
    <row r="16" spans="1:9" x14ac:dyDescent="0.2">
      <c r="B16" s="202">
        <v>12</v>
      </c>
      <c r="C16" s="208" t="s">
        <v>1897</v>
      </c>
      <c r="D16" s="202">
        <f>COUNTIF('2018'!$E$6:$E$315,C16)</f>
        <v>1</v>
      </c>
      <c r="F16" s="212" t="s">
        <v>1912</v>
      </c>
      <c r="G16" s="212"/>
      <c r="H16" s="211">
        <f>SUM(H10:H15)</f>
        <v>191</v>
      </c>
      <c r="I16" s="230">
        <f>SUM(I10:I15)</f>
        <v>231528.75</v>
      </c>
    </row>
    <row r="17" spans="2:14" x14ac:dyDescent="0.2">
      <c r="B17" s="202">
        <v>13</v>
      </c>
      <c r="C17" s="208" t="s">
        <v>98</v>
      </c>
      <c r="D17" s="202">
        <f>COUNTIF('2018'!$E$6:$E$315,C17)</f>
        <v>6</v>
      </c>
    </row>
    <row r="18" spans="2:14" x14ac:dyDescent="0.2">
      <c r="B18" s="202">
        <v>14</v>
      </c>
      <c r="C18" s="208" t="s">
        <v>138</v>
      </c>
      <c r="D18" s="202">
        <f>COUNTIF('2018'!$E$6:$E$315,C18)</f>
        <v>2</v>
      </c>
      <c r="F18" s="213" t="s">
        <v>1917</v>
      </c>
      <c r="G18" s="213"/>
      <c r="H18" s="214" t="s">
        <v>2285</v>
      </c>
      <c r="I18" s="214" t="s">
        <v>1918</v>
      </c>
      <c r="J18" s="224" t="s">
        <v>2053</v>
      </c>
      <c r="K18" s="224" t="s">
        <v>2052</v>
      </c>
      <c r="L18" s="222" t="s">
        <v>1986</v>
      </c>
      <c r="M18" s="213" t="s">
        <v>1922</v>
      </c>
      <c r="N18" s="213" t="s">
        <v>1921</v>
      </c>
    </row>
    <row r="19" spans="2:14" x14ac:dyDescent="0.2">
      <c r="B19" s="202">
        <v>15</v>
      </c>
      <c r="C19" s="208" t="s">
        <v>825</v>
      </c>
      <c r="D19" s="202">
        <f>COUNTIF('2018'!$E$6:$E$315,C19)</f>
        <v>1</v>
      </c>
      <c r="F19" s="215" t="s">
        <v>1914</v>
      </c>
      <c r="G19" s="215"/>
      <c r="H19" s="216">
        <f>SUM('2018'!$L$6:$L$315)</f>
        <v>504700</v>
      </c>
      <c r="I19" s="217">
        <f>I20*I21</f>
        <v>750000</v>
      </c>
      <c r="J19" s="225">
        <f>I19-H19</f>
        <v>245300</v>
      </c>
      <c r="K19" s="225">
        <f>L19-H19</f>
        <v>11690</v>
      </c>
      <c r="L19" s="223">
        <f>L20*L21</f>
        <v>516390</v>
      </c>
      <c r="M19" s="208" t="s">
        <v>1068</v>
      </c>
      <c r="N19" s="219">
        <f>($H$19/2-Расход!$B$2)*0.45</f>
        <v>85642.665999999997</v>
      </c>
    </row>
    <row r="20" spans="2:14" x14ac:dyDescent="0.2">
      <c r="B20" s="202">
        <v>16</v>
      </c>
      <c r="C20" s="208" t="s">
        <v>461</v>
      </c>
      <c r="D20" s="202">
        <f>COUNTIF('2018'!$E$6:$E$315,C20)</f>
        <v>4</v>
      </c>
      <c r="F20" s="215" t="s">
        <v>1916</v>
      </c>
      <c r="G20" s="215"/>
      <c r="H20" s="218">
        <f>$H$6</f>
        <v>191</v>
      </c>
      <c r="I20" s="217">
        <v>300</v>
      </c>
      <c r="J20" s="225">
        <f>I20-H20</f>
        <v>109</v>
      </c>
      <c r="K20" s="225">
        <f>L20-H20</f>
        <v>19</v>
      </c>
      <c r="L20" s="222">
        <v>210</v>
      </c>
      <c r="M20" s="208" t="s">
        <v>1923</v>
      </c>
      <c r="N20" s="219">
        <f>($H$19/2-Расход!$B$2)*0.35</f>
        <v>66610.962444444434</v>
      </c>
    </row>
    <row r="21" spans="2:14" x14ac:dyDescent="0.2">
      <c r="B21" s="202">
        <v>17</v>
      </c>
      <c r="C21" s="208" t="s">
        <v>107</v>
      </c>
      <c r="D21" s="202">
        <f>COUNTIF('2018'!$E$6:$E$315,C21)</f>
        <v>2</v>
      </c>
      <c r="F21" s="215" t="s">
        <v>1915</v>
      </c>
      <c r="G21" s="215"/>
      <c r="H21" s="216">
        <f>$H$19/$H$20</f>
        <v>2642.4083769633507</v>
      </c>
      <c r="I21" s="217">
        <v>2500</v>
      </c>
      <c r="L21" s="222">
        <v>2459</v>
      </c>
      <c r="M21" s="208" t="s">
        <v>1924</v>
      </c>
      <c r="N21" s="219">
        <f>($H$19/2-Расход!$B$2)*0.2</f>
        <v>38063.407111111112</v>
      </c>
    </row>
    <row r="22" spans="2:14" x14ac:dyDescent="0.2">
      <c r="B22" s="202">
        <v>18</v>
      </c>
      <c r="C22" s="208" t="s">
        <v>51</v>
      </c>
      <c r="D22" s="202">
        <f>COUNTIF('2018'!$E$6:$E$315,C22)</f>
        <v>1</v>
      </c>
      <c r="F22" s="215" t="s">
        <v>1919</v>
      </c>
      <c r="G22" s="208"/>
      <c r="H22" s="377">
        <f ca="1">Сервис!B15-Сервис!B14</f>
        <v>-2245</v>
      </c>
      <c r="I22" s="377"/>
    </row>
    <row r="23" spans="2:14" x14ac:dyDescent="0.2">
      <c r="B23" s="202">
        <v>19</v>
      </c>
      <c r="C23" s="208" t="s">
        <v>73</v>
      </c>
      <c r="D23" s="202">
        <f>COUNTIF('2018'!$E$6:$E$315,C23)</f>
        <v>3</v>
      </c>
      <c r="F23" s="215" t="s">
        <v>1987</v>
      </c>
      <c r="G23" s="208"/>
      <c r="H23" s="378">
        <f ca="1">(I20-H20)/H22</f>
        <v>-4.8552338530066817E-2</v>
      </c>
      <c r="I23" s="378"/>
      <c r="K23" s="228">
        <f ca="1">K20/H22</f>
        <v>-8.4632516703786187E-3</v>
      </c>
    </row>
    <row r="24" spans="2:14" x14ac:dyDescent="0.2">
      <c r="B24" s="202">
        <v>20</v>
      </c>
      <c r="C24" s="208" t="s">
        <v>233</v>
      </c>
      <c r="D24" s="202">
        <f>COUNTIF('2018'!$E$6:$E$315,C24)</f>
        <v>5</v>
      </c>
    </row>
    <row r="25" spans="2:14" x14ac:dyDescent="0.2">
      <c r="B25" s="202">
        <v>21</v>
      </c>
      <c r="C25" s="208" t="s">
        <v>65</v>
      </c>
      <c r="D25" s="202">
        <f>COUNTIF('2018'!$E$6:$E$315,C25)</f>
        <v>3</v>
      </c>
    </row>
    <row r="26" spans="2:14" x14ac:dyDescent="0.2">
      <c r="B26" s="202">
        <v>22</v>
      </c>
      <c r="C26" s="208" t="s">
        <v>1037</v>
      </c>
      <c r="D26" s="202">
        <f>COUNTIF('2018'!$E$6:$E$315,C26)</f>
        <v>1</v>
      </c>
    </row>
    <row r="27" spans="2:14" x14ac:dyDescent="0.2">
      <c r="B27" s="202">
        <v>23</v>
      </c>
      <c r="C27" s="208" t="s">
        <v>596</v>
      </c>
      <c r="D27" s="202">
        <f>COUNTIF('2018'!$E$6:$E$315,C27)</f>
        <v>6</v>
      </c>
    </row>
    <row r="28" spans="2:14" x14ac:dyDescent="0.2">
      <c r="B28" s="202">
        <v>24</v>
      </c>
      <c r="C28" s="208" t="s">
        <v>348</v>
      </c>
      <c r="D28" s="202">
        <f>COUNTIF('2018'!$E$6:$E$315,C28)</f>
        <v>3</v>
      </c>
    </row>
    <row r="29" spans="2:14" x14ac:dyDescent="0.2">
      <c r="B29" s="202">
        <v>25</v>
      </c>
      <c r="C29" s="208" t="s">
        <v>2277</v>
      </c>
      <c r="D29" s="202">
        <f>COUNTIF('2018'!$E$6:$E$315,C29)</f>
        <v>1</v>
      </c>
    </row>
    <row r="30" spans="2:14" x14ac:dyDescent="0.2">
      <c r="B30" s="202">
        <v>26</v>
      </c>
      <c r="C30" s="208" t="s">
        <v>134</v>
      </c>
      <c r="D30" s="202">
        <f>COUNTIF('2018'!$E$6:$E$315,C30)</f>
        <v>3</v>
      </c>
    </row>
    <row r="31" spans="2:14" x14ac:dyDescent="0.2">
      <c r="B31" s="202">
        <v>27</v>
      </c>
      <c r="C31" s="208" t="s">
        <v>2504</v>
      </c>
      <c r="D31" s="202">
        <f>COUNTIF('2018'!$E$6:$E$315,C31)</f>
        <v>1</v>
      </c>
    </row>
    <row r="32" spans="2:14" x14ac:dyDescent="0.2">
      <c r="B32" s="212" t="s">
        <v>1912</v>
      </c>
      <c r="C32" s="212"/>
      <c r="D32" s="211">
        <f>SUM(D4:D31)</f>
        <v>191</v>
      </c>
    </row>
    <row r="36" spans="1:3" ht="21" x14ac:dyDescent="0.25">
      <c r="A36" s="257"/>
    </row>
    <row r="37" spans="1:3" x14ac:dyDescent="0.2">
      <c r="C37" s="308"/>
    </row>
  </sheetData>
  <mergeCells count="3">
    <mergeCell ref="F6:G6"/>
    <mergeCell ref="H22:I22"/>
    <mergeCell ref="H23:I23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4:B15"/>
  <sheetViews>
    <sheetView topLeftCell="A13" workbookViewId="0">
      <selection activeCell="E28" sqref="E28"/>
    </sheetView>
  </sheetViews>
  <sheetFormatPr baseColWidth="10" defaultColWidth="8.83203125" defaultRowHeight="15" x14ac:dyDescent="0.2"/>
  <cols>
    <col min="2" max="2" width="11.33203125" customWidth="1"/>
  </cols>
  <sheetData>
    <row r="14" spans="1:2" x14ac:dyDescent="0.2">
      <c r="A14" t="s">
        <v>1920</v>
      </c>
      <c r="B14" s="166">
        <f ca="1">TODAY()</f>
        <v>45346</v>
      </c>
    </row>
    <row r="15" spans="1:2" x14ac:dyDescent="0.2">
      <c r="B15" s="166">
        <v>43101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H86"/>
  <sheetViews>
    <sheetView topLeftCell="A63" workbookViewId="0">
      <selection activeCell="D83" sqref="D83"/>
    </sheetView>
  </sheetViews>
  <sheetFormatPr baseColWidth="10" defaultColWidth="8.83203125" defaultRowHeight="15" x14ac:dyDescent="0.2"/>
  <cols>
    <col min="1" max="1" width="12" bestFit="1" customWidth="1"/>
    <col min="16" max="16" width="13.5" bestFit="1" customWidth="1"/>
  </cols>
  <sheetData>
    <row r="2" spans="1:8" hidden="1" x14ac:dyDescent="0.2"/>
    <row r="3" spans="1:8" ht="16" hidden="1" x14ac:dyDescent="0.2">
      <c r="A3" s="49" t="s">
        <v>7</v>
      </c>
      <c r="B3" s="1"/>
      <c r="C3" s="1"/>
      <c r="D3" s="1"/>
      <c r="E3" s="1"/>
      <c r="F3" s="1"/>
      <c r="G3" s="1"/>
      <c r="H3" s="1"/>
    </row>
    <row r="4" spans="1:8" ht="16" hidden="1" x14ac:dyDescent="0.2">
      <c r="A4" s="49" t="s">
        <v>2</v>
      </c>
      <c r="B4" s="1"/>
      <c r="C4" s="1"/>
      <c r="D4" s="1"/>
      <c r="E4" s="1"/>
      <c r="F4" s="1"/>
      <c r="G4" s="1"/>
      <c r="H4" s="1"/>
    </row>
    <row r="5" spans="1:8" hidden="1" x14ac:dyDescent="0.2"/>
    <row r="6" spans="1:8" hidden="1" x14ac:dyDescent="0.2">
      <c r="A6" s="120" t="s">
        <v>3</v>
      </c>
      <c r="B6" s="1"/>
      <c r="C6" s="1"/>
      <c r="D6" s="1"/>
      <c r="E6" s="1"/>
      <c r="F6" s="1"/>
      <c r="G6" s="1"/>
    </row>
    <row r="7" spans="1:8" hidden="1" x14ac:dyDescent="0.2"/>
    <row r="8" spans="1:8" hidden="1" x14ac:dyDescent="0.2">
      <c r="A8" t="s">
        <v>0</v>
      </c>
      <c r="B8" s="119"/>
      <c r="C8" s="119"/>
      <c r="D8" s="119"/>
      <c r="E8" s="119"/>
      <c r="F8" s="119"/>
    </row>
    <row r="9" spans="1:8" hidden="1" x14ac:dyDescent="0.2">
      <c r="A9" t="s">
        <v>1</v>
      </c>
      <c r="B9" s="119"/>
      <c r="C9" s="119"/>
      <c r="D9" s="119"/>
      <c r="E9" s="119"/>
      <c r="F9" s="119"/>
    </row>
    <row r="10" spans="1:8" hidden="1" x14ac:dyDescent="0.2">
      <c r="A10" s="121" t="s">
        <v>4</v>
      </c>
      <c r="B10" s="119"/>
      <c r="C10" s="119"/>
      <c r="D10" s="119"/>
      <c r="E10" s="119"/>
      <c r="F10" s="119"/>
    </row>
    <row r="11" spans="1:8" hidden="1" x14ac:dyDescent="0.2">
      <c r="A11" s="121" t="s">
        <v>5</v>
      </c>
      <c r="B11" s="119"/>
      <c r="C11" s="119"/>
      <c r="D11" s="119"/>
      <c r="E11" s="119"/>
      <c r="F11" s="119">
        <v>1400</v>
      </c>
    </row>
    <row r="12" spans="1:8" hidden="1" x14ac:dyDescent="0.2">
      <c r="A12" t="s">
        <v>6</v>
      </c>
      <c r="F12">
        <v>1300</v>
      </c>
    </row>
    <row r="13" spans="1:8" hidden="1" x14ac:dyDescent="0.2"/>
    <row r="14" spans="1:8" hidden="1" x14ac:dyDescent="0.2">
      <c r="A14" t="s">
        <v>8</v>
      </c>
    </row>
    <row r="15" spans="1:8" hidden="1" x14ac:dyDescent="0.2"/>
    <row r="16" spans="1:8" hidden="1" x14ac:dyDescent="0.2">
      <c r="A16" t="s">
        <v>9</v>
      </c>
    </row>
    <row r="17" spans="1:8" hidden="1" x14ac:dyDescent="0.2"/>
    <row r="18" spans="1:8" hidden="1" x14ac:dyDescent="0.2">
      <c r="A18" s="379" t="s">
        <v>11</v>
      </c>
      <c r="B18" s="379"/>
      <c r="C18" s="379"/>
      <c r="D18" s="379"/>
      <c r="E18" s="379"/>
      <c r="F18" s="379"/>
      <c r="G18" s="379"/>
      <c r="H18" s="379"/>
    </row>
    <row r="19" spans="1:8" hidden="1" x14ac:dyDescent="0.2">
      <c r="A19" t="s">
        <v>12</v>
      </c>
    </row>
    <row r="20" spans="1:8" hidden="1" x14ac:dyDescent="0.2"/>
    <row r="21" spans="1:8" hidden="1" x14ac:dyDescent="0.2">
      <c r="A21" s="122"/>
      <c r="D21" s="122" t="s">
        <v>175</v>
      </c>
    </row>
    <row r="22" spans="1:8" hidden="1" x14ac:dyDescent="0.2">
      <c r="A22" t="s">
        <v>142</v>
      </c>
    </row>
    <row r="23" spans="1:8" hidden="1" x14ac:dyDescent="0.2"/>
    <row r="24" spans="1:8" hidden="1" x14ac:dyDescent="0.2">
      <c r="A24" t="s">
        <v>199</v>
      </c>
    </row>
    <row r="25" spans="1:8" hidden="1" x14ac:dyDescent="0.2"/>
    <row r="26" spans="1:8" hidden="1" x14ac:dyDescent="0.2"/>
    <row r="27" spans="1:8" hidden="1" x14ac:dyDescent="0.2">
      <c r="A27" s="122"/>
    </row>
    <row r="28" spans="1:8" hidden="1" x14ac:dyDescent="0.2">
      <c r="A28" t="s">
        <v>272</v>
      </c>
    </row>
    <row r="29" spans="1:8" hidden="1" x14ac:dyDescent="0.2"/>
    <row r="30" spans="1:8" hidden="1" x14ac:dyDescent="0.2">
      <c r="A30" t="s">
        <v>289</v>
      </c>
    </row>
    <row r="31" spans="1:8" hidden="1" x14ac:dyDescent="0.2"/>
    <row r="32" spans="1:8" hidden="1" x14ac:dyDescent="0.2">
      <c r="A32" t="s">
        <v>365</v>
      </c>
    </row>
    <row r="33" spans="1:2" hidden="1" x14ac:dyDescent="0.2">
      <c r="A33" t="s">
        <v>364</v>
      </c>
    </row>
    <row r="34" spans="1:2" hidden="1" x14ac:dyDescent="0.2"/>
    <row r="35" spans="1:2" hidden="1" x14ac:dyDescent="0.2"/>
    <row r="36" spans="1:2" hidden="1" x14ac:dyDescent="0.2">
      <c r="A36" t="s">
        <v>900</v>
      </c>
    </row>
    <row r="37" spans="1:2" hidden="1" x14ac:dyDescent="0.2">
      <c r="A37" t="s">
        <v>901</v>
      </c>
    </row>
    <row r="38" spans="1:2" hidden="1" x14ac:dyDescent="0.2">
      <c r="A38" t="s">
        <v>902</v>
      </c>
    </row>
    <row r="39" spans="1:2" hidden="1" x14ac:dyDescent="0.2"/>
    <row r="41" spans="1:2" x14ac:dyDescent="0.2">
      <c r="B41" s="122">
        <v>2017</v>
      </c>
    </row>
    <row r="43" spans="1:2" x14ac:dyDescent="0.2">
      <c r="A43" t="s">
        <v>1355</v>
      </c>
    </row>
    <row r="44" spans="1:2" x14ac:dyDescent="0.2">
      <c r="A44" t="s">
        <v>1356</v>
      </c>
    </row>
    <row r="45" spans="1:2" x14ac:dyDescent="0.2">
      <c r="A45" t="s">
        <v>1357</v>
      </c>
    </row>
    <row r="46" spans="1:2" x14ac:dyDescent="0.2">
      <c r="A46" t="s">
        <v>1359</v>
      </c>
    </row>
    <row r="47" spans="1:2" x14ac:dyDescent="0.2">
      <c r="A47" t="s">
        <v>1358</v>
      </c>
    </row>
    <row r="48" spans="1:2" x14ac:dyDescent="0.2">
      <c r="A48" t="s">
        <v>1360</v>
      </c>
    </row>
    <row r="49" spans="1:1" x14ac:dyDescent="0.2">
      <c r="A49" t="s">
        <v>1362</v>
      </c>
    </row>
    <row r="51" spans="1:1" x14ac:dyDescent="0.2">
      <c r="A51" t="s">
        <v>1363</v>
      </c>
    </row>
    <row r="52" spans="1:1" x14ac:dyDescent="0.2">
      <c r="A52" s="160" t="s">
        <v>1364</v>
      </c>
    </row>
    <row r="54" spans="1:1" x14ac:dyDescent="0.2">
      <c r="A54" s="166">
        <v>43036</v>
      </c>
    </row>
    <row r="55" spans="1:1" x14ac:dyDescent="0.2">
      <c r="A55" t="s">
        <v>1397</v>
      </c>
    </row>
    <row r="56" spans="1:1" x14ac:dyDescent="0.2">
      <c r="A56" t="s">
        <v>1398</v>
      </c>
    </row>
    <row r="57" spans="1:1" x14ac:dyDescent="0.2">
      <c r="A57" t="s">
        <v>1399</v>
      </c>
    </row>
    <row r="58" spans="1:1" x14ac:dyDescent="0.2">
      <c r="A58" t="s">
        <v>1360</v>
      </c>
    </row>
    <row r="59" spans="1:1" x14ac:dyDescent="0.2">
      <c r="A59" t="s">
        <v>1400</v>
      </c>
    </row>
    <row r="60" spans="1:1" x14ac:dyDescent="0.2">
      <c r="A60" t="s">
        <v>1401</v>
      </c>
    </row>
    <row r="62" spans="1:1" x14ac:dyDescent="0.2">
      <c r="A62" s="166">
        <v>43050</v>
      </c>
    </row>
    <row r="63" spans="1:1" x14ac:dyDescent="0.2">
      <c r="A63" t="s">
        <v>1457</v>
      </c>
    </row>
    <row r="64" spans="1:1" x14ac:dyDescent="0.2">
      <c r="A64" t="s">
        <v>1458</v>
      </c>
    </row>
    <row r="65" spans="1:2" x14ac:dyDescent="0.2">
      <c r="A65" t="s">
        <v>1459</v>
      </c>
    </row>
    <row r="66" spans="1:2" x14ac:dyDescent="0.2">
      <c r="A66" t="s">
        <v>1460</v>
      </c>
    </row>
    <row r="68" spans="1:2" x14ac:dyDescent="0.2">
      <c r="A68">
        <v>79262729723</v>
      </c>
      <c r="B68" t="s">
        <v>2063</v>
      </c>
    </row>
    <row r="70" spans="1:2" x14ac:dyDescent="0.2">
      <c r="A70" t="s">
        <v>2074</v>
      </c>
    </row>
    <row r="71" spans="1:2" x14ac:dyDescent="0.2">
      <c r="A71" t="s">
        <v>2075</v>
      </c>
    </row>
    <row r="72" spans="1:2" x14ac:dyDescent="0.2">
      <c r="A72" t="s">
        <v>2076</v>
      </c>
    </row>
    <row r="73" spans="1:2" x14ac:dyDescent="0.2">
      <c r="A73" t="s">
        <v>2077</v>
      </c>
    </row>
    <row r="74" spans="1:2" x14ac:dyDescent="0.2">
      <c r="A74" t="s">
        <v>2078</v>
      </c>
    </row>
    <row r="77" spans="1:2" x14ac:dyDescent="0.2">
      <c r="A77" t="s">
        <v>2624</v>
      </c>
    </row>
    <row r="78" spans="1:2" x14ac:dyDescent="0.2">
      <c r="A78" t="s">
        <v>2625</v>
      </c>
    </row>
    <row r="79" spans="1:2" x14ac:dyDescent="0.2">
      <c r="A79" t="s">
        <v>2626</v>
      </c>
    </row>
    <row r="81" spans="1:1" x14ac:dyDescent="0.2">
      <c r="A81" t="s">
        <v>2627</v>
      </c>
    </row>
    <row r="82" spans="1:1" x14ac:dyDescent="0.2">
      <c r="A82" t="s">
        <v>2628</v>
      </c>
    </row>
    <row r="83" spans="1:1" x14ac:dyDescent="0.2">
      <c r="A83" t="s">
        <v>2629</v>
      </c>
    </row>
    <row r="84" spans="1:1" x14ac:dyDescent="0.2">
      <c r="A84" t="s">
        <v>2630</v>
      </c>
    </row>
    <row r="85" spans="1:1" x14ac:dyDescent="0.2">
      <c r="A85" t="s">
        <v>2631</v>
      </c>
    </row>
    <row r="86" spans="1:1" x14ac:dyDescent="0.2">
      <c r="A86" s="160" t="s">
        <v>2632</v>
      </c>
    </row>
  </sheetData>
  <mergeCells count="1">
    <mergeCell ref="A18:H18"/>
  </mergeCells>
  <dataValidations count="1">
    <dataValidation type="list" allowBlank="1" showInputMessage="1" showErrorMessage="1" sqref="N12" xr:uid="{00000000-0002-0000-1500-000000000000}">
      <formula1>$P$6:$P$9</formula1>
    </dataValidation>
  </dataValidations>
  <hyperlinks>
    <hyperlink ref="A52" r:id="rId1" xr:uid="{00000000-0004-0000-1500-000000000000}"/>
    <hyperlink ref="A86" r:id="rId2" xr:uid="{00000000-0004-0000-15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22</vt:i4>
      </vt:variant>
      <vt:variant>
        <vt:lpstr>Именованные диапазоны</vt:lpstr>
      </vt:variant>
      <vt:variant>
        <vt:i4>16</vt:i4>
      </vt:variant>
    </vt:vector>
  </HeadingPairs>
  <TitlesOfParts>
    <vt:vector size="38" baseType="lpstr">
      <vt:lpstr>База кл.</vt:lpstr>
      <vt:lpstr>2018</vt:lpstr>
      <vt:lpstr>23-30(1)</vt:lpstr>
      <vt:lpstr>23-30(2)</vt:lpstr>
      <vt:lpstr>23-30(Ж)</vt:lpstr>
      <vt:lpstr>23-30(4)</vt:lpstr>
      <vt:lpstr>31(1)</vt:lpstr>
      <vt:lpstr>31(2)</vt:lpstr>
      <vt:lpstr>31(Ж)</vt:lpstr>
      <vt:lpstr>31(4)</vt:lpstr>
      <vt:lpstr>31(5)</vt:lpstr>
      <vt:lpstr>Корпоративы</vt:lpstr>
      <vt:lpstr>2017</vt:lpstr>
      <vt:lpstr>Заказы факт</vt:lpstr>
      <vt:lpstr>Отчет факт</vt:lpstr>
      <vt:lpstr>Дох.акт.</vt:lpstr>
      <vt:lpstr>Бензин</vt:lpstr>
      <vt:lpstr>Расход</vt:lpstr>
      <vt:lpstr>Прогноз пар.</vt:lpstr>
      <vt:lpstr>Отчет прогноз</vt:lpstr>
      <vt:lpstr>Сервис</vt:lpstr>
      <vt:lpstr>Заметки</vt:lpstr>
      <vt:lpstr>'2017'!Заголовки_для_печати</vt:lpstr>
      <vt:lpstr>'2018'!Заголовки_для_печати</vt:lpstr>
      <vt:lpstr>'База кл.'!Заголовки_для_печати</vt:lpstr>
      <vt:lpstr>'2017'!Область_печати</vt:lpstr>
      <vt:lpstr>'2018'!Область_печати</vt:lpstr>
      <vt:lpstr>'23-30(1)'!Область_печати</vt:lpstr>
      <vt:lpstr>'23-30(2)'!Область_печати</vt:lpstr>
      <vt:lpstr>'23-30(4)'!Область_печати</vt:lpstr>
      <vt:lpstr>'23-30(Ж)'!Область_печати</vt:lpstr>
      <vt:lpstr>'31(1)'!Область_печати</vt:lpstr>
      <vt:lpstr>'31(2)'!Область_печати</vt:lpstr>
      <vt:lpstr>'31(4)'!Область_печати</vt:lpstr>
      <vt:lpstr>'31(5)'!Область_печати</vt:lpstr>
      <vt:lpstr>'31(Ж)'!Область_печати</vt:lpstr>
      <vt:lpstr>'База кл.'!Область_печати</vt:lpstr>
      <vt:lpstr>Корпоративы!Область_печати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2024-02-24T20:47:10Z</dcterms:modified>
</cp:coreProperties>
</file>