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filterPrivacy="1" defaultThemeVersion="124226"/>
  <xr:revisionPtr revIDLastSave="0" documentId="13_ncr:1_{1C129D02-24CC-D049-A745-1609E6673B66}" xr6:coauthVersionLast="47" xr6:coauthVersionMax="47" xr10:uidLastSave="{00000000-0000-0000-0000-000000000000}"/>
  <bookViews>
    <workbookView xWindow="0" yWindow="740" windowWidth="29400" windowHeight="17220" tabRatio="889" xr2:uid="{00000000-000D-0000-FFFF-FFFF00000000}"/>
  </bookViews>
  <sheets>
    <sheet name="База кл." sheetId="14" r:id="rId1"/>
    <sheet name="Архив кл." sheetId="29" r:id="rId2"/>
    <sheet name="2019" sheetId="28" r:id="rId3"/>
    <sheet name="23-29(1)" sheetId="7" r:id="rId4"/>
    <sheet name="23-29(2)" sheetId="1" r:id="rId5"/>
    <sheet name="23-29(Ж)" sheetId="8" r:id="rId6"/>
    <sheet name="23-29(4)" sheetId="19" r:id="rId7"/>
    <sheet name="31(1)" sheetId="2" r:id="rId8"/>
    <sheet name="31(2)" sheetId="10" r:id="rId9"/>
    <sheet name="31(Ж)" sheetId="11" r:id="rId10"/>
    <sheet name="31(4)" sheetId="18" r:id="rId11"/>
    <sheet name="31(5)" sheetId="27" r:id="rId12"/>
    <sheet name="Корпоративы" sheetId="12" r:id="rId13"/>
    <sheet name="2018" sheetId="20" r:id="rId14"/>
    <sheet name="2017" sheetId="13" r:id="rId15"/>
    <sheet name="Заказы факт" sheetId="22" r:id="rId16"/>
    <sheet name="Отчет факт" sheetId="24" r:id="rId17"/>
    <sheet name="Дох.акт." sheetId="23" r:id="rId18"/>
    <sheet name="Бензин" sheetId="25" r:id="rId19"/>
    <sheet name="Расход" sheetId="26" r:id="rId20"/>
    <sheet name="Прогноз пар." sheetId="21" r:id="rId21"/>
    <sheet name="Отчет прогноз" sheetId="17" r:id="rId22"/>
    <sheet name="Сервис" sheetId="15" r:id="rId23"/>
    <sheet name="Заметки" sheetId="5" r:id="rId24"/>
  </sheets>
  <externalReferences>
    <externalReference r:id="rId25"/>
    <externalReference r:id="rId26"/>
  </externalReferences>
  <definedNames>
    <definedName name="_xlnm._FilterDatabase" localSheetId="14" hidden="1">'2017'!$A$4:$M$217</definedName>
    <definedName name="_xlnm._FilterDatabase" localSheetId="13" hidden="1">'2018'!$A$5:$N$315</definedName>
    <definedName name="_xlnm._FilterDatabase" localSheetId="2" hidden="1">'2019'!$A$4:$N$190</definedName>
    <definedName name="_xlnm._FilterDatabase" localSheetId="0" hidden="1">'База кл.'!$A$5:$N$411</definedName>
    <definedName name="_xlnm._FilterDatabase" localSheetId="15" hidden="1">'Заказы факт'!$A$1:$O$315</definedName>
    <definedName name="_xlnm.Print_Titles" localSheetId="14">'2017'!$4:$5</definedName>
    <definedName name="_xlnm.Print_Titles" localSheetId="13">'2018'!$4:$5</definedName>
    <definedName name="_xlnm.Print_Titles" localSheetId="2">'2019'!$4:$5</definedName>
    <definedName name="_xlnm.Print_Titles" localSheetId="0">'База кл.'!$4:$5</definedName>
    <definedName name="_xlnm.Print_Area" localSheetId="14">'2017'!$A$1:$M$229</definedName>
    <definedName name="_xlnm.Print_Area" localSheetId="13">'2018'!$A$1:$M$229</definedName>
    <definedName name="_xlnm.Print_Area" localSheetId="2">'2019'!$A$1:$M$229</definedName>
    <definedName name="_xlnm.Print_Area" localSheetId="3">'23-29(1)'!$A$1:$F$28</definedName>
    <definedName name="_xlnm.Print_Area" localSheetId="4">'23-29(2)'!$A$1:$F$28</definedName>
    <definedName name="_xlnm.Print_Area" localSheetId="6">'23-29(4)'!$A$1:$G$28</definedName>
    <definedName name="_xlnm.Print_Area" localSheetId="5">'23-29(Ж)'!$A$1:$I$21</definedName>
    <definedName name="_xlnm.Print_Area" localSheetId="7">'31(1)'!$A$1:$G$34</definedName>
    <definedName name="_xlnm.Print_Area" localSheetId="8">'31(2)'!$A$1:$G$34</definedName>
    <definedName name="_xlnm.Print_Area" localSheetId="10">'31(4)'!$A$1:$G$34</definedName>
    <definedName name="_xlnm.Print_Area" localSheetId="11">'31(5)'!$A$1:$F$26</definedName>
    <definedName name="_xlnm.Print_Area" localSheetId="9">'31(Ж)'!$A$1:$F$26</definedName>
    <definedName name="_xlnm.Print_Area" localSheetId="0">'База кл.'!$A$1:$F$329</definedName>
    <definedName name="_xlnm.Print_Area" localSheetId="12">Корпоративы!$A$1:$M$28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7" i="23" l="1"/>
  <c r="D227" i="23"/>
  <c r="E204" i="23"/>
  <c r="D204" i="23"/>
  <c r="E181" i="23"/>
  <c r="D181" i="23"/>
  <c r="E158" i="23"/>
  <c r="D158" i="23"/>
  <c r="E135" i="23"/>
  <c r="G112" i="23"/>
  <c r="D112" i="23"/>
  <c r="G89" i="23"/>
  <c r="E89" i="23"/>
  <c r="D89" i="23"/>
  <c r="E66" i="23"/>
  <c r="D66" i="23"/>
  <c r="G43" i="23"/>
  <c r="E43" i="23"/>
  <c r="D43" i="23"/>
  <c r="E20" i="23"/>
  <c r="D20" i="23"/>
  <c r="P28" i="24" l="1"/>
  <c r="B6" i="26"/>
  <c r="H153" i="22"/>
  <c r="D153" i="22"/>
  <c r="I153" i="22" s="1"/>
  <c r="J153" i="22" s="1"/>
  <c r="C153" i="22"/>
  <c r="B153" i="22"/>
  <c r="B24" i="26" l="1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D89" i="22"/>
  <c r="I89" i="22" s="1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I112" i="22" l="1"/>
  <c r="J112" i="22" s="1"/>
  <c r="I106" i="22"/>
  <c r="J106" i="22" s="1"/>
  <c r="I100" i="22"/>
  <c r="J100" i="22" s="1"/>
  <c r="I94" i="22"/>
  <c r="J94" i="22" s="1"/>
  <c r="I117" i="22"/>
  <c r="J117" i="22" s="1"/>
  <c r="I111" i="22"/>
  <c r="J111" i="22" s="1"/>
  <c r="I105" i="22"/>
  <c r="J105" i="22" s="1"/>
  <c r="I99" i="22"/>
  <c r="J99" i="22" s="1"/>
  <c r="I93" i="22"/>
  <c r="J93" i="22" s="1"/>
  <c r="I116" i="22"/>
  <c r="J116" i="22" s="1"/>
  <c r="I110" i="22"/>
  <c r="J110" i="22" s="1"/>
  <c r="I104" i="22"/>
  <c r="J104" i="22" s="1"/>
  <c r="I98" i="22"/>
  <c r="J98" i="22" s="1"/>
  <c r="I92" i="22"/>
  <c r="J92" i="22" s="1"/>
  <c r="I115" i="22"/>
  <c r="J115" i="22" s="1"/>
  <c r="I109" i="22"/>
  <c r="J109" i="22" s="1"/>
  <c r="I103" i="22"/>
  <c r="J103" i="22" s="1"/>
  <c r="I97" i="22"/>
  <c r="J97" i="22" s="1"/>
  <c r="I91" i="22"/>
  <c r="J91" i="22" s="1"/>
  <c r="I114" i="22"/>
  <c r="J114" i="22" s="1"/>
  <c r="I108" i="22"/>
  <c r="J108" i="22" s="1"/>
  <c r="I102" i="22"/>
  <c r="J102" i="22" s="1"/>
  <c r="I96" i="22"/>
  <c r="J96" i="22" s="1"/>
  <c r="I90" i="22"/>
  <c r="J90" i="22" s="1"/>
  <c r="I113" i="22"/>
  <c r="J113" i="22" s="1"/>
  <c r="I107" i="22"/>
  <c r="J107" i="22" s="1"/>
  <c r="I101" i="22"/>
  <c r="J101" i="22" s="1"/>
  <c r="I95" i="22"/>
  <c r="J95" i="22" s="1"/>
  <c r="J89" i="22"/>
  <c r="B3" i="26" l="1"/>
  <c r="Q23" i="25" l="1"/>
  <c r="Q24" i="25"/>
  <c r="Q25" i="25"/>
  <c r="Q26" i="25"/>
  <c r="Q27" i="25"/>
  <c r="Q28" i="25"/>
  <c r="Q29" i="25"/>
  <c r="Q30" i="25"/>
  <c r="Q31" i="25"/>
  <c r="Q32" i="25"/>
  <c r="E38" i="25" l="1"/>
  <c r="E39" i="25"/>
  <c r="E40" i="25"/>
  <c r="E41" i="25"/>
  <c r="E42" i="25"/>
  <c r="E43" i="25"/>
  <c r="E44" i="25"/>
  <c r="E45" i="25"/>
  <c r="E46" i="25"/>
  <c r="E47" i="25"/>
  <c r="E37" i="25"/>
  <c r="E5" i="25" l="1"/>
  <c r="K32" i="25"/>
  <c r="K31" i="25"/>
  <c r="K30" i="25"/>
  <c r="K29" i="25"/>
  <c r="K28" i="25"/>
  <c r="K27" i="25"/>
  <c r="K26" i="25"/>
  <c r="K25" i="25"/>
  <c r="K24" i="25"/>
  <c r="K23" i="25"/>
  <c r="K22" i="25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F245" i="23" s="1"/>
  <c r="C228" i="23"/>
  <c r="B228" i="23"/>
  <c r="B227" i="23" s="1"/>
  <c r="G183" i="23"/>
  <c r="G184" i="23"/>
  <c r="G185" i="23"/>
  <c r="G186" i="23"/>
  <c r="G187" i="23"/>
  <c r="G189" i="23"/>
  <c r="G190" i="23"/>
  <c r="G191" i="23"/>
  <c r="G192" i="23"/>
  <c r="G193" i="23"/>
  <c r="G194" i="23"/>
  <c r="G195" i="23"/>
  <c r="G196" i="23"/>
  <c r="G197" i="23"/>
  <c r="G198" i="23"/>
  <c r="G199" i="23"/>
  <c r="G182" i="23"/>
  <c r="G21" i="23"/>
  <c r="G38" i="23"/>
  <c r="G84" i="23"/>
  <c r="G153" i="23"/>
  <c r="G176" i="23"/>
  <c r="G222" i="23"/>
  <c r="G245" i="23"/>
  <c r="Q22" i="25"/>
  <c r="C227" i="23" l="1"/>
  <c r="D36" i="17"/>
  <c r="D37" i="17" l="1"/>
  <c r="I30" i="17" l="1"/>
  <c r="H15" i="17" l="1"/>
  <c r="H1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H30" i="17" l="1"/>
  <c r="I32" i="17"/>
  <c r="I33" i="17"/>
  <c r="I31" i="17"/>
  <c r="H31" i="17"/>
  <c r="I34" i="17" l="1"/>
  <c r="H32" i="17"/>
  <c r="H33" i="17"/>
  <c r="H34" i="17" l="1"/>
  <c r="E9" i="26" l="1"/>
  <c r="B27" i="26" l="1"/>
  <c r="I20" i="17" l="1"/>
  <c r="H20" i="17"/>
  <c r="H11" i="17"/>
  <c r="H12" i="17"/>
  <c r="H13" i="17"/>
  <c r="H14" i="17"/>
  <c r="H10" i="17"/>
  <c r="H5" i="17"/>
  <c r="H4" i="17"/>
  <c r="D6" i="17"/>
  <c r="D7" i="17"/>
  <c r="D8" i="17"/>
  <c r="D9" i="17"/>
  <c r="D10" i="17"/>
  <c r="D11" i="17"/>
  <c r="D12" i="17"/>
  <c r="D13" i="17"/>
  <c r="D14" i="17"/>
  <c r="D5" i="17"/>
  <c r="D4" i="17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3" i="21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2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" i="22"/>
  <c r="G188" i="23"/>
  <c r="G181" i="23" s="1"/>
  <c r="K183" i="23" s="1"/>
  <c r="K184" i="23" s="1"/>
  <c r="B142" i="23" l="1"/>
  <c r="B148" i="23"/>
  <c r="B136" i="23"/>
  <c r="B137" i="23"/>
  <c r="B143" i="23"/>
  <c r="B149" i="23"/>
  <c r="B138" i="23"/>
  <c r="B144" i="23"/>
  <c r="B150" i="23"/>
  <c r="B139" i="23"/>
  <c r="B145" i="23"/>
  <c r="B151" i="23"/>
  <c r="B140" i="23"/>
  <c r="B146" i="23"/>
  <c r="B152" i="23"/>
  <c r="B141" i="23"/>
  <c r="B147" i="23"/>
  <c r="B153" i="23"/>
  <c r="C137" i="23"/>
  <c r="C143" i="23"/>
  <c r="C149" i="23"/>
  <c r="C138" i="23"/>
  <c r="C144" i="23"/>
  <c r="C147" i="23"/>
  <c r="C136" i="23"/>
  <c r="C139" i="23"/>
  <c r="C145" i="23"/>
  <c r="C151" i="23"/>
  <c r="C140" i="23"/>
  <c r="C146" i="23"/>
  <c r="C153" i="23"/>
  <c r="C142" i="23"/>
  <c r="C148" i="23"/>
  <c r="C141" i="23"/>
  <c r="C91" i="23"/>
  <c r="B91" i="23"/>
  <c r="B97" i="23"/>
  <c r="B103" i="23"/>
  <c r="C92" i="23"/>
  <c r="B92" i="23"/>
  <c r="B98" i="23"/>
  <c r="B104" i="23"/>
  <c r="B99" i="23"/>
  <c r="C93" i="23"/>
  <c r="C99" i="23"/>
  <c r="C105" i="23"/>
  <c r="B93" i="23"/>
  <c r="B105" i="23"/>
  <c r="B106" i="23"/>
  <c r="B96" i="23"/>
  <c r="B90" i="23"/>
  <c r="C94" i="23"/>
  <c r="C100" i="23"/>
  <c r="B94" i="23"/>
  <c r="B100" i="23"/>
  <c r="C96" i="23"/>
  <c r="C90" i="23"/>
  <c r="B102" i="23"/>
  <c r="C95" i="23"/>
  <c r="C101" i="23"/>
  <c r="B95" i="23"/>
  <c r="B101" i="23"/>
  <c r="B107" i="23"/>
  <c r="I57" i="22"/>
  <c r="J57" i="22" s="1"/>
  <c r="B38" i="23"/>
  <c r="B61" i="23"/>
  <c r="C114" i="23"/>
  <c r="C126" i="23"/>
  <c r="B114" i="23"/>
  <c r="B120" i="23"/>
  <c r="B126" i="23"/>
  <c r="C222" i="23"/>
  <c r="F222" i="23" s="1"/>
  <c r="C115" i="23"/>
  <c r="C121" i="23"/>
  <c r="B115" i="23"/>
  <c r="B121" i="23"/>
  <c r="B127" i="23"/>
  <c r="C116" i="23"/>
  <c r="C122" i="23"/>
  <c r="C128" i="23"/>
  <c r="B116" i="23"/>
  <c r="B122" i="23"/>
  <c r="B128" i="23"/>
  <c r="B222" i="23"/>
  <c r="C117" i="23"/>
  <c r="C123" i="23"/>
  <c r="B117" i="23"/>
  <c r="B123" i="23"/>
  <c r="B129" i="23"/>
  <c r="C124" i="23"/>
  <c r="C130" i="23"/>
  <c r="B118" i="23"/>
  <c r="B124" i="23"/>
  <c r="B130" i="23"/>
  <c r="C125" i="23"/>
  <c r="C113" i="23"/>
  <c r="B119" i="23"/>
  <c r="B125" i="23"/>
  <c r="B113" i="23"/>
  <c r="B199" i="23"/>
  <c r="C176" i="23"/>
  <c r="F176" i="23" s="1"/>
  <c r="C199" i="23"/>
  <c r="F199" i="23" s="1"/>
  <c r="B176" i="23"/>
  <c r="C68" i="23"/>
  <c r="B68" i="23"/>
  <c r="B74" i="23"/>
  <c r="B80" i="23"/>
  <c r="C82" i="23"/>
  <c r="B76" i="23"/>
  <c r="B71" i="23"/>
  <c r="B67" i="23"/>
  <c r="C69" i="23"/>
  <c r="B69" i="23"/>
  <c r="B75" i="23"/>
  <c r="B81" i="23"/>
  <c r="C70" i="23"/>
  <c r="C76" i="23"/>
  <c r="B70" i="23"/>
  <c r="B73" i="23"/>
  <c r="B82" i="23"/>
  <c r="B83" i="23"/>
  <c r="C67" i="23"/>
  <c r="C71" i="23"/>
  <c r="C77" i="23"/>
  <c r="B77" i="23"/>
  <c r="B79" i="23"/>
  <c r="C72" i="23"/>
  <c r="C78" i="23"/>
  <c r="B72" i="23"/>
  <c r="B78" i="23"/>
  <c r="B84" i="23"/>
  <c r="D38" i="17"/>
  <c r="H17" i="17"/>
  <c r="G30" i="24"/>
  <c r="C30" i="24"/>
  <c r="B66" i="23" l="1"/>
  <c r="B89" i="23"/>
  <c r="D22" i="24"/>
  <c r="E112" i="23"/>
  <c r="D135" i="23"/>
  <c r="B48" i="25" l="1"/>
  <c r="N33" i="25"/>
  <c r="H33" i="25"/>
  <c r="B33" i="25"/>
  <c r="N18" i="25"/>
  <c r="H18" i="25"/>
  <c r="K22" i="24" l="1"/>
  <c r="K9" i="24"/>
  <c r="K5" i="24"/>
  <c r="K18" i="24"/>
  <c r="K14" i="24"/>
  <c r="K10" i="24"/>
  <c r="K6" i="24"/>
  <c r="K19" i="24"/>
  <c r="K15" i="24"/>
  <c r="K11" i="24"/>
  <c r="K7" i="24"/>
  <c r="K20" i="24"/>
  <c r="K16" i="24"/>
  <c r="K12" i="24"/>
  <c r="K8" i="24"/>
  <c r="K21" i="24"/>
  <c r="K17" i="24"/>
  <c r="K13" i="24"/>
  <c r="E23" i="25"/>
  <c r="E24" i="25"/>
  <c r="E25" i="25"/>
  <c r="E26" i="25"/>
  <c r="E27" i="25"/>
  <c r="E22" i="25"/>
  <c r="Q10" i="25"/>
  <c r="G148" i="23" s="1"/>
  <c r="Q11" i="25"/>
  <c r="G149" i="23" s="1"/>
  <c r="Q12" i="25"/>
  <c r="Q13" i="25"/>
  <c r="Q14" i="25"/>
  <c r="I66" i="22"/>
  <c r="E33" i="25" l="1"/>
  <c r="B18" i="25"/>
  <c r="J66" i="22"/>
  <c r="G229" i="23"/>
  <c r="G230" i="23"/>
  <c r="G231" i="23"/>
  <c r="G232" i="23"/>
  <c r="G234" i="23"/>
  <c r="G236" i="23"/>
  <c r="G237" i="23"/>
  <c r="G228" i="23"/>
  <c r="G206" i="23"/>
  <c r="G207" i="23"/>
  <c r="G208" i="23"/>
  <c r="G209" i="23"/>
  <c r="G212" i="23"/>
  <c r="G213" i="23"/>
  <c r="G214" i="23"/>
  <c r="G215" i="23"/>
  <c r="G205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3" i="23"/>
  <c r="G174" i="23"/>
  <c r="G175" i="23"/>
  <c r="G159" i="23"/>
  <c r="G137" i="23"/>
  <c r="G138" i="23"/>
  <c r="G139" i="23"/>
  <c r="G140" i="23"/>
  <c r="G141" i="23"/>
  <c r="G142" i="23"/>
  <c r="G136" i="23"/>
  <c r="G68" i="23"/>
  <c r="G69" i="23"/>
  <c r="G70" i="23"/>
  <c r="G71" i="23"/>
  <c r="G72" i="23"/>
  <c r="G73" i="23"/>
  <c r="G74" i="23"/>
  <c r="G77" i="23"/>
  <c r="G78" i="23"/>
  <c r="G79" i="23"/>
  <c r="G80" i="23"/>
  <c r="G81" i="23"/>
  <c r="G82" i="23"/>
  <c r="G83" i="23"/>
  <c r="G67" i="23"/>
  <c r="E13" i="26"/>
  <c r="H3" i="26"/>
  <c r="E3" i="26"/>
  <c r="K6" i="25" l="1"/>
  <c r="G216" i="23" s="1"/>
  <c r="K7" i="25"/>
  <c r="G217" i="23" s="1"/>
  <c r="K8" i="25"/>
  <c r="G218" i="23" s="1"/>
  <c r="K9" i="25"/>
  <c r="G219" i="23" s="1"/>
  <c r="K10" i="25"/>
  <c r="G220" i="23" s="1"/>
  <c r="K11" i="25"/>
  <c r="G221" i="23" s="1"/>
  <c r="K12" i="25"/>
  <c r="K13" i="25"/>
  <c r="K14" i="25"/>
  <c r="Q5" i="25" l="1"/>
  <c r="G150" i="23" s="1"/>
  <c r="Q6" i="25"/>
  <c r="Q7" i="25"/>
  <c r="Q8" i="25"/>
  <c r="G146" i="23" s="1"/>
  <c r="Q9" i="25"/>
  <c r="G147" i="23" s="1"/>
  <c r="G145" i="23" l="1"/>
  <c r="G152" i="23"/>
  <c r="G144" i="23"/>
  <c r="G151" i="23"/>
  <c r="G143" i="23"/>
  <c r="Q18" i="25"/>
  <c r="G22" i="23"/>
  <c r="G23" i="23"/>
  <c r="G24" i="23"/>
  <c r="G25" i="23"/>
  <c r="G26" i="23"/>
  <c r="G27" i="23"/>
  <c r="G28" i="23"/>
  <c r="G30" i="23"/>
  <c r="G31" i="23"/>
  <c r="G32" i="23"/>
  <c r="G33" i="23"/>
  <c r="G34" i="23"/>
  <c r="E48" i="25"/>
  <c r="G37" i="23"/>
  <c r="G36" i="23"/>
  <c r="G35" i="23"/>
  <c r="G172" i="23"/>
  <c r="G158" i="23" s="1"/>
  <c r="E17" i="25"/>
  <c r="E16" i="25"/>
  <c r="E15" i="25"/>
  <c r="E14" i="25"/>
  <c r="E13" i="25"/>
  <c r="G244" i="23" s="1"/>
  <c r="E12" i="25"/>
  <c r="G243" i="23" s="1"/>
  <c r="E11" i="25"/>
  <c r="G242" i="23" s="1"/>
  <c r="E10" i="25"/>
  <c r="E9" i="25"/>
  <c r="G240" i="23" s="1"/>
  <c r="E8" i="25"/>
  <c r="G239" i="23" s="1"/>
  <c r="E7" i="25"/>
  <c r="E6" i="25"/>
  <c r="G235" i="23" s="1"/>
  <c r="K5" i="25"/>
  <c r="G233" i="23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5" i="24"/>
  <c r="G135" i="23" l="1"/>
  <c r="G241" i="23"/>
  <c r="K18" i="25"/>
  <c r="G211" i="23"/>
  <c r="D23" i="24"/>
  <c r="G76" i="23"/>
  <c r="K33" i="25"/>
  <c r="Q33" i="25"/>
  <c r="G238" i="23"/>
  <c r="G210" i="23"/>
  <c r="G29" i="23"/>
  <c r="G20" i="23" s="1"/>
  <c r="G75" i="23"/>
  <c r="E18" i="25"/>
  <c r="G204" i="23" l="1"/>
  <c r="G227" i="23"/>
  <c r="G66" i="23"/>
  <c r="E1" i="25"/>
  <c r="B5" i="26" s="1"/>
  <c r="I9" i="22"/>
  <c r="J9" i="22" s="1"/>
  <c r="I10" i="22"/>
  <c r="C120" i="23" s="1"/>
  <c r="I11" i="22"/>
  <c r="I12" i="22"/>
  <c r="I14" i="22"/>
  <c r="I15" i="22"/>
  <c r="I16" i="22"/>
  <c r="I18" i="22"/>
  <c r="I20" i="22"/>
  <c r="I22" i="22"/>
  <c r="I23" i="22"/>
  <c r="I24" i="22"/>
  <c r="I25" i="22"/>
  <c r="I26" i="22"/>
  <c r="I27" i="22"/>
  <c r="I28" i="22"/>
  <c r="I30" i="22"/>
  <c r="J30" i="22" s="1"/>
  <c r="I32" i="22"/>
  <c r="J32" i="22" s="1"/>
  <c r="I33" i="22"/>
  <c r="J33" i="22" s="1"/>
  <c r="I34" i="22"/>
  <c r="I35" i="22"/>
  <c r="J35" i="22" s="1"/>
  <c r="I36" i="22"/>
  <c r="I40" i="22"/>
  <c r="I42" i="22"/>
  <c r="I43" i="22"/>
  <c r="I44" i="22"/>
  <c r="I46" i="22"/>
  <c r="I47" i="22"/>
  <c r="I50" i="22"/>
  <c r="I51" i="22"/>
  <c r="J51" i="22" s="1"/>
  <c r="I52" i="22"/>
  <c r="I54" i="22"/>
  <c r="I55" i="22"/>
  <c r="I56" i="22"/>
  <c r="I58" i="22"/>
  <c r="I59" i="22"/>
  <c r="I60" i="22"/>
  <c r="I62" i="22"/>
  <c r="I63" i="22"/>
  <c r="I64" i="22"/>
  <c r="I67" i="22"/>
  <c r="I68" i="22"/>
  <c r="I69" i="22"/>
  <c r="I71" i="22"/>
  <c r="I72" i="22"/>
  <c r="I73" i="22"/>
  <c r="I75" i="22"/>
  <c r="I76" i="22"/>
  <c r="I77" i="22"/>
  <c r="I79" i="22"/>
  <c r="I80" i="22"/>
  <c r="I81" i="22"/>
  <c r="I83" i="22"/>
  <c r="I84" i="22"/>
  <c r="I85" i="22"/>
  <c r="I87" i="22"/>
  <c r="I88" i="22"/>
  <c r="J22" i="24" l="1"/>
  <c r="G22" i="24"/>
  <c r="L22" i="24"/>
  <c r="H22" i="24"/>
  <c r="L21" i="24"/>
  <c r="L7" i="24"/>
  <c r="L6" i="24"/>
  <c r="L16" i="24"/>
  <c r="L10" i="24"/>
  <c r="L17" i="24"/>
  <c r="L20" i="24"/>
  <c r="L19" i="24"/>
  <c r="L18" i="24"/>
  <c r="L13" i="24"/>
  <c r="L12" i="24"/>
  <c r="L15" i="24"/>
  <c r="L14" i="24"/>
  <c r="L9" i="24"/>
  <c r="L8" i="24"/>
  <c r="L11" i="24"/>
  <c r="L5" i="24"/>
  <c r="G5" i="24"/>
  <c r="G7" i="24"/>
  <c r="G10" i="24"/>
  <c r="G15" i="24"/>
  <c r="G20" i="24"/>
  <c r="G9" i="24"/>
  <c r="G12" i="24"/>
  <c r="G17" i="24"/>
  <c r="G14" i="24"/>
  <c r="G19" i="24"/>
  <c r="G8" i="24"/>
  <c r="G13" i="24"/>
  <c r="G6" i="24"/>
  <c r="G11" i="24"/>
  <c r="G16" i="24"/>
  <c r="G21" i="24"/>
  <c r="G18" i="24"/>
  <c r="H11" i="24"/>
  <c r="H16" i="24"/>
  <c r="H21" i="24"/>
  <c r="H10" i="24"/>
  <c r="H19" i="24"/>
  <c r="H15" i="24"/>
  <c r="H20" i="24"/>
  <c r="H9" i="24"/>
  <c r="H14" i="24"/>
  <c r="H13" i="24"/>
  <c r="H7" i="24"/>
  <c r="H12" i="24"/>
  <c r="H17" i="24"/>
  <c r="H5" i="24"/>
  <c r="H6" i="24"/>
  <c r="H8" i="24"/>
  <c r="H18" i="24"/>
  <c r="J13" i="24"/>
  <c r="J18" i="24"/>
  <c r="J7" i="24"/>
  <c r="J12" i="24"/>
  <c r="J21" i="24"/>
  <c r="J17" i="24"/>
  <c r="J5" i="24"/>
  <c r="J6" i="24"/>
  <c r="J11" i="24"/>
  <c r="J16" i="24"/>
  <c r="J15" i="24"/>
  <c r="J9" i="24"/>
  <c r="J14" i="24"/>
  <c r="J19" i="24"/>
  <c r="J8" i="24"/>
  <c r="J10" i="24"/>
  <c r="J20" i="24"/>
  <c r="C48" i="23"/>
  <c r="F48" i="23" s="1"/>
  <c r="B47" i="23"/>
  <c r="B51" i="23"/>
  <c r="B55" i="23"/>
  <c r="B59" i="23"/>
  <c r="C47" i="23"/>
  <c r="F47" i="23" s="1"/>
  <c r="C55" i="23"/>
  <c r="F55" i="23" s="1"/>
  <c r="B46" i="23"/>
  <c r="B50" i="23"/>
  <c r="B54" i="23"/>
  <c r="B58" i="23"/>
  <c r="B60" i="23"/>
  <c r="C46" i="23"/>
  <c r="F46" i="23" s="1"/>
  <c r="C50" i="23"/>
  <c r="F50" i="23" s="1"/>
  <c r="C54" i="23"/>
  <c r="F54" i="23" s="1"/>
  <c r="B45" i="23"/>
  <c r="B49" i="23"/>
  <c r="B53" i="23"/>
  <c r="B57" i="23"/>
  <c r="B44" i="23"/>
  <c r="C45" i="23"/>
  <c r="F45" i="23" s="1"/>
  <c r="C49" i="23"/>
  <c r="F49" i="23" s="1"/>
  <c r="C53" i="23"/>
  <c r="F53" i="23" s="1"/>
  <c r="C44" i="23"/>
  <c r="B48" i="23"/>
  <c r="B52" i="23"/>
  <c r="B56" i="23"/>
  <c r="I48" i="22"/>
  <c r="J48" i="22" s="1"/>
  <c r="I38" i="22"/>
  <c r="J38" i="22" s="1"/>
  <c r="I39" i="22"/>
  <c r="J39" i="22" s="1"/>
  <c r="I31" i="22"/>
  <c r="J31" i="22" s="1"/>
  <c r="J28" i="22"/>
  <c r="J26" i="22"/>
  <c r="I86" i="22"/>
  <c r="J86" i="22" s="1"/>
  <c r="I78" i="22"/>
  <c r="J78" i="22" s="1"/>
  <c r="I70" i="22"/>
  <c r="J70" i="22" s="1"/>
  <c r="I61" i="22"/>
  <c r="I53" i="22"/>
  <c r="J53" i="22" s="1"/>
  <c r="I45" i="22"/>
  <c r="J45" i="22" s="1"/>
  <c r="I37" i="22"/>
  <c r="J37" i="22" s="1"/>
  <c r="I29" i="22"/>
  <c r="J29" i="22" s="1"/>
  <c r="I21" i="22"/>
  <c r="J21" i="22" s="1"/>
  <c r="I13" i="22"/>
  <c r="J13" i="22" s="1"/>
  <c r="J88" i="22"/>
  <c r="J84" i="22"/>
  <c r="J80" i="22"/>
  <c r="J76" i="22"/>
  <c r="J72" i="22"/>
  <c r="J68" i="22"/>
  <c r="J63" i="22"/>
  <c r="J59" i="22"/>
  <c r="J55" i="22"/>
  <c r="J47" i="22"/>
  <c r="J43" i="22"/>
  <c r="J27" i="22"/>
  <c r="J23" i="22"/>
  <c r="J15" i="22"/>
  <c r="J11" i="22"/>
  <c r="I82" i="22"/>
  <c r="J82" i="22" s="1"/>
  <c r="I74" i="22"/>
  <c r="J74" i="22" s="1"/>
  <c r="I65" i="22"/>
  <c r="J65" i="22" s="1"/>
  <c r="I49" i="22"/>
  <c r="I41" i="22"/>
  <c r="J41" i="22" s="1"/>
  <c r="J25" i="22"/>
  <c r="I17" i="22"/>
  <c r="J17" i="22" s="1"/>
  <c r="J87" i="22"/>
  <c r="J83" i="22"/>
  <c r="J79" i="22"/>
  <c r="J75" i="22"/>
  <c r="J71" i="22"/>
  <c r="J67" i="22"/>
  <c r="J62" i="22"/>
  <c r="J58" i="22"/>
  <c r="J54" i="22"/>
  <c r="J50" i="22"/>
  <c r="J46" i="22"/>
  <c r="J42" i="22"/>
  <c r="J34" i="22"/>
  <c r="J22" i="22"/>
  <c r="J18" i="22"/>
  <c r="J14" i="22"/>
  <c r="J10" i="22"/>
  <c r="J85" i="22"/>
  <c r="J81" i="22"/>
  <c r="J77" i="22"/>
  <c r="J73" i="22"/>
  <c r="J69" i="22"/>
  <c r="J64" i="22"/>
  <c r="J60" i="22"/>
  <c r="J56" i="22"/>
  <c r="J52" i="22"/>
  <c r="J44" i="22"/>
  <c r="J40" i="22"/>
  <c r="J36" i="22"/>
  <c r="J24" i="22"/>
  <c r="J20" i="22"/>
  <c r="J16" i="22"/>
  <c r="J12" i="22"/>
  <c r="F44" i="23" l="1"/>
  <c r="B43" i="23"/>
  <c r="C150" i="23"/>
  <c r="C81" i="23"/>
  <c r="C104" i="23"/>
  <c r="F104" i="23" s="1"/>
  <c r="J61" i="22"/>
  <c r="C127" i="23"/>
  <c r="F127" i="23" s="1"/>
  <c r="J49" i="22"/>
  <c r="C80" i="23"/>
  <c r="F80" i="23" s="1"/>
  <c r="C103" i="23"/>
  <c r="F103" i="23" s="1"/>
  <c r="C79" i="23"/>
  <c r="F79" i="23" s="1"/>
  <c r="C102" i="23"/>
  <c r="F102" i="23" s="1"/>
  <c r="C56" i="23"/>
  <c r="F56" i="23" s="1"/>
  <c r="C75" i="23"/>
  <c r="F75" i="23" s="1"/>
  <c r="C98" i="23"/>
  <c r="F98" i="23" s="1"/>
  <c r="C52" i="23"/>
  <c r="F52" i="23" s="1"/>
  <c r="C51" i="23"/>
  <c r="F51" i="23" s="1"/>
  <c r="C74" i="23"/>
  <c r="F74" i="23" s="1"/>
  <c r="C97" i="23"/>
  <c r="C59" i="23"/>
  <c r="F59" i="23" s="1"/>
  <c r="C58" i="23"/>
  <c r="F58" i="23" s="1"/>
  <c r="C57" i="23"/>
  <c r="F57" i="23" s="1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28" i="23"/>
  <c r="C206" i="23"/>
  <c r="F206" i="23" s="1"/>
  <c r="C207" i="23"/>
  <c r="F207" i="23" s="1"/>
  <c r="C208" i="23"/>
  <c r="F208" i="23" s="1"/>
  <c r="C209" i="23"/>
  <c r="F209" i="23" s="1"/>
  <c r="C212" i="23"/>
  <c r="F212" i="23" s="1"/>
  <c r="C213" i="23"/>
  <c r="F213" i="23" s="1"/>
  <c r="C214" i="23"/>
  <c r="F214" i="23" s="1"/>
  <c r="C215" i="23"/>
  <c r="F215" i="23" s="1"/>
  <c r="C216" i="23"/>
  <c r="F216" i="23" s="1"/>
  <c r="C217" i="23"/>
  <c r="F217" i="23" s="1"/>
  <c r="C218" i="23"/>
  <c r="F218" i="23" s="1"/>
  <c r="C219" i="23"/>
  <c r="F219" i="23" s="1"/>
  <c r="C220" i="23"/>
  <c r="F220" i="23" s="1"/>
  <c r="C221" i="23"/>
  <c r="F221" i="23" s="1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C205" i="23"/>
  <c r="B205" i="23"/>
  <c r="C183" i="23"/>
  <c r="F183" i="23" s="1"/>
  <c r="C184" i="23"/>
  <c r="F184" i="23" s="1"/>
  <c r="C185" i="23"/>
  <c r="F185" i="23" s="1"/>
  <c r="C186" i="23"/>
  <c r="F186" i="23" s="1"/>
  <c r="C187" i="23"/>
  <c r="F187" i="23" s="1"/>
  <c r="C190" i="23"/>
  <c r="F190" i="23" s="1"/>
  <c r="C191" i="23"/>
  <c r="F191" i="23" s="1"/>
  <c r="C192" i="23"/>
  <c r="F192" i="23" s="1"/>
  <c r="C193" i="23"/>
  <c r="F193" i="23" s="1"/>
  <c r="C194" i="23"/>
  <c r="F194" i="23" s="1"/>
  <c r="C195" i="23"/>
  <c r="F195" i="23" s="1"/>
  <c r="C196" i="23"/>
  <c r="F196" i="23" s="1"/>
  <c r="C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82" i="23"/>
  <c r="F114" i="23"/>
  <c r="F115" i="23"/>
  <c r="F116" i="23"/>
  <c r="F117" i="23"/>
  <c r="F120" i="23"/>
  <c r="F121" i="23"/>
  <c r="F122" i="23"/>
  <c r="F123" i="23"/>
  <c r="F124" i="23"/>
  <c r="F125" i="23"/>
  <c r="F126" i="23"/>
  <c r="F91" i="23"/>
  <c r="F92" i="23"/>
  <c r="F93" i="23"/>
  <c r="F94" i="23"/>
  <c r="F95" i="23"/>
  <c r="F96" i="23"/>
  <c r="F99" i="23"/>
  <c r="F100" i="23"/>
  <c r="F101" i="23"/>
  <c r="F90" i="23"/>
  <c r="F68" i="23"/>
  <c r="F69" i="23"/>
  <c r="F70" i="23"/>
  <c r="F71" i="23"/>
  <c r="F72" i="23"/>
  <c r="F76" i="23"/>
  <c r="F77" i="23"/>
  <c r="F78" i="23"/>
  <c r="F81" i="23"/>
  <c r="F67" i="23"/>
  <c r="D14" i="23"/>
  <c r="M38" i="24" s="1"/>
  <c r="D13" i="23"/>
  <c r="M37" i="24" s="1"/>
  <c r="D12" i="23"/>
  <c r="M36" i="24" s="1"/>
  <c r="D11" i="23"/>
  <c r="M35" i="24" s="1"/>
  <c r="D10" i="23"/>
  <c r="M34" i="24" s="1"/>
  <c r="D9" i="23"/>
  <c r="M33" i="24" s="1"/>
  <c r="D8" i="23"/>
  <c r="M32" i="24" s="1"/>
  <c r="D7" i="23"/>
  <c r="D6" i="23"/>
  <c r="M30" i="24" s="1"/>
  <c r="I2" i="22"/>
  <c r="C118" i="23" s="1"/>
  <c r="F118" i="23" s="1"/>
  <c r="C160" i="23"/>
  <c r="F160" i="23" s="1"/>
  <c r="D37" i="24" l="1"/>
  <c r="D38" i="24"/>
  <c r="B204" i="23"/>
  <c r="B181" i="23"/>
  <c r="F205" i="23"/>
  <c r="F227" i="23"/>
  <c r="F97" i="23"/>
  <c r="F182" i="23"/>
  <c r="D5" i="23"/>
  <c r="M29" i="24" s="1"/>
  <c r="M31" i="24"/>
  <c r="D15" i="23"/>
  <c r="B4" i="26" s="1"/>
  <c r="B2" i="26" s="1"/>
  <c r="C210" i="23"/>
  <c r="F210" i="23" s="1"/>
  <c r="B112" i="23"/>
  <c r="B9" i="23" s="1"/>
  <c r="C22" i="24"/>
  <c r="E22" i="24" s="1"/>
  <c r="B22" i="24"/>
  <c r="M22" i="24" s="1"/>
  <c r="I22" i="24"/>
  <c r="F113" i="23"/>
  <c r="F7" i="24"/>
  <c r="F6" i="24"/>
  <c r="F14" i="24"/>
  <c r="F18" i="24"/>
  <c r="F8" i="24"/>
  <c r="F16" i="24"/>
  <c r="F15" i="24"/>
  <c r="F9" i="24"/>
  <c r="F17" i="24"/>
  <c r="F5" i="24"/>
  <c r="F19" i="24"/>
  <c r="I12" i="24"/>
  <c r="I17" i="24"/>
  <c r="I5" i="24"/>
  <c r="I6" i="24"/>
  <c r="I11" i="24"/>
  <c r="I20" i="24"/>
  <c r="I19" i="24"/>
  <c r="I16" i="24"/>
  <c r="I21" i="24"/>
  <c r="I10" i="24"/>
  <c r="I15" i="24"/>
  <c r="I14" i="24"/>
  <c r="I8" i="24"/>
  <c r="I13" i="24"/>
  <c r="I18" i="24"/>
  <c r="I7" i="24"/>
  <c r="I9" i="24"/>
  <c r="C21" i="24"/>
  <c r="E21" i="24" s="1"/>
  <c r="C9" i="24"/>
  <c r="E9" i="24" s="1"/>
  <c r="C13" i="24"/>
  <c r="E13" i="24" s="1"/>
  <c r="C17" i="24"/>
  <c r="E17" i="24" s="1"/>
  <c r="C5" i="24"/>
  <c r="C8" i="24"/>
  <c r="E8" i="24" s="1"/>
  <c r="C12" i="24"/>
  <c r="E12" i="24" s="1"/>
  <c r="C16" i="24"/>
  <c r="E16" i="24" s="1"/>
  <c r="C20" i="24"/>
  <c r="E20" i="24" s="1"/>
  <c r="C7" i="24"/>
  <c r="E7" i="24" s="1"/>
  <c r="C11" i="24"/>
  <c r="E11" i="24" s="1"/>
  <c r="C15" i="24"/>
  <c r="E15" i="24" s="1"/>
  <c r="C19" i="24"/>
  <c r="E19" i="24" s="1"/>
  <c r="C6" i="24"/>
  <c r="E6" i="24" s="1"/>
  <c r="C10" i="24"/>
  <c r="E10" i="24" s="1"/>
  <c r="C14" i="24"/>
  <c r="E14" i="24" s="1"/>
  <c r="C18" i="24"/>
  <c r="E18" i="24" s="1"/>
  <c r="B6" i="24"/>
  <c r="M6" i="24" s="1"/>
  <c r="B10" i="24"/>
  <c r="M10" i="24" s="1"/>
  <c r="B14" i="24"/>
  <c r="M14" i="24" s="1"/>
  <c r="B18" i="24"/>
  <c r="M18" i="24" s="1"/>
  <c r="B5" i="24"/>
  <c r="M5" i="24" s="1"/>
  <c r="B9" i="24"/>
  <c r="M9" i="24" s="1"/>
  <c r="B13" i="24"/>
  <c r="M13" i="24" s="1"/>
  <c r="B21" i="24"/>
  <c r="M21" i="24" s="1"/>
  <c r="B8" i="24"/>
  <c r="M8" i="24" s="1"/>
  <c r="B12" i="24"/>
  <c r="M12" i="24" s="1"/>
  <c r="B16" i="24"/>
  <c r="M16" i="24" s="1"/>
  <c r="B20" i="24"/>
  <c r="M20" i="24" s="1"/>
  <c r="B17" i="24"/>
  <c r="M17" i="24" s="1"/>
  <c r="B7" i="24"/>
  <c r="M7" i="24" s="1"/>
  <c r="B11" i="24"/>
  <c r="M11" i="24" s="1"/>
  <c r="B15" i="24"/>
  <c r="M15" i="24" s="1"/>
  <c r="B19" i="24"/>
  <c r="M19" i="24" s="1"/>
  <c r="I5" i="22"/>
  <c r="I7" i="22"/>
  <c r="J7" i="22" s="1"/>
  <c r="I3" i="22"/>
  <c r="F137" i="23"/>
  <c r="F139" i="23"/>
  <c r="F150" i="23"/>
  <c r="F146" i="23"/>
  <c r="F142" i="23"/>
  <c r="F138" i="23"/>
  <c r="B159" i="23"/>
  <c r="B172" i="23"/>
  <c r="B168" i="23"/>
  <c r="B164" i="23"/>
  <c r="B160" i="23"/>
  <c r="C173" i="23"/>
  <c r="F173" i="23" s="1"/>
  <c r="C169" i="23"/>
  <c r="F169" i="23" s="1"/>
  <c r="C161" i="23"/>
  <c r="F161" i="23" s="1"/>
  <c r="F147" i="23"/>
  <c r="F143" i="23"/>
  <c r="B173" i="23"/>
  <c r="B169" i="23"/>
  <c r="B165" i="23"/>
  <c r="B161" i="23"/>
  <c r="C170" i="23"/>
  <c r="F170" i="23" s="1"/>
  <c r="C162" i="23"/>
  <c r="F162" i="23" s="1"/>
  <c r="F140" i="23"/>
  <c r="B174" i="23"/>
  <c r="B170" i="23"/>
  <c r="B166" i="23"/>
  <c r="B162" i="23"/>
  <c r="C171" i="23"/>
  <c r="F171" i="23" s="1"/>
  <c r="C167" i="23"/>
  <c r="F167" i="23" s="1"/>
  <c r="C163" i="23"/>
  <c r="F163" i="23" s="1"/>
  <c r="F148" i="23"/>
  <c r="F149" i="23"/>
  <c r="F145" i="23"/>
  <c r="F141" i="23"/>
  <c r="B175" i="23"/>
  <c r="B171" i="23"/>
  <c r="B167" i="23"/>
  <c r="B163" i="23"/>
  <c r="C159" i="23"/>
  <c r="C172" i="23"/>
  <c r="F172" i="23" s="1"/>
  <c r="C168" i="23"/>
  <c r="F168" i="23" s="1"/>
  <c r="C164" i="23"/>
  <c r="F164" i="23" s="1"/>
  <c r="B13" i="23"/>
  <c r="B14" i="23"/>
  <c r="B12" i="23"/>
  <c r="B8" i="23"/>
  <c r="B7" i="23"/>
  <c r="B22" i="23"/>
  <c r="C32" i="23"/>
  <c r="F32" i="23" s="1"/>
  <c r="J2" i="22"/>
  <c r="F10" i="24" s="1"/>
  <c r="C21" i="23"/>
  <c r="C22" i="23"/>
  <c r="F22" i="23" s="1"/>
  <c r="C25" i="23"/>
  <c r="F25" i="23" s="1"/>
  <c r="I6" i="22"/>
  <c r="C28" i="23"/>
  <c r="F28" i="23" s="1"/>
  <c r="B28" i="23"/>
  <c r="B36" i="23"/>
  <c r="B31" i="23"/>
  <c r="C34" i="23"/>
  <c r="F34" i="23" s="1"/>
  <c r="I4" i="22"/>
  <c r="J4" i="22" s="1"/>
  <c r="B33" i="23"/>
  <c r="B24" i="23"/>
  <c r="C36" i="23"/>
  <c r="F36" i="23" s="1"/>
  <c r="C27" i="23"/>
  <c r="F27" i="23" s="1"/>
  <c r="B23" i="23"/>
  <c r="C23" i="23"/>
  <c r="F23" i="23" s="1"/>
  <c r="B35" i="23"/>
  <c r="B27" i="23"/>
  <c r="C24" i="23"/>
  <c r="F24" i="23" s="1"/>
  <c r="B37" i="23"/>
  <c r="B32" i="23"/>
  <c r="B26" i="23"/>
  <c r="C30" i="23"/>
  <c r="F30" i="23" s="1"/>
  <c r="C33" i="23"/>
  <c r="F33" i="23" s="1"/>
  <c r="B30" i="23"/>
  <c r="B34" i="23"/>
  <c r="B29" i="23"/>
  <c r="B25" i="23"/>
  <c r="B21" i="23"/>
  <c r="C35" i="23"/>
  <c r="F35" i="23" s="1"/>
  <c r="C31" i="23"/>
  <c r="F31" i="23" s="1"/>
  <c r="C26" i="23"/>
  <c r="F26" i="23" s="1"/>
  <c r="I8" i="22"/>
  <c r="C189" i="23" s="1"/>
  <c r="F189" i="23" s="1"/>
  <c r="F21" i="23" l="1"/>
  <c r="F159" i="23"/>
  <c r="B20" i="23"/>
  <c r="B158" i="23"/>
  <c r="M39" i="24"/>
  <c r="N21" i="17"/>
  <c r="N20" i="17"/>
  <c r="H13" i="26"/>
  <c r="H15" i="26" s="1"/>
  <c r="F32" i="24"/>
  <c r="B32" i="24"/>
  <c r="C165" i="23"/>
  <c r="F165" i="23" s="1"/>
  <c r="C166" i="23"/>
  <c r="F166" i="23" s="1"/>
  <c r="J6" i="22"/>
  <c r="C188" i="23"/>
  <c r="J3" i="22"/>
  <c r="C73" i="23"/>
  <c r="J5" i="22"/>
  <c r="C119" i="23"/>
  <c r="F119" i="23" s="1"/>
  <c r="C211" i="23"/>
  <c r="C204" i="23" s="1"/>
  <c r="C23" i="24"/>
  <c r="B23" i="24"/>
  <c r="B29" i="24" s="1"/>
  <c r="E29" i="24" s="1"/>
  <c r="F136" i="23"/>
  <c r="B135" i="23"/>
  <c r="B10" i="23" s="1"/>
  <c r="K33" i="24"/>
  <c r="K31" i="24"/>
  <c r="K36" i="24"/>
  <c r="K38" i="24"/>
  <c r="K37" i="24"/>
  <c r="E5" i="24"/>
  <c r="E23" i="24" s="1"/>
  <c r="P15" i="24" s="1"/>
  <c r="H227" i="23"/>
  <c r="E14" i="23" s="1"/>
  <c r="C14" i="23"/>
  <c r="B11" i="23"/>
  <c r="F144" i="23"/>
  <c r="B6" i="23"/>
  <c r="K32" i="24" s="1"/>
  <c r="C29" i="23"/>
  <c r="F29" i="23" s="1"/>
  <c r="B5" i="23"/>
  <c r="J8" i="22"/>
  <c r="F73" i="23" l="1"/>
  <c r="F188" i="23"/>
  <c r="P31" i="24"/>
  <c r="N22" i="17"/>
  <c r="F11" i="24"/>
  <c r="F13" i="24"/>
  <c r="F12" i="24"/>
  <c r="F211" i="23"/>
  <c r="F204" i="23" s="1"/>
  <c r="B33" i="24"/>
  <c r="F33" i="24"/>
  <c r="F31" i="24"/>
  <c r="F30" i="24"/>
  <c r="K34" i="24"/>
  <c r="L38" i="24"/>
  <c r="K29" i="24"/>
  <c r="K30" i="24"/>
  <c r="K35" i="24"/>
  <c r="N38" i="24"/>
  <c r="D29" i="24"/>
  <c r="B31" i="24"/>
  <c r="B30" i="24"/>
  <c r="C37" i="24" l="1"/>
  <c r="C38" i="24"/>
  <c r="B39" i="24"/>
  <c r="B38" i="24"/>
  <c r="C13" i="23"/>
  <c r="L37" i="24" s="1"/>
  <c r="H204" i="23"/>
  <c r="E13" i="23" s="1"/>
  <c r="N37" i="24" s="1"/>
  <c r="E30" i="24"/>
  <c r="D30" i="24"/>
  <c r="H26" i="21"/>
  <c r="J26" i="21" s="1"/>
  <c r="H27" i="21"/>
  <c r="J27" i="21" s="1"/>
  <c r="H28" i="21"/>
  <c r="H29" i="21"/>
  <c r="I29" i="21" s="1"/>
  <c r="H30" i="21"/>
  <c r="J30" i="21" s="1"/>
  <c r="H31" i="21"/>
  <c r="J31" i="21" s="1"/>
  <c r="H32" i="21"/>
  <c r="H33" i="21"/>
  <c r="I33" i="21" s="1"/>
  <c r="H34" i="21"/>
  <c r="J34" i="21" s="1"/>
  <c r="H35" i="21"/>
  <c r="J35" i="21" s="1"/>
  <c r="H36" i="21"/>
  <c r="H37" i="21"/>
  <c r="I37" i="21" s="1"/>
  <c r="H38" i="21"/>
  <c r="J38" i="21" s="1"/>
  <c r="H39" i="21"/>
  <c r="J39" i="21" s="1"/>
  <c r="H40" i="21"/>
  <c r="H41" i="21"/>
  <c r="I41" i="21" s="1"/>
  <c r="H42" i="21"/>
  <c r="J42" i="21" s="1"/>
  <c r="H43" i="21"/>
  <c r="J43" i="21" s="1"/>
  <c r="H44" i="21"/>
  <c r="H45" i="21"/>
  <c r="I45" i="21" s="1"/>
  <c r="H46" i="21"/>
  <c r="J46" i="21" s="1"/>
  <c r="H47" i="21"/>
  <c r="J47" i="21" s="1"/>
  <c r="H48" i="21"/>
  <c r="H49" i="21"/>
  <c r="I49" i="21" s="1"/>
  <c r="H50" i="21"/>
  <c r="J50" i="21" s="1"/>
  <c r="H51" i="21"/>
  <c r="J51" i="21" s="1"/>
  <c r="H52" i="21"/>
  <c r="H53" i="21"/>
  <c r="I53" i="21" s="1"/>
  <c r="H54" i="21"/>
  <c r="J54" i="21" s="1"/>
  <c r="H55" i="21"/>
  <c r="J55" i="21" s="1"/>
  <c r="H56" i="21"/>
  <c r="H57" i="21"/>
  <c r="I57" i="21" s="1"/>
  <c r="H58" i="21"/>
  <c r="J58" i="21" s="1"/>
  <c r="H59" i="21"/>
  <c r="J59" i="21" s="1"/>
  <c r="H60" i="21"/>
  <c r="H61" i="21"/>
  <c r="I61" i="21" s="1"/>
  <c r="H62" i="21"/>
  <c r="J62" i="21" s="1"/>
  <c r="H63" i="21"/>
  <c r="J63" i="21" s="1"/>
  <c r="H64" i="21"/>
  <c r="H65" i="21"/>
  <c r="I65" i="21" s="1"/>
  <c r="H66" i="21"/>
  <c r="J66" i="21" s="1"/>
  <c r="H67" i="21"/>
  <c r="J67" i="21" s="1"/>
  <c r="H68" i="21"/>
  <c r="H69" i="21"/>
  <c r="I69" i="21" s="1"/>
  <c r="H70" i="21"/>
  <c r="J70" i="21" s="1"/>
  <c r="H71" i="21"/>
  <c r="J71" i="21" s="1"/>
  <c r="H72" i="21"/>
  <c r="H73" i="21"/>
  <c r="I73" i="21" s="1"/>
  <c r="H74" i="21"/>
  <c r="J74" i="21" s="1"/>
  <c r="H75" i="21"/>
  <c r="J75" i="21" s="1"/>
  <c r="H76" i="21"/>
  <c r="H77" i="21"/>
  <c r="I77" i="21" s="1"/>
  <c r="H78" i="21"/>
  <c r="J78" i="21" s="1"/>
  <c r="H79" i="21"/>
  <c r="J79" i="21" s="1"/>
  <c r="H80" i="21"/>
  <c r="H81" i="21"/>
  <c r="I81" i="21" s="1"/>
  <c r="H82" i="21"/>
  <c r="J82" i="21" s="1"/>
  <c r="H83" i="21"/>
  <c r="J83" i="21" s="1"/>
  <c r="H84" i="21"/>
  <c r="H85" i="21"/>
  <c r="I85" i="21" s="1"/>
  <c r="H86" i="21"/>
  <c r="J86" i="21" s="1"/>
  <c r="H87" i="21"/>
  <c r="J87" i="21" s="1"/>
  <c r="H88" i="21"/>
  <c r="H89" i="21"/>
  <c r="I89" i="21" s="1"/>
  <c r="H90" i="21"/>
  <c r="J90" i="21" s="1"/>
  <c r="H91" i="21"/>
  <c r="J91" i="21" s="1"/>
  <c r="H92" i="21"/>
  <c r="H93" i="21"/>
  <c r="I93" i="21" s="1"/>
  <c r="H94" i="21"/>
  <c r="J94" i="21" s="1"/>
  <c r="H95" i="21"/>
  <c r="H96" i="21"/>
  <c r="H97" i="21"/>
  <c r="I97" i="21" s="1"/>
  <c r="H98" i="21"/>
  <c r="J98" i="21" s="1"/>
  <c r="H99" i="21"/>
  <c r="J99" i="21" s="1"/>
  <c r="H100" i="21"/>
  <c r="H101" i="21"/>
  <c r="I101" i="21" s="1"/>
  <c r="H102" i="21"/>
  <c r="J102" i="21" s="1"/>
  <c r="H103" i="21"/>
  <c r="J103" i="21" s="1"/>
  <c r="H104" i="21"/>
  <c r="H105" i="21"/>
  <c r="I105" i="21" s="1"/>
  <c r="H106" i="21"/>
  <c r="J106" i="21" s="1"/>
  <c r="H107" i="21"/>
  <c r="J107" i="21" s="1"/>
  <c r="H108" i="21"/>
  <c r="H109" i="21"/>
  <c r="I109" i="21" s="1"/>
  <c r="H110" i="21"/>
  <c r="J110" i="21" s="1"/>
  <c r="H111" i="21"/>
  <c r="J111" i="21" s="1"/>
  <c r="H112" i="21"/>
  <c r="H113" i="21"/>
  <c r="I113" i="21" s="1"/>
  <c r="H114" i="21"/>
  <c r="J114" i="21" s="1"/>
  <c r="H115" i="21"/>
  <c r="J115" i="21" s="1"/>
  <c r="H116" i="21"/>
  <c r="H117" i="21"/>
  <c r="I117" i="21" s="1"/>
  <c r="H118" i="21"/>
  <c r="J118" i="21" s="1"/>
  <c r="H119" i="21"/>
  <c r="J119" i="21" s="1"/>
  <c r="H120" i="21"/>
  <c r="H121" i="21"/>
  <c r="I121" i="21" s="1"/>
  <c r="H122" i="21"/>
  <c r="J122" i="21" s="1"/>
  <c r="H123" i="21"/>
  <c r="J123" i="21" s="1"/>
  <c r="H124" i="21"/>
  <c r="H125" i="21"/>
  <c r="I125" i="21" s="1"/>
  <c r="H126" i="21"/>
  <c r="J126" i="21" s="1"/>
  <c r="H127" i="21"/>
  <c r="J127" i="21" s="1"/>
  <c r="H128" i="21"/>
  <c r="H129" i="21"/>
  <c r="I129" i="21" s="1"/>
  <c r="H130" i="21"/>
  <c r="J130" i="21" s="1"/>
  <c r="H131" i="21"/>
  <c r="J131" i="21" s="1"/>
  <c r="H132" i="21"/>
  <c r="H133" i="21"/>
  <c r="I133" i="21" s="1"/>
  <c r="H134" i="21"/>
  <c r="J134" i="21" s="1"/>
  <c r="H135" i="21"/>
  <c r="J135" i="21" s="1"/>
  <c r="H136" i="21"/>
  <c r="H137" i="21"/>
  <c r="I137" i="21" s="1"/>
  <c r="H138" i="21"/>
  <c r="J138" i="21" s="1"/>
  <c r="H139" i="21"/>
  <c r="J139" i="21" s="1"/>
  <c r="H140" i="21"/>
  <c r="H141" i="21"/>
  <c r="I141" i="21" s="1"/>
  <c r="H142" i="21"/>
  <c r="J142" i="21" s="1"/>
  <c r="H143" i="21"/>
  <c r="J143" i="21" s="1"/>
  <c r="H144" i="21"/>
  <c r="H145" i="21"/>
  <c r="I145" i="21" s="1"/>
  <c r="H146" i="21"/>
  <c r="J146" i="21" s="1"/>
  <c r="H147" i="21"/>
  <c r="J147" i="21" s="1"/>
  <c r="H148" i="21"/>
  <c r="H149" i="21"/>
  <c r="I149" i="21" s="1"/>
  <c r="H150" i="21"/>
  <c r="J150" i="21" s="1"/>
  <c r="H151" i="21"/>
  <c r="J151" i="21" s="1"/>
  <c r="H152" i="21"/>
  <c r="H153" i="21"/>
  <c r="I153" i="21" s="1"/>
  <c r="H154" i="21"/>
  <c r="J154" i="21" s="1"/>
  <c r="H155" i="21"/>
  <c r="J155" i="21" s="1"/>
  <c r="H156" i="21"/>
  <c r="H157" i="21"/>
  <c r="I157" i="21" s="1"/>
  <c r="H158" i="21"/>
  <c r="J158" i="21" s="1"/>
  <c r="H159" i="21"/>
  <c r="J159" i="21" s="1"/>
  <c r="H160" i="21"/>
  <c r="H161" i="21"/>
  <c r="I161" i="21" s="1"/>
  <c r="H162" i="21"/>
  <c r="J162" i="21" s="1"/>
  <c r="H163" i="21"/>
  <c r="J163" i="21" s="1"/>
  <c r="H164" i="21"/>
  <c r="H165" i="21"/>
  <c r="I165" i="21" s="1"/>
  <c r="H166" i="21"/>
  <c r="J166" i="21" s="1"/>
  <c r="H167" i="21"/>
  <c r="J167" i="21" s="1"/>
  <c r="H168" i="21"/>
  <c r="H169" i="21"/>
  <c r="I169" i="21" s="1"/>
  <c r="H170" i="21"/>
  <c r="J170" i="21" s="1"/>
  <c r="H171" i="21"/>
  <c r="J171" i="21" s="1"/>
  <c r="H172" i="21"/>
  <c r="H173" i="21"/>
  <c r="I173" i="21" s="1"/>
  <c r="H174" i="21"/>
  <c r="J174" i="21" s="1"/>
  <c r="H175" i="21"/>
  <c r="J175" i="21" s="1"/>
  <c r="H176" i="21"/>
  <c r="H177" i="21"/>
  <c r="I177" i="21" s="1"/>
  <c r="H178" i="21"/>
  <c r="J178" i="21" s="1"/>
  <c r="H179" i="21"/>
  <c r="J179" i="21" s="1"/>
  <c r="H180" i="21"/>
  <c r="H181" i="21"/>
  <c r="I181" i="21" s="1"/>
  <c r="H182" i="21"/>
  <c r="J182" i="21" s="1"/>
  <c r="H183" i="21"/>
  <c r="J183" i="21" s="1"/>
  <c r="H184" i="21"/>
  <c r="H185" i="21"/>
  <c r="I185" i="21" s="1"/>
  <c r="H186" i="21"/>
  <c r="J186" i="21" s="1"/>
  <c r="H187" i="21"/>
  <c r="J187" i="21" s="1"/>
  <c r="H188" i="21"/>
  <c r="H189" i="21"/>
  <c r="I189" i="21" s="1"/>
  <c r="H190" i="21"/>
  <c r="J190" i="21" s="1"/>
  <c r="H191" i="21"/>
  <c r="J191" i="21" s="1"/>
  <c r="H192" i="21"/>
  <c r="H193" i="21"/>
  <c r="I193" i="21" s="1"/>
  <c r="H194" i="21"/>
  <c r="J194" i="21" s="1"/>
  <c r="H195" i="21"/>
  <c r="J195" i="21" s="1"/>
  <c r="H196" i="21"/>
  <c r="H197" i="21"/>
  <c r="I197" i="21" s="1"/>
  <c r="H198" i="21"/>
  <c r="J198" i="21" s="1"/>
  <c r="H199" i="21"/>
  <c r="J199" i="21" s="1"/>
  <c r="H200" i="21"/>
  <c r="H201" i="21"/>
  <c r="I201" i="21" s="1"/>
  <c r="H202" i="21"/>
  <c r="J202" i="21" s="1"/>
  <c r="H203" i="21"/>
  <c r="J203" i="21" s="1"/>
  <c r="H204" i="21"/>
  <c r="H205" i="21"/>
  <c r="I205" i="21" s="1"/>
  <c r="H206" i="21"/>
  <c r="J206" i="21" s="1"/>
  <c r="H207" i="21"/>
  <c r="J207" i="21" s="1"/>
  <c r="H208" i="21"/>
  <c r="H209" i="21"/>
  <c r="I209" i="21" s="1"/>
  <c r="H210" i="21"/>
  <c r="J210" i="21" s="1"/>
  <c r="H211" i="21"/>
  <c r="J211" i="21" s="1"/>
  <c r="H212" i="21"/>
  <c r="H213" i="21"/>
  <c r="I213" i="21" s="1"/>
  <c r="H214" i="21"/>
  <c r="J214" i="21" s="1"/>
  <c r="H215" i="21"/>
  <c r="J215" i="21" s="1"/>
  <c r="H216" i="21"/>
  <c r="H217" i="21"/>
  <c r="I217" i="21" s="1"/>
  <c r="H218" i="21"/>
  <c r="J218" i="21" s="1"/>
  <c r="H219" i="21"/>
  <c r="J219" i="21" s="1"/>
  <c r="H220" i="21"/>
  <c r="H221" i="21"/>
  <c r="I221" i="21" s="1"/>
  <c r="H222" i="21"/>
  <c r="J222" i="21" s="1"/>
  <c r="H223" i="21"/>
  <c r="J223" i="21" s="1"/>
  <c r="H224" i="21"/>
  <c r="H225" i="21"/>
  <c r="I225" i="21" s="1"/>
  <c r="H226" i="21"/>
  <c r="J226" i="21" s="1"/>
  <c r="H227" i="21"/>
  <c r="J227" i="21" s="1"/>
  <c r="H228" i="21"/>
  <c r="H229" i="21"/>
  <c r="I229" i="21" s="1"/>
  <c r="H230" i="21"/>
  <c r="J230" i="21" s="1"/>
  <c r="H231" i="21"/>
  <c r="J231" i="21" s="1"/>
  <c r="H232" i="21"/>
  <c r="H233" i="21"/>
  <c r="I233" i="21" s="1"/>
  <c r="H234" i="21"/>
  <c r="J234" i="21" s="1"/>
  <c r="H235" i="21"/>
  <c r="J235" i="21" s="1"/>
  <c r="H236" i="21"/>
  <c r="H237" i="21"/>
  <c r="I237" i="21" s="1"/>
  <c r="H238" i="21"/>
  <c r="J238" i="21" s="1"/>
  <c r="H239" i="21"/>
  <c r="J239" i="21" s="1"/>
  <c r="H240" i="21"/>
  <c r="H241" i="21"/>
  <c r="I241" i="21" s="1"/>
  <c r="H242" i="21"/>
  <c r="J242" i="21" s="1"/>
  <c r="H243" i="21"/>
  <c r="J243" i="21" s="1"/>
  <c r="H244" i="21"/>
  <c r="H245" i="21"/>
  <c r="I245" i="21" s="1"/>
  <c r="H246" i="21"/>
  <c r="J246" i="21" s="1"/>
  <c r="H247" i="21"/>
  <c r="J247" i="21" s="1"/>
  <c r="H248" i="21"/>
  <c r="H249" i="21"/>
  <c r="I249" i="21" s="1"/>
  <c r="H250" i="21"/>
  <c r="J250" i="21" s="1"/>
  <c r="H251" i="21"/>
  <c r="J251" i="21" s="1"/>
  <c r="H252" i="21"/>
  <c r="H253" i="21"/>
  <c r="I253" i="21" s="1"/>
  <c r="H254" i="21"/>
  <c r="J254" i="21" s="1"/>
  <c r="H255" i="21"/>
  <c r="J255" i="21" s="1"/>
  <c r="H256" i="21"/>
  <c r="H257" i="21"/>
  <c r="I257" i="21" s="1"/>
  <c r="H258" i="21"/>
  <c r="J258" i="21" s="1"/>
  <c r="H259" i="21"/>
  <c r="J259" i="21" s="1"/>
  <c r="H260" i="21"/>
  <c r="H261" i="21"/>
  <c r="I261" i="21" s="1"/>
  <c r="H262" i="21"/>
  <c r="J262" i="21" s="1"/>
  <c r="H263" i="21"/>
  <c r="J263" i="21" s="1"/>
  <c r="H264" i="21"/>
  <c r="H265" i="21"/>
  <c r="I265" i="21" s="1"/>
  <c r="H266" i="21"/>
  <c r="J266" i="21" s="1"/>
  <c r="H267" i="21"/>
  <c r="J267" i="21" s="1"/>
  <c r="H268" i="21"/>
  <c r="H269" i="21"/>
  <c r="I269" i="21" s="1"/>
  <c r="H270" i="21"/>
  <c r="J270" i="21" s="1"/>
  <c r="H271" i="21"/>
  <c r="J271" i="21" s="1"/>
  <c r="H272" i="21"/>
  <c r="H273" i="21"/>
  <c r="I273" i="21" s="1"/>
  <c r="H274" i="21"/>
  <c r="J274" i="21" s="1"/>
  <c r="H275" i="21"/>
  <c r="J275" i="21" s="1"/>
  <c r="H276" i="21"/>
  <c r="H277" i="21"/>
  <c r="I277" i="21" s="1"/>
  <c r="H278" i="21"/>
  <c r="J278" i="21" s="1"/>
  <c r="H279" i="21"/>
  <c r="J279" i="21" s="1"/>
  <c r="H280" i="21"/>
  <c r="H281" i="21"/>
  <c r="I281" i="21" s="1"/>
  <c r="H282" i="21"/>
  <c r="J282" i="21" s="1"/>
  <c r="H283" i="21"/>
  <c r="J283" i="21" s="1"/>
  <c r="H284" i="21"/>
  <c r="H285" i="21"/>
  <c r="I285" i="21" s="1"/>
  <c r="H286" i="21"/>
  <c r="J286" i="21" s="1"/>
  <c r="H287" i="21"/>
  <c r="J287" i="21" s="1"/>
  <c r="H288" i="21"/>
  <c r="H289" i="21"/>
  <c r="I289" i="21" s="1"/>
  <c r="H290" i="21"/>
  <c r="J290" i="21" s="1"/>
  <c r="H291" i="21"/>
  <c r="J291" i="21" s="1"/>
  <c r="H292" i="21"/>
  <c r="H293" i="21"/>
  <c r="I293" i="21" s="1"/>
  <c r="H294" i="21"/>
  <c r="J294" i="21" s="1"/>
  <c r="H295" i="21"/>
  <c r="J295" i="21" s="1"/>
  <c r="H296" i="21"/>
  <c r="H297" i="21"/>
  <c r="I297" i="21" s="1"/>
  <c r="H298" i="21"/>
  <c r="J298" i="21" s="1"/>
  <c r="H299" i="21"/>
  <c r="J299" i="21" s="1"/>
  <c r="H300" i="21"/>
  <c r="H301" i="21"/>
  <c r="I301" i="21" s="1"/>
  <c r="H302" i="21"/>
  <c r="J302" i="21" s="1"/>
  <c r="H303" i="21"/>
  <c r="J303" i="21" s="1"/>
  <c r="H304" i="21"/>
  <c r="H305" i="21"/>
  <c r="I305" i="21" s="1"/>
  <c r="H306" i="21"/>
  <c r="J306" i="21" s="1"/>
  <c r="H307" i="21"/>
  <c r="J307" i="21" s="1"/>
  <c r="H308" i="21"/>
  <c r="H309" i="21"/>
  <c r="I309" i="21" s="1"/>
  <c r="H310" i="21"/>
  <c r="J310" i="21" s="1"/>
  <c r="H311" i="21"/>
  <c r="J311" i="21" s="1"/>
  <c r="H312" i="21"/>
  <c r="J95" i="21" l="1"/>
  <c r="I146" i="22"/>
  <c r="J146" i="22" s="1"/>
  <c r="I150" i="22"/>
  <c r="J150" i="22" s="1"/>
  <c r="I155" i="22"/>
  <c r="J155" i="22" s="1"/>
  <c r="I159" i="22"/>
  <c r="J159" i="22" s="1"/>
  <c r="I163" i="22"/>
  <c r="J163" i="22" s="1"/>
  <c r="I167" i="22"/>
  <c r="J167" i="22" s="1"/>
  <c r="I171" i="22"/>
  <c r="I175" i="22"/>
  <c r="J175" i="22" s="1"/>
  <c r="I179" i="22"/>
  <c r="J179" i="22" s="1"/>
  <c r="I183" i="22"/>
  <c r="J183" i="22" s="1"/>
  <c r="I187" i="22"/>
  <c r="J187" i="22" s="1"/>
  <c r="I191" i="22"/>
  <c r="J191" i="22" s="1"/>
  <c r="I195" i="22"/>
  <c r="J195" i="22" s="1"/>
  <c r="I199" i="22"/>
  <c r="J199" i="22" s="1"/>
  <c r="I203" i="22"/>
  <c r="J203" i="22" s="1"/>
  <c r="I207" i="22"/>
  <c r="J207" i="22" s="1"/>
  <c r="I211" i="22"/>
  <c r="J211" i="22" s="1"/>
  <c r="I215" i="22"/>
  <c r="J215" i="22" s="1"/>
  <c r="I219" i="22"/>
  <c r="J219" i="22" s="1"/>
  <c r="I223" i="22"/>
  <c r="J223" i="22" s="1"/>
  <c r="I227" i="22"/>
  <c r="J227" i="22" s="1"/>
  <c r="I231" i="22"/>
  <c r="J231" i="22" s="1"/>
  <c r="I235" i="22"/>
  <c r="J235" i="22" s="1"/>
  <c r="I239" i="22"/>
  <c r="J239" i="22" s="1"/>
  <c r="I243" i="22"/>
  <c r="J243" i="22" s="1"/>
  <c r="I247" i="22"/>
  <c r="J247" i="22" s="1"/>
  <c r="I251" i="22"/>
  <c r="J251" i="22" s="1"/>
  <c r="I255" i="22"/>
  <c r="J255" i="22" s="1"/>
  <c r="I259" i="22"/>
  <c r="J259" i="22" s="1"/>
  <c r="I263" i="22"/>
  <c r="J263" i="22" s="1"/>
  <c r="I271" i="22"/>
  <c r="J271" i="22" s="1"/>
  <c r="I275" i="22"/>
  <c r="J275" i="22" s="1"/>
  <c r="I279" i="22"/>
  <c r="J279" i="22" s="1"/>
  <c r="I283" i="22"/>
  <c r="J283" i="22" s="1"/>
  <c r="I287" i="22"/>
  <c r="J287" i="22" s="1"/>
  <c r="I291" i="22"/>
  <c r="J291" i="22" s="1"/>
  <c r="I295" i="22"/>
  <c r="J295" i="22" s="1"/>
  <c r="I299" i="22"/>
  <c r="J299" i="22" s="1"/>
  <c r="I303" i="22"/>
  <c r="J303" i="22" s="1"/>
  <c r="I307" i="22"/>
  <c r="J307" i="22" s="1"/>
  <c r="I311" i="22"/>
  <c r="J311" i="22" s="1"/>
  <c r="I315" i="22"/>
  <c r="J315" i="22" s="1"/>
  <c r="I147" i="22"/>
  <c r="J147" i="22" s="1"/>
  <c r="I164" i="22"/>
  <c r="J164" i="22" s="1"/>
  <c r="I176" i="22"/>
  <c r="J176" i="22" s="1"/>
  <c r="I188" i="22"/>
  <c r="J188" i="22" s="1"/>
  <c r="I204" i="22"/>
  <c r="J204" i="22" s="1"/>
  <c r="I212" i="22"/>
  <c r="J212" i="22" s="1"/>
  <c r="I228" i="22"/>
  <c r="J228" i="22" s="1"/>
  <c r="I240" i="22"/>
  <c r="J240" i="22" s="1"/>
  <c r="I252" i="22"/>
  <c r="J252" i="22" s="1"/>
  <c r="I264" i="22"/>
  <c r="J264" i="22" s="1"/>
  <c r="I280" i="22"/>
  <c r="J280" i="22" s="1"/>
  <c r="I292" i="22"/>
  <c r="J292" i="22" s="1"/>
  <c r="I304" i="22"/>
  <c r="J304" i="22" s="1"/>
  <c r="I145" i="22"/>
  <c r="J145" i="22" s="1"/>
  <c r="I149" i="22"/>
  <c r="J149" i="22" s="1"/>
  <c r="I154" i="22"/>
  <c r="J154" i="22" s="1"/>
  <c r="I158" i="22"/>
  <c r="J158" i="22" s="1"/>
  <c r="I162" i="22"/>
  <c r="J162" i="22" s="1"/>
  <c r="I166" i="22"/>
  <c r="J166" i="22" s="1"/>
  <c r="I170" i="22"/>
  <c r="J170" i="22" s="1"/>
  <c r="I174" i="22"/>
  <c r="J174" i="22" s="1"/>
  <c r="I178" i="22"/>
  <c r="I182" i="22"/>
  <c r="J182" i="22" s="1"/>
  <c r="I186" i="22"/>
  <c r="I190" i="22"/>
  <c r="J190" i="22" s="1"/>
  <c r="I194" i="22"/>
  <c r="J194" i="22" s="1"/>
  <c r="I198" i="22"/>
  <c r="J198" i="22" s="1"/>
  <c r="I202" i="22"/>
  <c r="J202" i="22" s="1"/>
  <c r="I206" i="22"/>
  <c r="J206" i="22" s="1"/>
  <c r="I210" i="22"/>
  <c r="J210" i="22" s="1"/>
  <c r="I214" i="22"/>
  <c r="J214" i="22" s="1"/>
  <c r="I218" i="22"/>
  <c r="J218" i="22" s="1"/>
  <c r="I222" i="22"/>
  <c r="J222" i="22" s="1"/>
  <c r="I226" i="22"/>
  <c r="J226" i="22" s="1"/>
  <c r="I230" i="22"/>
  <c r="J230" i="22" s="1"/>
  <c r="I234" i="22"/>
  <c r="J234" i="22" s="1"/>
  <c r="I238" i="22"/>
  <c r="J238" i="22" s="1"/>
  <c r="I242" i="22"/>
  <c r="J242" i="22" s="1"/>
  <c r="I246" i="22"/>
  <c r="J246" i="22" s="1"/>
  <c r="I250" i="22"/>
  <c r="J250" i="22" s="1"/>
  <c r="I254" i="22"/>
  <c r="J254" i="22" s="1"/>
  <c r="I258" i="22"/>
  <c r="J258" i="22" s="1"/>
  <c r="I262" i="22"/>
  <c r="J262" i="22" s="1"/>
  <c r="I266" i="22"/>
  <c r="J266" i="22" s="1"/>
  <c r="I270" i="22"/>
  <c r="J270" i="22" s="1"/>
  <c r="I274" i="22"/>
  <c r="J274" i="22" s="1"/>
  <c r="I278" i="22"/>
  <c r="J278" i="22" s="1"/>
  <c r="I282" i="22"/>
  <c r="J282" i="22" s="1"/>
  <c r="I286" i="22"/>
  <c r="J286" i="22" s="1"/>
  <c r="I290" i="22"/>
  <c r="J290" i="22" s="1"/>
  <c r="I294" i="22"/>
  <c r="J294" i="22" s="1"/>
  <c r="I298" i="22"/>
  <c r="J298" i="22" s="1"/>
  <c r="I302" i="22"/>
  <c r="J302" i="22" s="1"/>
  <c r="I306" i="22"/>
  <c r="J306" i="22" s="1"/>
  <c r="I310" i="22"/>
  <c r="J310" i="22" s="1"/>
  <c r="I314" i="22"/>
  <c r="J314" i="22" s="1"/>
  <c r="I143" i="22"/>
  <c r="I160" i="22"/>
  <c r="J160" i="22" s="1"/>
  <c r="I172" i="22"/>
  <c r="J172" i="22" s="1"/>
  <c r="I192" i="22"/>
  <c r="J192" i="22" s="1"/>
  <c r="I200" i="22"/>
  <c r="J200" i="22" s="1"/>
  <c r="I216" i="22"/>
  <c r="J216" i="22" s="1"/>
  <c r="I232" i="22"/>
  <c r="J232" i="22" s="1"/>
  <c r="I244" i="22"/>
  <c r="J244" i="22" s="1"/>
  <c r="I256" i="22"/>
  <c r="J256" i="22" s="1"/>
  <c r="I268" i="22"/>
  <c r="J268" i="22" s="1"/>
  <c r="I284" i="22"/>
  <c r="J284" i="22" s="1"/>
  <c r="I296" i="22"/>
  <c r="J296" i="22" s="1"/>
  <c r="I308" i="22"/>
  <c r="J308" i="22" s="1"/>
  <c r="I144" i="22"/>
  <c r="J144" i="22" s="1"/>
  <c r="I148" i="22"/>
  <c r="J148" i="22" s="1"/>
  <c r="I152" i="22"/>
  <c r="I157" i="22"/>
  <c r="J157" i="22" s="1"/>
  <c r="I161" i="22"/>
  <c r="I165" i="22"/>
  <c r="J165" i="22" s="1"/>
  <c r="I169" i="22"/>
  <c r="J169" i="22" s="1"/>
  <c r="I173" i="22"/>
  <c r="J173" i="22" s="1"/>
  <c r="I177" i="22"/>
  <c r="J177" i="22" s="1"/>
  <c r="I181" i="22"/>
  <c r="J181" i="22" s="1"/>
  <c r="I185" i="22"/>
  <c r="J185" i="22" s="1"/>
  <c r="I189" i="22"/>
  <c r="J189" i="22" s="1"/>
  <c r="I193" i="22"/>
  <c r="J193" i="22" s="1"/>
  <c r="I197" i="22"/>
  <c r="J197" i="22" s="1"/>
  <c r="I201" i="22"/>
  <c r="J201" i="22" s="1"/>
  <c r="I205" i="22"/>
  <c r="J205" i="22" s="1"/>
  <c r="I209" i="22"/>
  <c r="J209" i="22" s="1"/>
  <c r="I213" i="22"/>
  <c r="J213" i="22" s="1"/>
  <c r="I217" i="22"/>
  <c r="J217" i="22" s="1"/>
  <c r="I221" i="22"/>
  <c r="J221" i="22" s="1"/>
  <c r="I225" i="22"/>
  <c r="J225" i="22" s="1"/>
  <c r="I229" i="22"/>
  <c r="J229" i="22" s="1"/>
  <c r="I233" i="22"/>
  <c r="J233" i="22" s="1"/>
  <c r="I237" i="22"/>
  <c r="J237" i="22" s="1"/>
  <c r="I241" i="22"/>
  <c r="J241" i="22" s="1"/>
  <c r="I245" i="22"/>
  <c r="J245" i="22" s="1"/>
  <c r="I249" i="22"/>
  <c r="J249" i="22" s="1"/>
  <c r="I253" i="22"/>
  <c r="J253" i="22" s="1"/>
  <c r="I257" i="22"/>
  <c r="J257" i="22" s="1"/>
  <c r="I261" i="22"/>
  <c r="J261" i="22" s="1"/>
  <c r="I265" i="22"/>
  <c r="J265" i="22" s="1"/>
  <c r="I269" i="22"/>
  <c r="J269" i="22" s="1"/>
  <c r="I273" i="22"/>
  <c r="J273" i="22" s="1"/>
  <c r="I277" i="22"/>
  <c r="J277" i="22" s="1"/>
  <c r="I281" i="22"/>
  <c r="J281" i="22" s="1"/>
  <c r="I285" i="22"/>
  <c r="J285" i="22" s="1"/>
  <c r="I289" i="22"/>
  <c r="J289" i="22" s="1"/>
  <c r="I293" i="22"/>
  <c r="J293" i="22" s="1"/>
  <c r="I297" i="22"/>
  <c r="J297" i="22" s="1"/>
  <c r="I301" i="22"/>
  <c r="J301" i="22" s="1"/>
  <c r="I305" i="22"/>
  <c r="J305" i="22" s="1"/>
  <c r="I309" i="22"/>
  <c r="J309" i="22" s="1"/>
  <c r="I313" i="22"/>
  <c r="J313" i="22" s="1"/>
  <c r="I151" i="22"/>
  <c r="J151" i="22" s="1"/>
  <c r="I156" i="22"/>
  <c r="J156" i="22" s="1"/>
  <c r="I168" i="22"/>
  <c r="J168" i="22" s="1"/>
  <c r="I180" i="22"/>
  <c r="J180" i="22" s="1"/>
  <c r="I184" i="22"/>
  <c r="J184" i="22" s="1"/>
  <c r="I196" i="22"/>
  <c r="J196" i="22" s="1"/>
  <c r="I208" i="22"/>
  <c r="J208" i="22" s="1"/>
  <c r="I220" i="22"/>
  <c r="J220" i="22" s="1"/>
  <c r="I224" i="22"/>
  <c r="J224" i="22" s="1"/>
  <c r="I236" i="22"/>
  <c r="J236" i="22" s="1"/>
  <c r="I248" i="22"/>
  <c r="J248" i="22" s="1"/>
  <c r="I260" i="22"/>
  <c r="J260" i="22" s="1"/>
  <c r="I272" i="22"/>
  <c r="J272" i="22" s="1"/>
  <c r="I276" i="22"/>
  <c r="J276" i="22" s="1"/>
  <c r="I288" i="22"/>
  <c r="J288" i="22" s="1"/>
  <c r="I300" i="22"/>
  <c r="J300" i="22" s="1"/>
  <c r="I312" i="22"/>
  <c r="J312" i="22" s="1"/>
  <c r="I126" i="22"/>
  <c r="J126" i="22" s="1"/>
  <c r="I134" i="22"/>
  <c r="J134" i="22" s="1"/>
  <c r="I138" i="22"/>
  <c r="J138" i="22" s="1"/>
  <c r="I142" i="22"/>
  <c r="F130" i="23" s="1"/>
  <c r="I132" i="22"/>
  <c r="J132" i="22" s="1"/>
  <c r="I136" i="22"/>
  <c r="J136" i="22" s="1"/>
  <c r="I127" i="22"/>
  <c r="J127" i="22" s="1"/>
  <c r="I131" i="22"/>
  <c r="J131" i="22" s="1"/>
  <c r="I122" i="22"/>
  <c r="I125" i="22"/>
  <c r="I129" i="22"/>
  <c r="J129" i="22" s="1"/>
  <c r="I133" i="22"/>
  <c r="J133" i="22" s="1"/>
  <c r="I137" i="22"/>
  <c r="J137" i="22" s="1"/>
  <c r="I141" i="22"/>
  <c r="J141" i="22" s="1"/>
  <c r="I128" i="22"/>
  <c r="J128" i="22" s="1"/>
  <c r="I140" i="22"/>
  <c r="J140" i="22" s="1"/>
  <c r="I123" i="22"/>
  <c r="J123" i="22" s="1"/>
  <c r="I135" i="22"/>
  <c r="J135" i="22" s="1"/>
  <c r="I139" i="22"/>
  <c r="J139" i="22" s="1"/>
  <c r="I124" i="22"/>
  <c r="I130" i="22"/>
  <c r="J130" i="22" s="1"/>
  <c r="I120" i="22"/>
  <c r="J120" i="22" s="1"/>
  <c r="I118" i="22"/>
  <c r="I119" i="22"/>
  <c r="J119" i="22" s="1"/>
  <c r="I121" i="22"/>
  <c r="J121" i="22" s="1"/>
  <c r="I267" i="22"/>
  <c r="J267" i="22" s="1"/>
  <c r="J312" i="21"/>
  <c r="I312" i="21"/>
  <c r="J308" i="21"/>
  <c r="I308" i="21"/>
  <c r="J304" i="21"/>
  <c r="I304" i="21"/>
  <c r="J300" i="21"/>
  <c r="I300" i="21"/>
  <c r="J296" i="21"/>
  <c r="I296" i="21"/>
  <c r="J292" i="21"/>
  <c r="I292" i="21"/>
  <c r="J288" i="21"/>
  <c r="I288" i="21"/>
  <c r="J284" i="21"/>
  <c r="I284" i="21"/>
  <c r="J280" i="21"/>
  <c r="I280" i="21"/>
  <c r="J276" i="21"/>
  <c r="I276" i="21"/>
  <c r="J272" i="21"/>
  <c r="I272" i="21"/>
  <c r="J268" i="21"/>
  <c r="I268" i="21"/>
  <c r="J264" i="21"/>
  <c r="I264" i="21"/>
  <c r="J260" i="21"/>
  <c r="I260" i="21"/>
  <c r="J256" i="21"/>
  <c r="I256" i="21"/>
  <c r="J252" i="21"/>
  <c r="I252" i="21"/>
  <c r="J248" i="21"/>
  <c r="I248" i="21"/>
  <c r="J244" i="21"/>
  <c r="I244" i="21"/>
  <c r="J240" i="21"/>
  <c r="I240" i="21"/>
  <c r="J236" i="21"/>
  <c r="I236" i="21"/>
  <c r="J232" i="21"/>
  <c r="I232" i="21"/>
  <c r="J228" i="21"/>
  <c r="I228" i="21"/>
  <c r="J224" i="21"/>
  <c r="I224" i="21"/>
  <c r="J220" i="21"/>
  <c r="I220" i="21"/>
  <c r="J216" i="21"/>
  <c r="I216" i="21"/>
  <c r="J212" i="21"/>
  <c r="I212" i="21"/>
  <c r="J208" i="21"/>
  <c r="I208" i="21"/>
  <c r="J204" i="21"/>
  <c r="I204" i="21"/>
  <c r="J200" i="21"/>
  <c r="I200" i="21"/>
  <c r="J196" i="21"/>
  <c r="I196" i="21"/>
  <c r="J192" i="21"/>
  <c r="I192" i="21"/>
  <c r="J188" i="21"/>
  <c r="I188" i="21"/>
  <c r="J184" i="21"/>
  <c r="I184" i="21"/>
  <c r="J180" i="21"/>
  <c r="I180" i="21"/>
  <c r="J176" i="21"/>
  <c r="I176" i="21"/>
  <c r="J172" i="21"/>
  <c r="I172" i="21"/>
  <c r="J168" i="21"/>
  <c r="I168" i="21"/>
  <c r="J164" i="21"/>
  <c r="I164" i="21"/>
  <c r="J160" i="21"/>
  <c r="I160" i="21"/>
  <c r="J156" i="21"/>
  <c r="I156" i="21"/>
  <c r="J152" i="21"/>
  <c r="I152" i="21"/>
  <c r="J148" i="21"/>
  <c r="I148" i="21"/>
  <c r="J144" i="21"/>
  <c r="I144" i="21"/>
  <c r="J140" i="21"/>
  <c r="I140" i="21"/>
  <c r="J136" i="21"/>
  <c r="I136" i="21"/>
  <c r="J132" i="21"/>
  <c r="I132" i="21"/>
  <c r="J128" i="21"/>
  <c r="I128" i="21"/>
  <c r="J124" i="21"/>
  <c r="I124" i="21"/>
  <c r="J120" i="21"/>
  <c r="I120" i="21"/>
  <c r="J116" i="21"/>
  <c r="I116" i="21"/>
  <c r="J112" i="21"/>
  <c r="I112" i="21"/>
  <c r="J108" i="21"/>
  <c r="I108" i="21"/>
  <c r="J104" i="21"/>
  <c r="I104" i="21"/>
  <c r="J100" i="21"/>
  <c r="I100" i="21"/>
  <c r="J96" i="21"/>
  <c r="I96" i="21"/>
  <c r="J92" i="21"/>
  <c r="I92" i="21"/>
  <c r="J88" i="21"/>
  <c r="I88" i="21"/>
  <c r="J84" i="21"/>
  <c r="I84" i="21"/>
  <c r="J80" i="21"/>
  <c r="I80" i="21"/>
  <c r="J76" i="21"/>
  <c r="I76" i="21"/>
  <c r="J72" i="21"/>
  <c r="I72" i="21"/>
  <c r="J68" i="21"/>
  <c r="I68" i="21"/>
  <c r="J64" i="21"/>
  <c r="I64" i="21"/>
  <c r="J60" i="21"/>
  <c r="I60" i="21"/>
  <c r="J56" i="21"/>
  <c r="I56" i="21"/>
  <c r="J52" i="21"/>
  <c r="I52" i="21"/>
  <c r="J48" i="21"/>
  <c r="I48" i="21"/>
  <c r="J44" i="21"/>
  <c r="I44" i="21"/>
  <c r="J40" i="21"/>
  <c r="I40" i="21"/>
  <c r="J36" i="21"/>
  <c r="I36" i="21"/>
  <c r="J32" i="21"/>
  <c r="I32" i="21"/>
  <c r="J28" i="21"/>
  <c r="I28" i="21"/>
  <c r="I306" i="21"/>
  <c r="I298" i="21"/>
  <c r="I290" i="21"/>
  <c r="I282" i="21"/>
  <c r="I274" i="21"/>
  <c r="I266" i="21"/>
  <c r="I258" i="21"/>
  <c r="I250" i="21"/>
  <c r="I242" i="21"/>
  <c r="I234" i="21"/>
  <c r="I226" i="21"/>
  <c r="I218" i="21"/>
  <c r="I210" i="21"/>
  <c r="I202" i="21"/>
  <c r="I194" i="21"/>
  <c r="I186" i="21"/>
  <c r="I178" i="21"/>
  <c r="I170" i="21"/>
  <c r="I162" i="21"/>
  <c r="I154" i="21"/>
  <c r="I146" i="21"/>
  <c r="I138" i="21"/>
  <c r="I130" i="21"/>
  <c r="I122" i="21"/>
  <c r="I114" i="21"/>
  <c r="I106" i="21"/>
  <c r="I98" i="21"/>
  <c r="I90" i="21"/>
  <c r="I82" i="21"/>
  <c r="I74" i="21"/>
  <c r="I66" i="21"/>
  <c r="I58" i="21"/>
  <c r="I50" i="21"/>
  <c r="I42" i="21"/>
  <c r="I34" i="21"/>
  <c r="I26" i="21"/>
  <c r="I310" i="21"/>
  <c r="I302" i="21"/>
  <c r="I294" i="21"/>
  <c r="I286" i="21"/>
  <c r="I278" i="21"/>
  <c r="I270" i="21"/>
  <c r="I262" i="21"/>
  <c r="I254" i="21"/>
  <c r="I246" i="21"/>
  <c r="I238" i="21"/>
  <c r="I230" i="21"/>
  <c r="I222" i="21"/>
  <c r="I214" i="21"/>
  <c r="I206" i="21"/>
  <c r="I198" i="21"/>
  <c r="I190" i="21"/>
  <c r="I182" i="21"/>
  <c r="I174" i="21"/>
  <c r="I166" i="21"/>
  <c r="I158" i="21"/>
  <c r="I150" i="21"/>
  <c r="I142" i="21"/>
  <c r="I134" i="21"/>
  <c r="I126" i="21"/>
  <c r="I118" i="21"/>
  <c r="I110" i="21"/>
  <c r="I102" i="21"/>
  <c r="I94" i="21"/>
  <c r="I86" i="21"/>
  <c r="I78" i="21"/>
  <c r="I70" i="21"/>
  <c r="I62" i="21"/>
  <c r="I54" i="21"/>
  <c r="I46" i="21"/>
  <c r="I38" i="21"/>
  <c r="I30" i="21"/>
  <c r="J309" i="21"/>
  <c r="J305" i="21"/>
  <c r="J301" i="21"/>
  <c r="J297" i="21"/>
  <c r="J293" i="21"/>
  <c r="J289" i="21"/>
  <c r="J285" i="21"/>
  <c r="J281" i="21"/>
  <c r="J277" i="21"/>
  <c r="J273" i="21"/>
  <c r="J269" i="21"/>
  <c r="J265" i="21"/>
  <c r="J261" i="21"/>
  <c r="J257" i="21"/>
  <c r="J253" i="21"/>
  <c r="J249" i="21"/>
  <c r="J245" i="21"/>
  <c r="J241" i="21"/>
  <c r="J237" i="21"/>
  <c r="J233" i="21"/>
  <c r="J229" i="21"/>
  <c r="J225" i="21"/>
  <c r="J221" i="21"/>
  <c r="J217" i="21"/>
  <c r="J213" i="21"/>
  <c r="J209" i="21"/>
  <c r="J205" i="21"/>
  <c r="J201" i="21"/>
  <c r="J197" i="21"/>
  <c r="J193" i="21"/>
  <c r="J189" i="21"/>
  <c r="J185" i="21"/>
  <c r="J181" i="21"/>
  <c r="J177" i="21"/>
  <c r="J173" i="21"/>
  <c r="J169" i="21"/>
  <c r="J165" i="21"/>
  <c r="J161" i="21"/>
  <c r="J157" i="21"/>
  <c r="J153" i="21"/>
  <c r="J149" i="21"/>
  <c r="J145" i="21"/>
  <c r="J141" i="21"/>
  <c r="J137" i="21"/>
  <c r="J133" i="21"/>
  <c r="J129" i="21"/>
  <c r="J125" i="21"/>
  <c r="J121" i="21"/>
  <c r="J117" i="21"/>
  <c r="J113" i="21"/>
  <c r="J109" i="21"/>
  <c r="J105" i="21"/>
  <c r="J101" i="21"/>
  <c r="J97" i="21"/>
  <c r="J93" i="21"/>
  <c r="J89" i="21"/>
  <c r="J85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J33" i="21"/>
  <c r="J29" i="21"/>
  <c r="I311" i="21"/>
  <c r="I307" i="21"/>
  <c r="I303" i="21"/>
  <c r="I299" i="21"/>
  <c r="I295" i="21"/>
  <c r="I291" i="21"/>
  <c r="I287" i="21"/>
  <c r="I283" i="21"/>
  <c r="I279" i="21"/>
  <c r="I275" i="21"/>
  <c r="I271" i="21"/>
  <c r="I267" i="21"/>
  <c r="I263" i="21"/>
  <c r="I259" i="21"/>
  <c r="I255" i="21"/>
  <c r="I251" i="21"/>
  <c r="I247" i="21"/>
  <c r="I243" i="21"/>
  <c r="I239" i="21"/>
  <c r="I235" i="21"/>
  <c r="I231" i="21"/>
  <c r="I227" i="21"/>
  <c r="I223" i="21"/>
  <c r="I219" i="21"/>
  <c r="I215" i="21"/>
  <c r="I211" i="21"/>
  <c r="I207" i="21"/>
  <c r="I203" i="21"/>
  <c r="I199" i="21"/>
  <c r="I195" i="21"/>
  <c r="I191" i="21"/>
  <c r="I187" i="21"/>
  <c r="I183" i="21"/>
  <c r="I179" i="21"/>
  <c r="I175" i="21"/>
  <c r="I171" i="21"/>
  <c r="I167" i="21"/>
  <c r="I163" i="21"/>
  <c r="I159" i="21"/>
  <c r="I155" i="21"/>
  <c r="I151" i="21"/>
  <c r="I147" i="21"/>
  <c r="I143" i="21"/>
  <c r="I139" i="21"/>
  <c r="I135" i="21"/>
  <c r="I131" i="21"/>
  <c r="I127" i="21"/>
  <c r="I123" i="21"/>
  <c r="I119" i="21"/>
  <c r="I115" i="21"/>
  <c r="I111" i="21"/>
  <c r="I107" i="21"/>
  <c r="I103" i="21"/>
  <c r="I99" i="21"/>
  <c r="I95" i="21"/>
  <c r="I91" i="21"/>
  <c r="I87" i="21"/>
  <c r="I83" i="21"/>
  <c r="I79" i="21"/>
  <c r="I75" i="21"/>
  <c r="I71" i="21"/>
  <c r="I67" i="21"/>
  <c r="I63" i="21"/>
  <c r="I59" i="21"/>
  <c r="I55" i="21"/>
  <c r="I51" i="21"/>
  <c r="I47" i="21"/>
  <c r="I43" i="21"/>
  <c r="I39" i="21"/>
  <c r="I35" i="21"/>
  <c r="I31" i="21"/>
  <c r="I27" i="21"/>
  <c r="H22" i="21"/>
  <c r="I22" i="21" s="1"/>
  <c r="H18" i="21"/>
  <c r="I18" i="21" s="1"/>
  <c r="H14" i="21"/>
  <c r="I14" i="21" s="1"/>
  <c r="H10" i="21"/>
  <c r="I10" i="21" s="1"/>
  <c r="H6" i="21"/>
  <c r="I6" i="21" s="1"/>
  <c r="H3" i="21"/>
  <c r="I3" i="21" s="1"/>
  <c r="H23" i="21"/>
  <c r="I23" i="21" s="1"/>
  <c r="H19" i="21"/>
  <c r="I19" i="21" s="1"/>
  <c r="H15" i="21"/>
  <c r="I15" i="21" s="1"/>
  <c r="H11" i="21"/>
  <c r="I11" i="21" s="1"/>
  <c r="H7" i="21"/>
  <c r="I7" i="21" s="1"/>
  <c r="H24" i="21"/>
  <c r="I24" i="21" s="1"/>
  <c r="H20" i="21"/>
  <c r="I20" i="21" s="1"/>
  <c r="H16" i="21"/>
  <c r="I16" i="21" s="1"/>
  <c r="H12" i="21"/>
  <c r="I12" i="21" s="1"/>
  <c r="H8" i="21"/>
  <c r="I8" i="21" s="1"/>
  <c r="H4" i="21"/>
  <c r="I4" i="21" s="1"/>
  <c r="H25" i="21"/>
  <c r="I25" i="21" s="1"/>
  <c r="H21" i="21"/>
  <c r="I21" i="21" s="1"/>
  <c r="H17" i="21"/>
  <c r="I17" i="21" s="1"/>
  <c r="H13" i="21"/>
  <c r="I13" i="21" s="1"/>
  <c r="H9" i="21"/>
  <c r="I9" i="21" s="1"/>
  <c r="H5" i="21"/>
  <c r="I5" i="21" s="1"/>
  <c r="J186" i="22" l="1"/>
  <c r="C107" i="23"/>
  <c r="F107" i="23" s="1"/>
  <c r="C84" i="23"/>
  <c r="F84" i="23" s="1"/>
  <c r="J171" i="22"/>
  <c r="C61" i="23"/>
  <c r="F61" i="23" s="1"/>
  <c r="C38" i="23"/>
  <c r="F38" i="23" s="1"/>
  <c r="J152" i="22"/>
  <c r="C83" i="23"/>
  <c r="C106" i="23"/>
  <c r="J118" i="22"/>
  <c r="C152" i="23"/>
  <c r="F152" i="23" s="1"/>
  <c r="C129" i="23"/>
  <c r="F129" i="23" s="1"/>
  <c r="I15" i="17"/>
  <c r="I16" i="17"/>
  <c r="I14" i="17"/>
  <c r="J14" i="17" s="1"/>
  <c r="J142" i="22"/>
  <c r="F22" i="24" s="1"/>
  <c r="F153" i="23"/>
  <c r="J178" i="22"/>
  <c r="C198" i="23"/>
  <c r="F198" i="23" s="1"/>
  <c r="C175" i="23"/>
  <c r="F175" i="23" s="1"/>
  <c r="J161" i="22"/>
  <c r="J143" i="22"/>
  <c r="C60" i="23"/>
  <c r="C37" i="23"/>
  <c r="J125" i="22"/>
  <c r="J124" i="22"/>
  <c r="J122" i="22"/>
  <c r="F82" i="23"/>
  <c r="F105" i="23"/>
  <c r="C197" i="23"/>
  <c r="C174" i="23"/>
  <c r="I11" i="17"/>
  <c r="J11" i="17" s="1"/>
  <c r="J16" i="21"/>
  <c r="I13" i="17"/>
  <c r="J13" i="17" s="1"/>
  <c r="I10" i="17"/>
  <c r="J10" i="17" s="1"/>
  <c r="I12" i="17"/>
  <c r="J12" i="17" s="1"/>
  <c r="J5" i="21"/>
  <c r="J12" i="21"/>
  <c r="J18" i="21"/>
  <c r="J9" i="21"/>
  <c r="J14" i="21"/>
  <c r="J13" i="21"/>
  <c r="J20" i="21"/>
  <c r="J7" i="21"/>
  <c r="J23" i="21"/>
  <c r="J10" i="21"/>
  <c r="J3" i="21"/>
  <c r="J25" i="21"/>
  <c r="J19" i="21"/>
  <c r="J8" i="21"/>
  <c r="J11" i="21"/>
  <c r="J4" i="21"/>
  <c r="J6" i="21"/>
  <c r="J22" i="21"/>
  <c r="J17" i="21"/>
  <c r="J24" i="21"/>
  <c r="J15" i="21"/>
  <c r="J21" i="21"/>
  <c r="F60" i="23" l="1"/>
  <c r="F43" i="23" s="1"/>
  <c r="C43" i="23"/>
  <c r="H43" i="23" s="1"/>
  <c r="F37" i="23"/>
  <c r="F20" i="23" s="1"/>
  <c r="C20" i="23"/>
  <c r="H20" i="23" s="1"/>
  <c r="F106" i="23"/>
  <c r="F89" i="23" s="1"/>
  <c r="C89" i="23"/>
  <c r="H89" i="23" s="1"/>
  <c r="F197" i="23"/>
  <c r="F181" i="23" s="1"/>
  <c r="C181" i="23"/>
  <c r="F83" i="23"/>
  <c r="F66" i="23" s="1"/>
  <c r="C66" i="23"/>
  <c r="H66" i="23" s="1"/>
  <c r="F174" i="23"/>
  <c r="F158" i="23" s="1"/>
  <c r="C158" i="23"/>
  <c r="F151" i="23"/>
  <c r="F135" i="23" s="1"/>
  <c r="C135" i="23"/>
  <c r="H135" i="23" s="1"/>
  <c r="F128" i="23"/>
  <c r="F112" i="23" s="1"/>
  <c r="C112" i="23"/>
  <c r="H112" i="23" s="1"/>
  <c r="F21" i="24"/>
  <c r="F20" i="24"/>
  <c r="I17" i="17"/>
  <c r="K179" i="23" l="1"/>
  <c r="K182" i="23"/>
  <c r="K181" i="23" s="1"/>
  <c r="F23" i="24"/>
  <c r="E6" i="23"/>
  <c r="N30" i="24" s="1"/>
  <c r="C6" i="23"/>
  <c r="L30" i="24" s="1"/>
  <c r="E5" i="23"/>
  <c r="N29" i="24" s="1"/>
  <c r="C5" i="23"/>
  <c r="L29" i="24" s="1"/>
  <c r="C10" i="23"/>
  <c r="L34" i="24" s="1"/>
  <c r="E10" i="23"/>
  <c r="N34" i="24" s="1"/>
  <c r="C9" i="23"/>
  <c r="L33" i="24" s="1"/>
  <c r="E9" i="23"/>
  <c r="N33" i="24" s="1"/>
  <c r="E7" i="23"/>
  <c r="N31" i="24" s="1"/>
  <c r="C7" i="23"/>
  <c r="L31" i="24" s="1"/>
  <c r="C8" i="23"/>
  <c r="E8" i="23"/>
  <c r="C12" i="23"/>
  <c r="L36" i="24" s="1"/>
  <c r="H181" i="23"/>
  <c r="E12" i="23" s="1"/>
  <c r="N36" i="24" s="1"/>
  <c r="H158" i="23"/>
  <c r="E11" i="23" s="1"/>
  <c r="N35" i="24" s="1"/>
  <c r="C11" i="23"/>
  <c r="L35" i="24" s="1"/>
  <c r="L32" i="24" l="1"/>
  <c r="L39" i="24" s="1"/>
  <c r="N32" i="24"/>
  <c r="N39" i="24" s="1"/>
  <c r="B14" i="15"/>
  <c r="H23" i="17" s="1"/>
  <c r="E37" i="24" l="1"/>
  <c r="E39" i="24"/>
  <c r="E38" i="24"/>
  <c r="B40" i="24" l="1"/>
  <c r="B42" i="24" s="1"/>
  <c r="E40" i="24"/>
  <c r="J20" i="17"/>
  <c r="K20" i="17"/>
  <c r="H6" i="17" l="1"/>
  <c r="H21" i="17" s="1"/>
  <c r="K21" i="17" s="1"/>
  <c r="K24" i="17" s="1"/>
  <c r="H22" i="17" l="1"/>
  <c r="J21" i="17"/>
  <c r="H24" i="17"/>
  <c r="I4" i="17"/>
  <c r="I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J3" authorId="0" shapeId="0" xr:uid="{00000000-0006-0000-0F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Применять эту формулу, если 1 актер только играет</t>
        </r>
      </text>
    </comment>
    <comment ref="J4" authorId="0" shapeId="0" xr:uid="{00000000-0006-0000-0F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Применять эту формулу, если 1 актер только играет</t>
        </r>
      </text>
    </comment>
    <comment ref="J19" authorId="0" shapeId="0" xr:uid="{00000000-0006-0000-0F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АиЛ:Приз по конкурсу
</t>
        </r>
      </text>
    </comment>
    <comment ref="D33" authorId="0" shapeId="0" xr:uid="{00000000-0006-0000-0F00-000004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Благотворительность
</t>
        </r>
      </text>
    </comment>
    <comment ref="J33" authorId="0" shapeId="0" xr:uid="{00000000-0006-0000-0F00-000005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Применять эту формулу, если 1 актер только играет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2" authorId="0" shapeId="0" xr:uid="{00000000-0006-0000-12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уточнить точно сколько км.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18" authorId="0" shapeId="0" xr:uid="{00000000-0006-0000-13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Налички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0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уточнить стоимость</t>
        </r>
      </text>
    </comment>
  </commentList>
</comments>
</file>

<file path=xl/sharedStrings.xml><?xml version="1.0" encoding="utf-8"?>
<sst xmlns="http://schemas.openxmlformats.org/spreadsheetml/2006/main" count="8652" uniqueCount="3196">
  <si>
    <t>Бочкарев Владимир (Пост.кл.)  +7-916-052-76-47</t>
  </si>
  <si>
    <t>Дарья (6)</t>
  </si>
  <si>
    <t>14.11.2013 звонок, интересовались ценами, газета "Старая Купавна" +7-926-197-27-05 - отослал адресс сайта</t>
  </si>
  <si>
    <t>Позвонить позже +7-496-524-06-89 - звонила Анжела 18.11.2013 вечером закажет на 28-29 декабря</t>
  </si>
  <si>
    <r>
      <t>Адрес</t>
    </r>
    <r>
      <rPr>
        <sz val="11"/>
        <color theme="1"/>
        <rFont val="Calibri"/>
        <family val="2"/>
        <charset val="204"/>
        <scheme val="minor"/>
      </rPr>
      <t>: г. Электросталь, ул. Второва, д.4, кв.33</t>
    </r>
  </si>
  <si>
    <r>
      <t>Дата</t>
    </r>
    <r>
      <rPr>
        <sz val="11"/>
        <color theme="1"/>
        <rFont val="Calibri"/>
        <family val="2"/>
        <charset val="204"/>
        <scheme val="minor"/>
      </rPr>
      <t>: 30 декабря вечер (1400 рублей)</t>
    </r>
  </si>
  <si>
    <t>Дата: 29 декабря день (1300 рублей)</t>
  </si>
  <si>
    <t>Пропущенный вызов 12.11.2013 от +7-903-120-65-47 - Полина Абубекирова - Храпуново</t>
  </si>
  <si>
    <t>21.11.2013        +7-910-417-15-84 - Елена интересовалась на 31 декабря</t>
  </si>
  <si>
    <t>21.11.2013    +7-926-433-65-43 - интересовалась, объявление у школы</t>
  </si>
  <si>
    <t>00:00-02:00      7000 рублей</t>
  </si>
  <si>
    <t>2015 год</t>
  </si>
  <si>
    <t xml:space="preserve">Татьяна </t>
  </si>
  <si>
    <t>Жел</t>
  </si>
  <si>
    <t>Куп 2</t>
  </si>
  <si>
    <t>Куп 1</t>
  </si>
  <si>
    <t xml:space="preserve"> </t>
  </si>
  <si>
    <t>№ заказа</t>
  </si>
  <si>
    <t>Заказчик</t>
  </si>
  <si>
    <t>Телефон</t>
  </si>
  <si>
    <t>Город</t>
  </si>
  <si>
    <t>Место праздника</t>
  </si>
  <si>
    <t>Адрес</t>
  </si>
  <si>
    <t>Дата и время  праздника</t>
  </si>
  <si>
    <t>Дата</t>
  </si>
  <si>
    <t>Время</t>
  </si>
  <si>
    <t>Дети</t>
  </si>
  <si>
    <t>Примечание</t>
  </si>
  <si>
    <t>Стоимость заказа</t>
  </si>
  <si>
    <t>+7-985-385-61-34</t>
  </si>
  <si>
    <t>Старая Купавна</t>
  </si>
  <si>
    <t>Олеся5</t>
  </si>
  <si>
    <t>Актеры</t>
  </si>
  <si>
    <t>Имя</t>
  </si>
  <si>
    <t>Статус</t>
  </si>
  <si>
    <t>Марина3</t>
  </si>
  <si>
    <t>+7-926-941-20-03</t>
  </si>
  <si>
    <t>Татьяна24</t>
  </si>
  <si>
    <t>+7-925-322-87-50</t>
  </si>
  <si>
    <t>Черное</t>
  </si>
  <si>
    <t>Анастасия5</t>
  </si>
  <si>
    <t>+7-919-761-27-34</t>
  </si>
  <si>
    <t>Кучино</t>
  </si>
  <si>
    <t>Андрей(3,5)Алиса и Антон(1,5)</t>
  </si>
  <si>
    <t>+7-926-735-37-34</t>
  </si>
  <si>
    <t>Павлино</t>
  </si>
  <si>
    <t>Тимур(2), Арина(4), Аделина(7)</t>
  </si>
  <si>
    <t>Светлана13</t>
  </si>
  <si>
    <t>Анна15</t>
  </si>
  <si>
    <t>Юлия</t>
  </si>
  <si>
    <t>+7-965-194-40-08</t>
  </si>
  <si>
    <t>Монино</t>
  </si>
  <si>
    <t>+7-963-770-88-73</t>
  </si>
  <si>
    <t xml:space="preserve"> ул. Полевая, д. 31</t>
  </si>
  <si>
    <t>5 детей</t>
  </si>
  <si>
    <t>Ольга20</t>
  </si>
  <si>
    <t>+7-967-290-32-26</t>
  </si>
  <si>
    <t>Железка</t>
  </si>
  <si>
    <t>Екатерина14</t>
  </si>
  <si>
    <t>+7-903-625-61-42</t>
  </si>
  <si>
    <t>Станция Купавна</t>
  </si>
  <si>
    <t>Татьяна14</t>
  </si>
  <si>
    <t>+7-929-580-84-10</t>
  </si>
  <si>
    <t>Владик(5,5)</t>
  </si>
  <si>
    <t>+7-916-154-72-74</t>
  </si>
  <si>
    <t>Москва</t>
  </si>
  <si>
    <t>ул. Трофимова, д. 30, корп.2</t>
  </si>
  <si>
    <t>Галина6</t>
  </si>
  <si>
    <t>Маргарита</t>
  </si>
  <si>
    <t>20 детей (6)</t>
  </si>
  <si>
    <t>+7-916-347-23-40</t>
  </si>
  <si>
    <t>Елена Коваленко</t>
  </si>
  <si>
    <t>+7-926-379-17-58</t>
  </si>
  <si>
    <t>Рыбхоз</t>
  </si>
  <si>
    <t>50 взрослых</t>
  </si>
  <si>
    <t xml:space="preserve"> Кафе Семь Прудов</t>
  </si>
  <si>
    <t>Анна</t>
  </si>
  <si>
    <t>+7-926-464-10-61</t>
  </si>
  <si>
    <t>ул. Ленина, д. 55, кв. 63</t>
  </si>
  <si>
    <t>+7-929-605-25-08</t>
  </si>
  <si>
    <t>Ольга21</t>
  </si>
  <si>
    <t>Наталья21</t>
  </si>
  <si>
    <t>+7-910-424-13-43</t>
  </si>
  <si>
    <t>Марина10</t>
  </si>
  <si>
    <t>+7-968-633-55-45</t>
  </si>
  <si>
    <t>Елена24</t>
  </si>
  <si>
    <t>Валентина8</t>
  </si>
  <si>
    <t>+7-929-656-72-03</t>
  </si>
  <si>
    <t>Екатерина16</t>
  </si>
  <si>
    <t>+7-965-196-22-65</t>
  </si>
  <si>
    <t>Екатерина15, Алексей</t>
  </si>
  <si>
    <t>+7-925-809-69-38,
+7-925-007-13-30</t>
  </si>
  <si>
    <t>Татьяна12</t>
  </si>
  <si>
    <t>+7-929-591-55-51,
+7-905-544-68-28</t>
  </si>
  <si>
    <t>ул. Набережная, д.15
(вход где ворота)</t>
  </si>
  <si>
    <t>Артем(9), Сережа(6), Стас(9)</t>
  </si>
  <si>
    <t>Елена11 (Зелёный-Домовёнок)</t>
  </si>
  <si>
    <t>Зеленый</t>
  </si>
  <si>
    <t>п. Зеленый, д. 57 (Домовенок)</t>
  </si>
  <si>
    <t>Группа детей</t>
  </si>
  <si>
    <t>+7-926-701-24-09</t>
  </si>
  <si>
    <t>Елена3</t>
  </si>
  <si>
    <t>+7-916-723-00-54</t>
  </si>
  <si>
    <t>ул. Б. Московская, д. 110, кв. 36</t>
  </si>
  <si>
    <t>Валентина6</t>
  </si>
  <si>
    <t>Обухово</t>
  </si>
  <si>
    <t>+7-916-269-02-75</t>
  </si>
  <si>
    <t>ул. Школьная, д. 1, кв. 4 (рядом с садиком 3-х этажный дом)</t>
  </si>
  <si>
    <t>Олеся6</t>
  </si>
  <si>
    <t>+7-926-564-00-81</t>
  </si>
  <si>
    <t xml:space="preserve">ул. Ленина д. 33, кв. 8 (возле гаражей слева большой дом) </t>
  </si>
  <si>
    <t>Людмила</t>
  </si>
  <si>
    <t>+7-916-401-91-60</t>
  </si>
  <si>
    <t>мкр. Железки, от Савино на Темниково,по пригородной улице поворот за второй остановкой далее сразу направо, налево, направо, 2 постороенных дома, второй дом слева, из бруса, красный забор</t>
  </si>
  <si>
    <t>Глеб</t>
  </si>
  <si>
    <t>+7-910-408-49-64</t>
  </si>
  <si>
    <t>Микрорайон д. 3, кв. 60</t>
  </si>
  <si>
    <t>Бисерово</t>
  </si>
  <si>
    <t>Данил (9,5), Артем(4)</t>
  </si>
  <si>
    <t>Анна12</t>
  </si>
  <si>
    <t>+7-903-287-82-86</t>
  </si>
  <si>
    <t>ул. Пролетарская, д. 25</t>
  </si>
  <si>
    <t>+7-926-351-14-84</t>
  </si>
  <si>
    <t>Алёна2</t>
  </si>
  <si>
    <t>+7-926-672-76-97</t>
  </si>
  <si>
    <t>Наталья22</t>
  </si>
  <si>
    <t>Ольга22</t>
  </si>
  <si>
    <t>Максим(10), Алена(4)</t>
  </si>
  <si>
    <t>Денис</t>
  </si>
  <si>
    <t>ул. Пионерская, д.3, кв.228, подъезд 7, этаж 3</t>
  </si>
  <si>
    <t>+7-925-909-65-61</t>
  </si>
  <si>
    <t>Екатерина10</t>
  </si>
  <si>
    <t>Новая Купавна</t>
  </si>
  <si>
    <t>котеджный поселок Лагуна (поворот к ареалу, 200-300 метров направо шлагбаум)</t>
  </si>
  <si>
    <t>Лиза(5), Руслан(5), София(7)</t>
  </si>
  <si>
    <t>+7-926-757-51-01</t>
  </si>
  <si>
    <t>Колонтаево</t>
  </si>
  <si>
    <t>Елена25</t>
  </si>
  <si>
    <t>+7-926-335-75-53</t>
  </si>
  <si>
    <t>Софья(9)</t>
  </si>
  <si>
    <t>Презентация нас + возможно сценарий.в балашихе в школе 45 минут 24 декабря с утра.</t>
  </si>
  <si>
    <t>Нелля</t>
  </si>
  <si>
    <t>Электроугли</t>
  </si>
  <si>
    <t>Вишняковские дачи, ул.Длинная д.32</t>
  </si>
  <si>
    <t>+7-926-285-44-79</t>
  </si>
  <si>
    <t>СНТ "Мечта", перед лесом налево, первый дом(желтый)</t>
  </si>
  <si>
    <t>Ирина9</t>
  </si>
  <si>
    <t>+7-916-970-88-00</t>
  </si>
  <si>
    <t>Ольга14</t>
  </si>
  <si>
    <t>+7-926-541-13-38</t>
  </si>
  <si>
    <t>ул. Б.Московская, д. 108, кв. 45</t>
  </si>
  <si>
    <t>Полина(9.5), Ксения(6.5)</t>
  </si>
  <si>
    <t>Татьяна16</t>
  </si>
  <si>
    <t>+7-926-281-15-55</t>
  </si>
  <si>
    <t>ул. Калинина, д. 15, кв. 44 (3 подъезд, около колкоза Кирова)</t>
  </si>
  <si>
    <t>Татьяна21</t>
  </si>
  <si>
    <t>+7-926-535-94-28</t>
  </si>
  <si>
    <t>Александр</t>
  </si>
  <si>
    <t>+7-985-727-54-80</t>
  </si>
  <si>
    <t>Новая купавна</t>
  </si>
  <si>
    <t>Новая купавна, жил. Кооператив "Родинки"</t>
  </si>
  <si>
    <t>+7-915-360-10-54
+7-985-485-90-65</t>
  </si>
  <si>
    <t>+7-929-605-05-10</t>
  </si>
  <si>
    <t>Света(4), Варя(5), Игнат(6),</t>
  </si>
  <si>
    <t>Алексей5</t>
  </si>
  <si>
    <t>+7-915-492-80-46,
+7-985-970-56-35</t>
  </si>
  <si>
    <t>Изотоп, ворота дача, д.15 (к Кострову Алексею)</t>
  </si>
  <si>
    <t>Заря</t>
  </si>
  <si>
    <t>ул. Молодежная, д. 15, кв. 59, 2 подъезд, 6 этаж</t>
  </si>
  <si>
    <t>Атрем(7), Вика(9), Вова(6)</t>
  </si>
  <si>
    <t>ул. Матросова, д. 3, кв. 45</t>
  </si>
  <si>
    <t>+7-903-524-62-08</t>
  </si>
  <si>
    <t>Екатерина11</t>
  </si>
  <si>
    <t>2016 год</t>
  </si>
  <si>
    <t>+7-903-279-82-20
+7-912-823-39-82</t>
  </si>
  <si>
    <t>Любовь 
Анна ВасильевнаМ.Р</t>
  </si>
  <si>
    <t>6 детский сад</t>
  </si>
  <si>
    <t>Вика(6,5), Настя(2,5)</t>
  </si>
  <si>
    <t>СНТ Дружба, уч. 349 (2 ворота) Стадион труд</t>
  </si>
  <si>
    <t>Ирина12</t>
  </si>
  <si>
    <t>ул. Центральная, д. 33</t>
  </si>
  <si>
    <t>Марина11</t>
  </si>
  <si>
    <t>+7-917-548-96-82</t>
  </si>
  <si>
    <t>+7-903-160-97-67</t>
  </si>
  <si>
    <t>+7-926-126-48-88</t>
  </si>
  <si>
    <t>Варвара(4)</t>
  </si>
  <si>
    <t>Юлия7</t>
  </si>
  <si>
    <t>Саша(3), Карина(3), Снежанна(10), Карина(10)</t>
  </si>
  <si>
    <t>6 детей</t>
  </si>
  <si>
    <t>Андрей2</t>
  </si>
  <si>
    <t>+7-926-595-24-72</t>
  </si>
  <si>
    <t>ул. Братьев Кругловых, на улице</t>
  </si>
  <si>
    <t>7 детей</t>
  </si>
  <si>
    <t>+7-926-281-60-10</t>
  </si>
  <si>
    <t>Бабкина дача, 1 ворота, заранее позвонить</t>
  </si>
  <si>
    <t>3 девочки</t>
  </si>
  <si>
    <t>обухово, монино, зеленый +200 рублей</t>
  </si>
  <si>
    <t>Балашиха</t>
  </si>
  <si>
    <t>Южный, ул. Пионерская, д. 6, кв.42, 4 этаж, 3 подъезд</t>
  </si>
  <si>
    <t>+7-926-188-22-69</t>
  </si>
  <si>
    <t>Юлия9</t>
  </si>
  <si>
    <t>Анна16</t>
  </si>
  <si>
    <t>Елена27</t>
  </si>
  <si>
    <t>Сергей5</t>
  </si>
  <si>
    <t>3 детей</t>
  </si>
  <si>
    <t>ул. Школьная д. 39а, кв. 52</t>
  </si>
  <si>
    <t>Наталья14</t>
  </si>
  <si>
    <t>+7-916-877-05-64</t>
  </si>
  <si>
    <t>Анна17</t>
  </si>
  <si>
    <t>+7-906-792-13-50</t>
  </si>
  <si>
    <t>Ирина14</t>
  </si>
  <si>
    <t>Ольга12</t>
  </si>
  <si>
    <t>+7-910-423-25-62</t>
  </si>
  <si>
    <t>Виктория3</t>
  </si>
  <si>
    <t>+7-926-364-04-00</t>
  </si>
  <si>
    <t>Софи (3)</t>
  </si>
  <si>
    <t>+7-926-582-61-66</t>
  </si>
  <si>
    <t>Ирина10</t>
  </si>
  <si>
    <t>+7-903-522-68-82</t>
  </si>
  <si>
    <t>+7-926-662-98-78</t>
  </si>
  <si>
    <t>Светлана14</t>
  </si>
  <si>
    <t xml:space="preserve"> ул. Б.Московская, д. 64, кв. 106, 3 подъезд, 9 этаж, направо</t>
  </si>
  <si>
    <t>Надежда6</t>
  </si>
  <si>
    <t>Ульяна(6), Лева(14), Илья(4)</t>
  </si>
  <si>
    <t>Улица! Внутренний двор ДК Акрихин (могут поменять)</t>
  </si>
  <si>
    <t>около 3-х детей</t>
  </si>
  <si>
    <t>Нина Михайловна</t>
  </si>
  <si>
    <t>+7-906-790-14-10</t>
  </si>
  <si>
    <t>ул. Микрорайон, д. 2, кв. 25</t>
  </si>
  <si>
    <t>Ирина11</t>
  </si>
  <si>
    <t>Шульгино</t>
  </si>
  <si>
    <t>Оксана</t>
  </si>
  <si>
    <t>+7-916-615-93-50</t>
  </si>
  <si>
    <t>Людмила2</t>
  </si>
  <si>
    <t>+7-917-522-92-52</t>
  </si>
  <si>
    <t>Алина(11), Глеб(7), Богдан(2), Кирил(1), Полина?(11)</t>
  </si>
  <si>
    <t>Зоя</t>
  </si>
  <si>
    <t>+7-903-580-16-49</t>
  </si>
  <si>
    <t>Петр</t>
  </si>
  <si>
    <t>+7-925-000-74-24</t>
  </si>
  <si>
    <t>Рита(5)</t>
  </si>
  <si>
    <t>Татьяна25</t>
  </si>
  <si>
    <t>+7-926-181-66-10</t>
  </si>
  <si>
    <t>Молзино</t>
  </si>
  <si>
    <t>Виктория2,
Виктор2</t>
  </si>
  <si>
    <t>! +7-910-461-35-10, 
+7-965-132-82-75</t>
  </si>
  <si>
    <t>Влад(10), Алексей(9), Богдан(4), Никита(2)</t>
  </si>
  <si>
    <t>Наталья17</t>
  </si>
  <si>
    <t>+7-926-207-12-60</t>
  </si>
  <si>
    <t>Арина</t>
  </si>
  <si>
    <t>ул. Автозаводская, д. 4, кв. 44
 (1 подъезд, 11 эт.)</t>
  </si>
  <si>
    <t>+7-926-150-93-04,
+7-495-522-76-16 (дом)</t>
  </si>
  <si>
    <t>Алексей3</t>
  </si>
  <si>
    <t>+7-916-512-08-48</t>
  </si>
  <si>
    <t>Даша (9),
 День рождение</t>
  </si>
  <si>
    <t xml:space="preserve">Елена7 </t>
  </si>
  <si>
    <t>+7-903-220-98-50</t>
  </si>
  <si>
    <t>ул. Строителей, д. 3, (у нового магазина на шоссе)</t>
  </si>
  <si>
    <t>Дания</t>
  </si>
  <si>
    <t>+7-905-546-58-04</t>
  </si>
  <si>
    <t>Светлана</t>
  </si>
  <si>
    <t>+7-963-990-71-86</t>
  </si>
  <si>
    <t>3-4 ребенка</t>
  </si>
  <si>
    <t>Андрей4</t>
  </si>
  <si>
    <t>+7-916-700-85-87</t>
  </si>
  <si>
    <t>+7-977-305-57-73</t>
  </si>
  <si>
    <t>Вера3</t>
  </si>
  <si>
    <t>+7-926-757-71-17</t>
  </si>
  <si>
    <t>Маша(5), Паша(9), Вероника(5) еще 2 ребенка</t>
  </si>
  <si>
    <t>Ирина хочет быть снегурочкой 89265813469</t>
  </si>
  <si>
    <t>Валерия(4), Дима(3)</t>
  </si>
  <si>
    <t>+7-917-526-94-38</t>
  </si>
  <si>
    <t>Инна3</t>
  </si>
  <si>
    <t>+7-985-282-27-76</t>
  </si>
  <si>
    <t>Мария3</t>
  </si>
  <si>
    <t>Соня(4), Саша(7)</t>
  </si>
  <si>
    <t>Диана</t>
  </si>
  <si>
    <t>Алеша(6), Анна(3,5)</t>
  </si>
  <si>
    <t>+7-917-538-67-06</t>
  </si>
  <si>
    <t>+7-916-144-43-61</t>
  </si>
  <si>
    <t>Евгения4</t>
  </si>
  <si>
    <t>Никита(6), Артем (9)</t>
  </si>
  <si>
    <t>+7-929-647-46-82</t>
  </si>
  <si>
    <t>Вера4</t>
  </si>
  <si>
    <t>Надежда4</t>
  </si>
  <si>
    <t>+7-926-178-89-56</t>
  </si>
  <si>
    <t>мария заказ хочет на 19 или 20 декабря</t>
  </si>
  <si>
    <t>Татьяна26</t>
  </si>
  <si>
    <t>+7-962-969-20-74</t>
  </si>
  <si>
    <t>ул. Народная д. 28</t>
  </si>
  <si>
    <t>Александра Кузнецова</t>
  </si>
  <si>
    <t>Таня(10), Вера(1,5)</t>
  </si>
  <si>
    <t>Ольга(10), Марсель(5)</t>
  </si>
  <si>
    <t xml:space="preserve"> +7-916-150-83-72</t>
  </si>
  <si>
    <t>Георгий(11), Арсений(6), Дима(4), Максим(6)</t>
  </si>
  <si>
    <t>Дмитрий</t>
  </si>
  <si>
    <t>+7-919-774-92-93</t>
  </si>
  <si>
    <t>Софья (7), Данила (6), Алина (9), Варвара(2), Наташа(2)</t>
  </si>
  <si>
    <t>Екатерина Сорокина</t>
  </si>
  <si>
    <t>+7-925-226-52-26,
+7-926-256-08-45</t>
  </si>
  <si>
    <t>Котеджный поселок "Мелихово"</t>
  </si>
  <si>
    <t>Мелихово, д.30 (до поселка, до дома объяснят по телефону)</t>
  </si>
  <si>
    <t>Ольга Смирнова</t>
  </si>
  <si>
    <t>+7-926-906-66-15</t>
  </si>
  <si>
    <t>Марьино</t>
  </si>
  <si>
    <t>Артем(3), Андрей(1.10), Алиса?(10)</t>
  </si>
  <si>
    <t>Марина2</t>
  </si>
  <si>
    <t>+7-909-670-02-77</t>
  </si>
  <si>
    <t>Матвей (8.5), Ульяна (5)</t>
  </si>
  <si>
    <t>Юлия6</t>
  </si>
  <si>
    <t>+7-903-555-78-94</t>
  </si>
  <si>
    <t>Олег</t>
  </si>
  <si>
    <t>+7-903-629-50-93</t>
  </si>
  <si>
    <t>ул. Назина, д. 19</t>
  </si>
  <si>
    <t>Алексей6</t>
  </si>
  <si>
    <t>+7-916-607-24-45</t>
  </si>
  <si>
    <t>Сергей3</t>
  </si>
  <si>
    <t xml:space="preserve"> +7-916-320-13-34</t>
  </si>
  <si>
    <t>Новая
Купавна</t>
  </si>
  <si>
    <t>Новая Купавна, ул. Луговая, д. 11а (частн.дом), 200 м от горьковки, напротив ФСО, 100 от луговой, справа</t>
  </si>
  <si>
    <t>Алексей7,
Ирина15</t>
  </si>
  <si>
    <t>+7-985-298-53-66,
+7-903-139-01-23</t>
  </si>
  <si>
    <t>Кира(5,5)</t>
  </si>
  <si>
    <t>+7-926-276-20-66</t>
  </si>
  <si>
    <t>Екатерина18</t>
  </si>
  <si>
    <t>Татьяна27</t>
  </si>
  <si>
    <t>+7-915-452-95-98</t>
  </si>
  <si>
    <t>Гриша(6), Даша(2,5), Артем(4), Влад(3)</t>
  </si>
  <si>
    <t>+7-926-567-07-19</t>
  </si>
  <si>
    <t>Оксана5</t>
  </si>
  <si>
    <t>+7-965-365-43-03</t>
  </si>
  <si>
    <t>ул. Рождественская д. 10, кв. 52, 1 подъезд, 14 этаж</t>
  </si>
  <si>
    <t>ул. Цветочная д. 7</t>
  </si>
  <si>
    <t>+7-916-963-56-96          +7-926-383-03-28</t>
  </si>
  <si>
    <t xml:space="preserve">
Александр3
Полина</t>
  </si>
  <si>
    <t>Даша(6)</t>
  </si>
  <si>
    <t>Наталья19</t>
  </si>
  <si>
    <t>+7-903-575-07-76</t>
  </si>
  <si>
    <t>Никита(7)</t>
  </si>
  <si>
    <t>Константин</t>
  </si>
  <si>
    <t>+7-903-599-97-44</t>
  </si>
  <si>
    <t>Екатерина19</t>
  </si>
  <si>
    <t>+7-977-488-56-16
+7-903-141-54-90</t>
  </si>
  <si>
    <t>10 детей</t>
  </si>
  <si>
    <t>+7-917-584-97-47</t>
  </si>
  <si>
    <t>Кудиново</t>
  </si>
  <si>
    <t>ул. Центральная, д. 9, кв. 35</t>
  </si>
  <si>
    <t>+7-926-634-09-81</t>
  </si>
  <si>
    <t>Камила</t>
  </si>
  <si>
    <t>+7-968-924-92-15</t>
  </si>
  <si>
    <t>Анастасия6</t>
  </si>
  <si>
    <t>+7-910-417-41-16</t>
  </si>
  <si>
    <t>Ольга24</t>
  </si>
  <si>
    <t>Анастасия</t>
  </si>
  <si>
    <t>дач.пос. Лесная Купавна (после поворота на ареал 200м, напротив бензоколонки)</t>
  </si>
  <si>
    <t xml:space="preserve">+7-925-238-10-72 </t>
  </si>
  <si>
    <t>Лёва(6.5), Вика(5)</t>
  </si>
  <si>
    <t>+7-980-510-27-27</t>
  </si>
  <si>
    <t>20 человек</t>
  </si>
  <si>
    <t>Корпоратив</t>
  </si>
  <si>
    <t>Юрий2</t>
  </si>
  <si>
    <t>31 декабря 12:30 на 45 минут (есть канат) 3500  15 человек на улице</t>
  </si>
  <si>
    <t>Наталья23  +7-926-5742000 хочет заказать в школу на 24 декабря в 18:00 в 34 школу в класс к Маше</t>
  </si>
  <si>
    <t>Соня,Соня(6)</t>
  </si>
  <si>
    <t>+7-926-557-37-37</t>
  </si>
  <si>
    <t>Наталья24</t>
  </si>
  <si>
    <t>+7-925-156-99-70</t>
  </si>
  <si>
    <t>Екатерина20</t>
  </si>
  <si>
    <t>Валерия(7), Ульяна(7), Катя(6), Никита(14)</t>
  </si>
  <si>
    <t>+7-910-452-17-07</t>
  </si>
  <si>
    <t>Наталья23</t>
  </si>
  <si>
    <t>+7-926-574-20-00</t>
  </si>
  <si>
    <t>Школа №34</t>
  </si>
  <si>
    <t>Алина3</t>
  </si>
  <si>
    <t>Виктория(2,5), Кирилл(2,5)</t>
  </si>
  <si>
    <t>Евгения5</t>
  </si>
  <si>
    <t>Наталья12</t>
  </si>
  <si>
    <t>+7-919-994-20-24</t>
  </si>
  <si>
    <t>Федя(7),
Вера(7)</t>
  </si>
  <si>
    <t>+7-926-367-88-28</t>
  </si>
  <si>
    <t>Виктория4</t>
  </si>
  <si>
    <t>Екатерина6</t>
  </si>
  <si>
    <t>+7-926-304-34-16</t>
  </si>
  <si>
    <t>Лера(9), Ваня(6)</t>
  </si>
  <si>
    <t xml:space="preserve"> +7-929-616-06-26</t>
  </si>
  <si>
    <t>Павел</t>
  </si>
  <si>
    <t>Иван(8)</t>
  </si>
  <si>
    <t xml:space="preserve"> +7-917-535-92-33</t>
  </si>
  <si>
    <t>Анна11</t>
  </si>
  <si>
    <t>Матвей(4),Артем(4), Настя(5), Саша(7), Вера(3)</t>
  </si>
  <si>
    <t>+7-903-744-77-15</t>
  </si>
  <si>
    <t>Владимир3</t>
  </si>
  <si>
    <t>5-7 чел взрослые</t>
  </si>
  <si>
    <t>примерно 30 человек</t>
  </si>
  <si>
    <t>ул. Широкая д. 8</t>
  </si>
  <si>
    <t>Артем(8), Ярослава(3), Никита(2)</t>
  </si>
  <si>
    <t>+7-929-617-39-56</t>
  </si>
  <si>
    <t>взрослые</t>
  </si>
  <si>
    <t>ул. Октябрьская д. 29, кв. 349,7 подъезд,со двора, 5 этаж</t>
  </si>
  <si>
    <t>+7-916-982-87-74</t>
  </si>
  <si>
    <t>+7-916-621-05-16</t>
  </si>
  <si>
    <t>Екатерина21</t>
  </si>
  <si>
    <t>Николай4</t>
  </si>
  <si>
    <t>+7-926-178-49-75</t>
  </si>
  <si>
    <t>ул. Юбилейная д. 28, кв. корп.1, кв. 28, подъезд 1, этаж 8</t>
  </si>
  <si>
    <t>Василиса(2,10)</t>
  </si>
  <si>
    <t>Кучино, Заря(основной)</t>
  </si>
  <si>
    <t>ул. Центральная, д.30, кв.208, домофон 208, 
! ул. Журавлиная д. 24 (на носовихе) (на пешех. Переходе, где камера, повотор на право, и второй дом от дороги по правой стороне)</t>
  </si>
  <si>
    <t>взять паспорта</t>
  </si>
  <si>
    <t>Лиза Андреева</t>
  </si>
  <si>
    <t xml:space="preserve"> Кучино</t>
  </si>
  <si>
    <t>ул. Южная, д. 17а (черные ворота, въезд на территорию "Технострой")</t>
  </si>
  <si>
    <t>20 человек, в основном девушки</t>
  </si>
  <si>
    <t>! +7-929-579-58-50, 
+7-495-664-21-27</t>
  </si>
  <si>
    <t>! Ольга25 (главбух), Геннадий2 (директор)</t>
  </si>
  <si>
    <t>Егор(6)</t>
  </si>
  <si>
    <t>Новое Бисерово, ул. Орлова, д. 2, кв. 117 (9 этаж, 1 подъезд)</t>
  </si>
  <si>
    <t>ул. Школьная, д. 15, кв. 112 (5 этаж, 2 подъезд)</t>
  </si>
  <si>
    <t>! Вера5
Анна13 Надежда8</t>
  </si>
  <si>
    <t>! +7-916-686-74-05
+7-916-217-94-48
+7-906-797-93-47</t>
  </si>
  <si>
    <t>Мария</t>
  </si>
  <si>
    <t>СНТ Дружба, Стадион труд</t>
  </si>
  <si>
    <t>+7-926-566-76-82</t>
  </si>
  <si>
    <t>+7-916-632-15-60
+7-903-715-41-20</t>
  </si>
  <si>
    <t>Екатерина22</t>
  </si>
  <si>
    <t>Елена Башмакова</t>
  </si>
  <si>
    <t>Людмила3</t>
  </si>
  <si>
    <t>Аптека около рынка. На улицу на 2 часа.</t>
  </si>
  <si>
    <t>Сергей6</t>
  </si>
  <si>
    <t>+7-925-312-30-53,
+7-967-097-09-25</t>
  </si>
  <si>
    <t>Анна7</t>
  </si>
  <si>
    <t>+7-926-551-0535</t>
  </si>
  <si>
    <t>Вася(5), Егор(4), Ваня(8), Георгий(6), Мила(5), Матвей и Даша (2), Катя (4)</t>
  </si>
  <si>
    <t>ул. Кирова, д.4, кв. 4
 (1 подъезд, 2 этаж)</t>
  </si>
  <si>
    <t>проспект Героев, д. 4, кв. 34,           10 этаж, 1 подъезд</t>
  </si>
  <si>
    <t>г.Балашиха, д.Черное, ул.Агрогородок, д.7, кв.123, 2 подъезд, 7 этаж</t>
  </si>
  <si>
    <t>+7-926-256-40-04,
+7-926-257-00-00</t>
  </si>
  <si>
    <t>+7-964-768-02-39
! +7-925-362-73-73</t>
  </si>
  <si>
    <t>Ольга19
! Елена28</t>
  </si>
  <si>
    <t>Андерей6
Ирина17</t>
  </si>
  <si>
    <t>+7-915-363-28-25
+7-915-363-34-40</t>
  </si>
  <si>
    <t>ул. Чкалова д. 8, кв. 35</t>
  </si>
  <si>
    <t>Женя Блохина</t>
  </si>
  <si>
    <t>ул. Юбилейная д. 8, кв. 18, 4 этаж, один подъезд в доме</t>
  </si>
  <si>
    <t>Лиза(7)</t>
  </si>
  <si>
    <t>Елена29</t>
  </si>
  <si>
    <t>Светлана Балашиха</t>
  </si>
  <si>
    <t>! Ул. Новочеркасская, д. 26, кв. 48 (3 этаж). Или 
Ул. Новочеркасская, д. 10, кв. ?? (5 этаж)</t>
  </si>
  <si>
    <t>п. Зеленый, д. 3, кв. 80 
(6 подъезд, 2 этаж)               рядом со школой</t>
  </si>
  <si>
    <t>+7-916-327-34-52</t>
  </si>
  <si>
    <t>Игорь2</t>
  </si>
  <si>
    <t>+7-926-172-66-84</t>
  </si>
  <si>
    <t>Ногинск</t>
  </si>
  <si>
    <t>Никита(9)День Р., Лера(5)</t>
  </si>
  <si>
    <t>+7-905-650-22-21</t>
  </si>
  <si>
    <t>Денис2</t>
  </si>
  <si>
    <t>Татьяна4, 
! Вячеслав</t>
  </si>
  <si>
    <t>+7-916-054-97-45
! +7-916-714-79-56</t>
  </si>
  <si>
    <t>! Ногинск, Старая Купавна</t>
  </si>
  <si>
    <t>Вероника(3), Федор(11)</t>
  </si>
  <si>
    <t>+7-903-710-82-20</t>
  </si>
  <si>
    <t>Павел2</t>
  </si>
  <si>
    <t>Вишняковские дачи</t>
  </si>
  <si>
    <t>ул. Первомайская, д. 36
(частн. дом)</t>
  </si>
  <si>
    <t>Екатерина5, 
Екатерина13</t>
  </si>
  <si>
    <t>+7-929-574-02-42,
+7-963-772-02-55</t>
  </si>
  <si>
    <t>Анна9   (подруга Вики)</t>
  </si>
  <si>
    <t>Светлана9
! муж Алексей</t>
  </si>
  <si>
    <t>ул. Твардовского, д.26, кв.209, 6 этаж, 4 подъезд</t>
  </si>
  <si>
    <t>Павлино д. 39, кв. 118, 2 этаж, 3 подъезд</t>
  </si>
  <si>
    <t>Елена31</t>
  </si>
  <si>
    <t>Кирилл (8), Тимофей (8)</t>
  </si>
  <si>
    <t>ул. Крестьянская, д. 11, 
! ул. Энтузиастов, д. 1, кв. 61 (1 подъезд 1 от почты, 1 этаж)</t>
  </si>
  <si>
    <t>Шульгино, 
! Обухово</t>
  </si>
  <si>
    <t>+7-926-277-68-31
+7-925-879-39-93</t>
  </si>
  <si>
    <t>Василиса(12), Семен(5), Богдана(10)</t>
  </si>
  <si>
    <t xml:space="preserve"> ! +7-977-381-55-43       +7-929-538-01-63</t>
  </si>
  <si>
    <t>ул. Юбилейная д. 28, корп.1, кв. 53, 15 этаж, 1 подъезд</t>
  </si>
  <si>
    <t>3 ребенка</t>
  </si>
  <si>
    <t>ул. Цветочная, д.28 (первая, ll носовихи, налево) 19 км</t>
  </si>
  <si>
    <t>ул. Саввинское шоссе д. 4/2, кв. 83, 2 подъезд, 9 этаж</t>
  </si>
  <si>
    <t>ул. Троицкая, д.4, кв.258, 4 подъезд, 6 этаж</t>
  </si>
  <si>
    <t>ул.Соловьева, д.1, кв.308, 6 подъезд, 4 этаж</t>
  </si>
  <si>
    <t>Елена26
Татьяна28</t>
  </si>
  <si>
    <t>+7-926-612-42-72
+7-916-232-66-86</t>
  </si>
  <si>
    <t>+7-926-753-24-25</t>
  </si>
  <si>
    <t>ул. Фрунзе д. 11, кв. 18</t>
  </si>
  <si>
    <t>Анна14</t>
  </si>
  <si>
    <t>Зеленый, д. 53, кв. 65(справа, если ехать от купавны)</t>
  </si>
  <si>
    <t>Ольга27</t>
  </si>
  <si>
    <t>ул. Колхозная д. 11, кв. 52, 1 подъезд, 14 этаж</t>
  </si>
  <si>
    <t>+7-926-374-08-24
+7-498-304-76-32</t>
  </si>
  <si>
    <t>Надежда9</t>
  </si>
  <si>
    <t>4 ребенка</t>
  </si>
  <si>
    <t>Никита(10), Лера(11)
Софья (3,5)</t>
  </si>
  <si>
    <t>Арсений(7), Настя(11), Даня(5), Лиза(6)</t>
  </si>
  <si>
    <t>+7-916-774-87-17</t>
  </si>
  <si>
    <t>Анна18</t>
  </si>
  <si>
    <t>+7-916-602-10-07</t>
  </si>
  <si>
    <t>Андрей7</t>
  </si>
  <si>
    <t>Данила(5), Кирилл (4), Максим(3)</t>
  </si>
  <si>
    <t>Миша(7), Вера(3), Андрей(6), Алеша(3), Соня(5)+1 ребенок</t>
  </si>
  <si>
    <t>ул. Луговая д. 2, к.1, кв. 6, этаж 2</t>
  </si>
  <si>
    <t>+7-926-369-33-48</t>
  </si>
  <si>
    <t>Ольга28</t>
  </si>
  <si>
    <t>ул. Михалево, д. 33(после дикси направо, налево до конца) по полевой</t>
  </si>
  <si>
    <t>Позвонил</t>
  </si>
  <si>
    <t>Заказал</t>
  </si>
  <si>
    <t>Отказ</t>
  </si>
  <si>
    <t>звонок</t>
  </si>
  <si>
    <t>пост/новый</t>
  </si>
  <si>
    <t>источник</t>
  </si>
  <si>
    <t>Постоянный</t>
  </si>
  <si>
    <t>Новый</t>
  </si>
  <si>
    <t>Газета</t>
  </si>
  <si>
    <t>Интернет</t>
  </si>
  <si>
    <t>Объявление</t>
  </si>
  <si>
    <t>Рекомендация</t>
  </si>
  <si>
    <t>Знакомые</t>
  </si>
  <si>
    <t>Авто</t>
  </si>
  <si>
    <t>примечание</t>
  </si>
  <si>
    <t>Надежда5</t>
  </si>
  <si>
    <t>ул. Парковая д.1</t>
  </si>
  <si>
    <t>Полина(9), Мария(3,5)</t>
  </si>
  <si>
    <t>Арина(5), Лиза(7), Лера(4)</t>
  </si>
  <si>
    <t>Светлана15</t>
  </si>
  <si>
    <t>ул. Ленина, д. 12, кв. 77, 
2 подъезд от садика, 5 этаж</t>
  </si>
  <si>
    <t>Вишняковские дачи, ул. Длинная д.32</t>
  </si>
  <si>
    <t xml:space="preserve">Яна4 </t>
  </si>
  <si>
    <t>+7-916-523-07-00</t>
  </si>
  <si>
    <t>ул. Молодежная д. 17, кв. 45,. 2 подъезд, 2 этаж</t>
  </si>
  <si>
    <t>Сережа(3,5)</t>
  </si>
  <si>
    <t>Никита(7),   Ника (3,5)</t>
  </si>
  <si>
    <t xml:space="preserve">Марьино, парк
</t>
  </si>
  <si>
    <t>улица</t>
  </si>
  <si>
    <t>Таня(11), Вера(2,5)</t>
  </si>
  <si>
    <t>ID</t>
  </si>
  <si>
    <t>+7-929-633-77-91</t>
  </si>
  <si>
    <t>+7-925-154-46-35</t>
  </si>
  <si>
    <t xml:space="preserve">Виктория5
</t>
  </si>
  <si>
    <t xml:space="preserve">Ирина16
</t>
  </si>
  <si>
    <t>+7-925-868-76-10</t>
  </si>
  <si>
    <t>+7-905-779-73-64</t>
  </si>
  <si>
    <t>Алена4</t>
  </si>
  <si>
    <t>+7-903-176-94-68</t>
  </si>
  <si>
    <t>Валентина</t>
  </si>
  <si>
    <t>Екатерина23</t>
  </si>
  <si>
    <t>Нуминат</t>
  </si>
  <si>
    <t>Ольга29</t>
  </si>
  <si>
    <t>Екатерина13</t>
  </si>
  <si>
    <t>Елена Милиционер</t>
  </si>
  <si>
    <t>+7-929-954-03-61</t>
  </si>
  <si>
    <t>ул. Саввинская д.1а</t>
  </si>
  <si>
    <t>+7-926-610-32-01</t>
  </si>
  <si>
    <t>ул. Братьев Кругловых д. 53</t>
  </si>
  <si>
    <t>+7-926-327-61-17          +7-927-117-03-33</t>
  </si>
  <si>
    <t>+7-903-161-68-33          +7-925-185-89-63</t>
  </si>
  <si>
    <t>ул.Зеленая д. 3</t>
  </si>
  <si>
    <t>+7-963-772-02-55</t>
  </si>
  <si>
    <t>Стадион "Акрихин" около елки</t>
  </si>
  <si>
    <t>+7-910-007-24-91</t>
  </si>
  <si>
    <t>30 человек, 4 класс</t>
  </si>
  <si>
    <t>Аня и Александра, Владик6,5 Даша1,5</t>
  </si>
  <si>
    <t>Дима(5), Настя(5)</t>
  </si>
  <si>
    <t>Пролина(4), Аня(2),Лида(1), Соня(4)</t>
  </si>
  <si>
    <t>запомнить имена</t>
  </si>
  <si>
    <t>очень понравился голос Д.М.</t>
  </si>
  <si>
    <t>1500+к.д.</t>
  </si>
  <si>
    <t>+7-926-900-05-80</t>
  </si>
  <si>
    <t>+7-925-062-36-54</t>
  </si>
  <si>
    <t>ул. Рождественская д.5, кв.114, 2 подъезд, 13 этаж</t>
  </si>
  <si>
    <t>Денис и Егор(5)</t>
  </si>
  <si>
    <t>Надежда10</t>
  </si>
  <si>
    <t>мкр. Железки, от Савино на Темниково,по пригородной улице поворот за второй остановкой ул.1-я светлая, д.26</t>
  </si>
  <si>
    <t>Александр(7.5), Милана(4.5)</t>
  </si>
  <si>
    <t>Ульяна(8), Степан(6.5)</t>
  </si>
  <si>
    <t>Ева(6), Настя(6), Андрей(7), Денис(6)</t>
  </si>
  <si>
    <t>Ольгино, ул. Граничная д. 38, кв. 490 подъезд 3, этаж 15,                   код 1986</t>
  </si>
  <si>
    <t>Щемилово</t>
  </si>
  <si>
    <t>ул. Орлова д.26, кв. 464, 6 подъезд, 3 этаж</t>
  </si>
  <si>
    <t>База заказов Деда мороза и Снегурочки на 2017 год</t>
  </si>
  <si>
    <t xml:space="preserve"> Старая Купавна, ул. Октябрьская, д. 45, кв. 30</t>
  </si>
  <si>
    <t>Старая Купавна, ул. Ленина д. 6 кв. 71</t>
  </si>
  <si>
    <t>Кучино, ул.Соловьева, д.1, кв.308, 6 подъезд, 4 этаж</t>
  </si>
  <si>
    <t>Павлино, ул. Троицкая, д.4, кв.258, 4 подъезд, 6 этаж</t>
  </si>
  <si>
    <t>Бисерово, ул. Бисеровское шоссе, 800м от ст.Купавна, 19 участок, СНТ</t>
  </si>
  <si>
    <t>Уезжают</t>
  </si>
  <si>
    <t>Милана(5), Дарья(5)</t>
  </si>
  <si>
    <t>Старая Купавна, ул. Ленина, д. 51, кв. 17, 2 подъезд, 1 этах</t>
  </si>
  <si>
    <t>не звонил</t>
  </si>
  <si>
    <t>Железка, проспект Героев, д. 4, кв. 34,           10 этаж, 1 подъезд</t>
  </si>
  <si>
    <t>Никита(8,5), Вика(8)</t>
  </si>
  <si>
    <t>+7-926-208-06-68</t>
  </si>
  <si>
    <t>Электросталь</t>
  </si>
  <si>
    <t>Вроника(6),Кирилл(55),Настя(3),Алена(12),Вика(05)</t>
  </si>
  <si>
    <t>+7-985-392-14-00</t>
  </si>
  <si>
    <t>Наталья25</t>
  </si>
  <si>
    <t>Анна19</t>
  </si>
  <si>
    <t>Екатерина(7), Сережа(4)</t>
  </si>
  <si>
    <t>Александра5</t>
  </si>
  <si>
    <t>+7-926-348-03-14</t>
  </si>
  <si>
    <t>Полина(10), Никита(3), Милана(2)?</t>
  </si>
  <si>
    <t>Ольга30</t>
  </si>
  <si>
    <t>+7-916-298-88-44</t>
  </si>
  <si>
    <t>Нина Ивановна</t>
  </si>
  <si>
    <t>+7-926-213-56-59</t>
  </si>
  <si>
    <t>Никита(13), Максим(9), Вероника(6)</t>
  </si>
  <si>
    <t>Тетя Лида</t>
  </si>
  <si>
    <t>+7-916-776-69-05</t>
  </si>
  <si>
    <t>Ксюша(10), Маша(11), Настя(6), Кристина(4),Алина(6,5), София(4), Кирилл(4)</t>
  </si>
  <si>
    <t>ул. Кирова д. 1, кв. 19</t>
  </si>
  <si>
    <t>ДК Акрихин, Кенгуру</t>
  </si>
  <si>
    <t>40 детей</t>
  </si>
  <si>
    <t>Дети выросли</t>
  </si>
  <si>
    <t>Оксана6</t>
  </si>
  <si>
    <t xml:space="preserve"> Яна3</t>
  </si>
  <si>
    <t>+7-926-562-83-61</t>
  </si>
  <si>
    <t>Наталья26</t>
  </si>
  <si>
    <t>Егор (10,5),
Аня (9,5)</t>
  </si>
  <si>
    <t xml:space="preserve">София(7), Калерия (7) </t>
  </si>
  <si>
    <t>Егор(7.5), Даша(4.4)</t>
  </si>
  <si>
    <t>Антон(6), Полина(5), Владик(6), Виталий(5 мес)</t>
  </si>
  <si>
    <t>+7-926-214-71-04</t>
  </si>
  <si>
    <t>Инна4</t>
  </si>
  <si>
    <t>г. Железнодорожный</t>
  </si>
  <si>
    <t>г. Железнодорожный, ул. Новая, д. 35, кв. 40, 1 подъезд, 6 этаж</t>
  </si>
  <si>
    <t>15.45</t>
  </si>
  <si>
    <t>ул. Октябрьская д.4, кв.33, 3 подъезд, 2 этаж</t>
  </si>
  <si>
    <t>Николай(8),  Софья(2.5)</t>
  </si>
  <si>
    <t>+7-985-664-59-55</t>
  </si>
  <si>
    <t>Ольга31</t>
  </si>
  <si>
    <t>Железнодорожный</t>
  </si>
  <si>
    <t>Старая Купавна, ул. Кирова, д. 3а, 5 подъезд, кв.41</t>
  </si>
  <si>
    <t>Артем(5)</t>
  </si>
  <si>
    <t>гр.№ 6, 8, 10</t>
  </si>
  <si>
    <t>Железнодорожный, ул. Советская, д. 34а (детский садик)</t>
  </si>
  <si>
    <t>Елена Владимировна Новгородская МузРук 23 садик Железка</t>
  </si>
  <si>
    <t>Елена Евгеньевна Моисеева МузРук
23 садик Железка</t>
  </si>
  <si>
    <t>Гр. № 3, 5, 15</t>
  </si>
  <si>
    <t>Юлия Анатольевна Данилова МузРук 23 садик Железка</t>
  </si>
  <si>
    <t xml:space="preserve"> +7-926-353-65-77</t>
  </si>
  <si>
    <t>гр.№ 7, 11, 12, 13</t>
  </si>
  <si>
    <t>Елена Михайловна Методист 23 Садик Железка</t>
  </si>
  <si>
    <t>гр.№ 10</t>
  </si>
  <si>
    <t>Гр. № 3</t>
  </si>
  <si>
    <t>Гр. № 5</t>
  </si>
  <si>
    <t>гр.№ 12</t>
  </si>
  <si>
    <t>гр.№ 11</t>
  </si>
  <si>
    <t>гр.№ 13</t>
  </si>
  <si>
    <t>гр.№ 6</t>
  </si>
  <si>
    <t>гр.№ 8</t>
  </si>
  <si>
    <t>гр.№ 7</t>
  </si>
  <si>
    <r>
      <t xml:space="preserve">Маша(5), </t>
    </r>
    <r>
      <rPr>
        <sz val="10"/>
        <color theme="1"/>
        <rFont val="Times New Roman"/>
        <family val="1"/>
        <charset val="204"/>
      </rPr>
      <t>Ксюша(7)</t>
    </r>
  </si>
  <si>
    <t>Вика(10), Лёня(5,5)</t>
  </si>
  <si>
    <t>ул. Комбинат, д. 42, кв. 37, 3 подъезд, 2 этаж</t>
  </si>
  <si>
    <t>ул. Кирова д. 3а (Алиса), кв. 37, подъезд за алисой, 1 этаж</t>
  </si>
  <si>
    <t>номер не используется</t>
  </si>
  <si>
    <t>Наталья Еременко</t>
  </si>
  <si>
    <t>+7-903-116-70-36</t>
  </si>
  <si>
    <t>Слава(2,5)</t>
  </si>
  <si>
    <t>Даша (10), Егор(6), Маша(5)</t>
  </si>
  <si>
    <t>Анастасия(11), Елизавета(7), Анисья(1 год)</t>
  </si>
  <si>
    <t>перенесли для удобства с 20:00</t>
  </si>
  <si>
    <t>Надежда11</t>
  </si>
  <si>
    <t>+7-926-062-69-88</t>
  </si>
  <si>
    <t>ул. Б.Московская д. 88</t>
  </si>
  <si>
    <t>ул. Маяковского д.3 кв.2</t>
  </si>
  <si>
    <t>Рома(2),Настя(7), Полина(1,5)</t>
  </si>
  <si>
    <t>Анна20</t>
  </si>
  <si>
    <t>Елена30</t>
  </si>
  <si>
    <t>+7-926-611-84-04</t>
  </si>
  <si>
    <t>Лагуна</t>
  </si>
  <si>
    <t>программа на 1 час</t>
  </si>
  <si>
    <t>Юлия10</t>
  </si>
  <si>
    <t>+7-962-961-77-55</t>
  </si>
  <si>
    <t>СНТ "Горелый лес" ул. Кутузова д. 775</t>
  </si>
  <si>
    <t>Даниил(2,8)</t>
  </si>
  <si>
    <t>Роман Хохлов</t>
  </si>
  <si>
    <t>+7-903-612-07-06</t>
  </si>
  <si>
    <t>ул. Болотниковская д. 36, кв. 151, 3 подъезд, 7 этаж</t>
  </si>
  <si>
    <t>Настя(4)</t>
  </si>
  <si>
    <t>+7-916-681-46-55</t>
  </si>
  <si>
    <t>Анна21</t>
  </si>
  <si>
    <t>ул. Центральная д.55</t>
  </si>
  <si>
    <t>программа на 40 минуут</t>
  </si>
  <si>
    <t>дед мороз маленький должен быть</t>
  </si>
  <si>
    <t>Юлия Котова</t>
  </si>
  <si>
    <t>ул. Ленина д. 54, кв. 63</t>
  </si>
  <si>
    <t>+7-926-047-43-43</t>
  </si>
  <si>
    <t>Ольга32</t>
  </si>
  <si>
    <t>+7-967-004-58-24</t>
  </si>
  <si>
    <t>ул. Покрова д. 8</t>
  </si>
  <si>
    <t>Кирилл(4)</t>
  </si>
  <si>
    <t xml:space="preserve">Новый </t>
  </si>
  <si>
    <t>+7-926-673-22-28</t>
  </si>
  <si>
    <t>ул. Ленина д. 43, кв. 27</t>
  </si>
  <si>
    <t xml:space="preserve">Лиза(7), Даня(6),Кира(2),Роберт(1) </t>
  </si>
  <si>
    <t>Юлия11</t>
  </si>
  <si>
    <t>Ольга33</t>
  </si>
  <si>
    <t>+7-926-650-04-39</t>
  </si>
  <si>
    <t>г. Балашиха</t>
  </si>
  <si>
    <t>г. Балашиха, ул. Свердлова, д. 43, кв. 14, 1 подъезд, 4 этаж</t>
  </si>
  <si>
    <t>Даниил(3.5), Кирил(3.5)?</t>
  </si>
  <si>
    <t>18.45</t>
  </si>
  <si>
    <t>Екатерина24</t>
  </si>
  <si>
    <t>+7-926-580-97-64</t>
  </si>
  <si>
    <t>Старая Купавна, ул. Ленина, д. 54, кв. 98, 6 подъезд, 5 этаж</t>
  </si>
  <si>
    <t>Милана(6), Артем(1.5)</t>
  </si>
  <si>
    <t>12.00</t>
  </si>
  <si>
    <t>Татьяна29</t>
  </si>
  <si>
    <t>+7-926-142-51-76</t>
  </si>
  <si>
    <t>Старая Купавна, ул. Ленина, д. 43, кв. 30</t>
  </si>
  <si>
    <t>Кафе "Бум"</t>
  </si>
  <si>
    <t>уезжают</t>
  </si>
  <si>
    <t>не взяла трубку</t>
  </si>
  <si>
    <t>не будут заказывать</t>
  </si>
  <si>
    <t>вместе с татьяной29</t>
  </si>
  <si>
    <t>выросли дети</t>
  </si>
  <si>
    <t>Александр(7)</t>
  </si>
  <si>
    <t>Валерия(8,5)</t>
  </si>
  <si>
    <t>Лиза (9),  Ксюша(4)</t>
  </si>
  <si>
    <t>Глеб(5), Виктория(4)</t>
  </si>
  <si>
    <t>ресторан "Старая Купавна"</t>
  </si>
  <si>
    <t>ул. Ленина, д. 20, кв. 3, 1 подъезд справа</t>
  </si>
  <si>
    <t>ул. Комиссаровская, д.1, кв. 56, 3 поъезд, 4 этаж</t>
  </si>
  <si>
    <t>Полина(4), Аня(2),Лида(1), Соня(4)</t>
  </si>
  <si>
    <t>Саид(6), Булат(2,7)</t>
  </si>
  <si>
    <t>сейчас в Крыму</t>
  </si>
  <si>
    <t>Иван(7), Андрей(2,5)</t>
  </si>
  <si>
    <t>Аня (11), Кирил (8), Алена(3)</t>
  </si>
  <si>
    <t>не будет заказывать</t>
  </si>
  <si>
    <t>София(5), Артем(6), Дарья (5)</t>
  </si>
  <si>
    <t>уехал в крым</t>
  </si>
  <si>
    <t>Марк(5), Ксения(5), Полина(2), Ева(1,5)</t>
  </si>
  <si>
    <t>ул. Центральная д. 45а, справа первый дом</t>
  </si>
  <si>
    <t>+7-926-138-72-80</t>
  </si>
  <si>
    <t>Екатерина25</t>
  </si>
  <si>
    <t>Маша(6), Артем(8), Соня(8), Ваня(6)</t>
  </si>
  <si>
    <t>Илья(4)</t>
  </si>
  <si>
    <t>Настя (10,5),Илья (6,8)</t>
  </si>
  <si>
    <t>+7-903-280-38-36</t>
  </si>
  <si>
    <t>Надежда12</t>
  </si>
  <si>
    <t>Артем(5), Алена(4)</t>
  </si>
  <si>
    <t>Михаил(4.8), Мария(5)</t>
  </si>
  <si>
    <t>Михаил(4.8), Мария(5), Елизавета(4,8)</t>
  </si>
  <si>
    <t>29.12.2016</t>
  </si>
  <si>
    <t>19:00</t>
  </si>
  <si>
    <t>! +7-964-630-43-80
+7-909-943-20-97</t>
  </si>
  <si>
    <t>Бисерово, АЗЛК-3, уч. 240</t>
  </si>
  <si>
    <t>Степан(8)</t>
  </si>
  <si>
    <t>Степан(8), Игорь(12)</t>
  </si>
  <si>
    <t>+7-919-774-18-90 +7-919-761-27-19</t>
  </si>
  <si>
    <t>Кира(5)</t>
  </si>
  <si>
    <t>+7-977-895-68-87</t>
  </si>
  <si>
    <t>ул. Ленина д. 44, кв. 3</t>
  </si>
  <si>
    <t>Ольга34</t>
  </si>
  <si>
    <t>Кирилл (8)</t>
  </si>
  <si>
    <t>Заказала</t>
  </si>
  <si>
    <t>Нина Николаевна</t>
  </si>
  <si>
    <t>+7-925-215-65-09       +7-903-273-52-70</t>
  </si>
  <si>
    <t>Кира(7), Сабина(5), Валера(7), Егор(5)</t>
  </si>
  <si>
    <t>+7-916-304-11-25</t>
  </si>
  <si>
    <t>ул. Московская д. 10, кв. 76,   2 подъезд, 6 этаж</t>
  </si>
  <si>
    <t>Милана(3)</t>
  </si>
  <si>
    <t>школа №6,программа на 1 час</t>
  </si>
  <si>
    <t>+7-903-709-12-12</t>
  </si>
  <si>
    <t>Павлино, 12 школа</t>
  </si>
  <si>
    <t>34 ребенка  (1 класс)</t>
  </si>
  <si>
    <t>Наталья27</t>
  </si>
  <si>
    <t>Никита(7), Алёна(5)</t>
  </si>
  <si>
    <t>Павлино, ул. Троицкая, д. 1, кв. 556, подъезд последний, 14 этаж</t>
  </si>
  <si>
    <t>Элеонора(4), Елени(5), Георгий(7), Никита(7), Тимофей(8)</t>
  </si>
  <si>
    <t>Наталья28</t>
  </si>
  <si>
    <t>+7-968-527-74-07</t>
  </si>
  <si>
    <t>ул. 40 лет Победы, д. 12, кв. 25, 1 подъезд, 7 этаж</t>
  </si>
  <si>
    <t>Андрей(4)</t>
  </si>
  <si>
    <t>конкурс по возрасту</t>
  </si>
  <si>
    <t>Маша(5), Паша(9), Вероника(5)</t>
  </si>
  <si>
    <t>Анастасия3</t>
  </si>
  <si>
    <t>+7-926-954-54-63</t>
  </si>
  <si>
    <t>Балобаново</t>
  </si>
  <si>
    <t>Арсений(8), Лиза(3)</t>
  </si>
  <si>
    <t>Роман1</t>
  </si>
  <si>
    <t>+7-916-632-10-52    +7-916-323-50-59</t>
  </si>
  <si>
    <t>Мамонтово</t>
  </si>
  <si>
    <t>позвонить, когда будете выезжать из Ногинска</t>
  </si>
  <si>
    <t>Ольга(7), Анна(5)</t>
  </si>
  <si>
    <t>ул. Пионерская д. 9а, кв. 88, 3 подъезд, 2 этаж</t>
  </si>
  <si>
    <t>+7-926-561-38-85</t>
  </si>
  <si>
    <t>ресторан Старая Купавна</t>
  </si>
  <si>
    <t>Анна Ресторан Старая Купавна</t>
  </si>
  <si>
    <t>Анжела, Олег</t>
  </si>
  <si>
    <t>ул. Ленина, д.39, кв. 13</t>
  </si>
  <si>
    <t>Артём(6)</t>
  </si>
  <si>
    <t>+7-910-478-13-41</t>
  </si>
  <si>
    <t>Ксения(4), Варвара(5,5), Евсей(4)</t>
  </si>
  <si>
    <t>Татьяна30</t>
  </si>
  <si>
    <t>после Зеленого, ул. Сосновая д. 19</t>
  </si>
  <si>
    <t>+7-916-014-03-90</t>
  </si>
  <si>
    <t>ул. Юбилейная д. 30. кв 17, 1 подъезд,. 6 этаж</t>
  </si>
  <si>
    <t>Михаил(2), Гоша(7), Александра(12)</t>
  </si>
  <si>
    <t>Наталья29</t>
  </si>
  <si>
    <t>+7-906-096-61-51</t>
  </si>
  <si>
    <t>Вишняково</t>
  </si>
  <si>
    <t>ул. Центральная, д. 68</t>
  </si>
  <si>
    <t>Коля(4), Саша(12), Лиза(15)</t>
  </si>
  <si>
    <t>Ольга35</t>
  </si>
  <si>
    <t>Наталья Кирпичева</t>
  </si>
  <si>
    <t>+7-916-356-95-17</t>
  </si>
  <si>
    <t>Алена(11)</t>
  </si>
  <si>
    <t>София</t>
  </si>
  <si>
    <t>+7-903-592-22-99</t>
  </si>
  <si>
    <t>ул. Центральная д. 45</t>
  </si>
  <si>
    <t>+7-925-223-03-45</t>
  </si>
  <si>
    <t>Ольга</t>
  </si>
  <si>
    <t>хотела на 29 число</t>
  </si>
  <si>
    <t>+7-906-731-34-67</t>
  </si>
  <si>
    <t>хотела на новогоднюю ночь. Один мальчик не ходит.</t>
  </si>
  <si>
    <t>Александр(6.5), Алина(6), Маша(2.5), Максим(2.5)</t>
  </si>
  <si>
    <t>Анжелина(6), Ричард(2), Мирон(3)</t>
  </si>
  <si>
    <t>Марианна</t>
  </si>
  <si>
    <t>+7-906-055-90-16</t>
  </si>
  <si>
    <t>вырос ребенок</t>
  </si>
  <si>
    <t>абонент не доступен</t>
  </si>
  <si>
    <t>+7-977-409-38-04</t>
  </si>
  <si>
    <t>ул. Маяковского д. 5, корп..2, кв. 134,  2 подъезд, 3 этаж</t>
  </si>
  <si>
    <t>Вероника(7)</t>
  </si>
  <si>
    <t>Евгений2</t>
  </si>
  <si>
    <t>Яромир (4,5)</t>
  </si>
  <si>
    <t>Лев(6),  
Злата(3)</t>
  </si>
  <si>
    <t>Артем(9), Ярослава(4), Никита(3)</t>
  </si>
  <si>
    <t>Марианна2</t>
  </si>
  <si>
    <t>+7-999-964-42-08</t>
  </si>
  <si>
    <t>Ксения Вейденбах</t>
  </si>
  <si>
    <t>+7-916-864-80-37</t>
  </si>
  <si>
    <t>ул. Кирова, д.2, кв. 19</t>
  </si>
  <si>
    <t>Лиза (3,5)</t>
  </si>
  <si>
    <t>Павел(7)</t>
  </si>
  <si>
    <t>Инна5</t>
  </si>
  <si>
    <t>+7-909-990-84-03</t>
  </si>
  <si>
    <t>Элекктросталь</t>
  </si>
  <si>
    <t>Элекктросталь, ул. Карла Маркса, школа № 3</t>
  </si>
  <si>
    <t>Ольга36</t>
  </si>
  <si>
    <t>+7-915-013-54-84</t>
  </si>
  <si>
    <t>Станция Купавна, ул. Адмирала Горшкова, д. 19, кв. 50, 2 подъезд, 7 этаж</t>
  </si>
  <si>
    <t>Ольга37</t>
  </si>
  <si>
    <t>+7-909-931-09-90</t>
  </si>
  <si>
    <t>Заправка Москович на шоссе</t>
  </si>
  <si>
    <t>10 человек взрослые</t>
  </si>
  <si>
    <t>Может на олега с Анжелой?</t>
  </si>
  <si>
    <t>Может на Олега с Анжелой?</t>
  </si>
  <si>
    <t>ул. Смельчак, д. 8, кв. 9, 1 подъезд, 4 этаж</t>
  </si>
  <si>
    <t>+7-910-424-13-43
+7-909-938-52-14</t>
  </si>
  <si>
    <t>Ногинск, ул. Шоссе Энтузиастов, СНТ "Дружба", около 48 дома поворот направо (указатель ПМК-500)</t>
  </si>
  <si>
    <t>Милана(6), Тали(4), Кира(2)</t>
  </si>
  <si>
    <t>Екатерина26</t>
  </si>
  <si>
    <t>Репетиция с Еленой Евгеньевной в понедельник 19 декабря в 16.30</t>
  </si>
  <si>
    <t>Репетиция с Еленой Владимировной в вторник 20 декабря в 17.30</t>
  </si>
  <si>
    <t>Репетиция с Юлией Анатольевной ориентировчно в вторник 20 декабря в 16-00-16.30</t>
  </si>
  <si>
    <t>+7-909-924-11-66</t>
  </si>
  <si>
    <t>Елена32</t>
  </si>
  <si>
    <t>Старая Купавна, Микрорайон, д. 8, кв.35</t>
  </si>
  <si>
    <t>Катя(15), Маша(15)</t>
  </si>
  <si>
    <t>дети выросли</t>
  </si>
  <si>
    <t>Виктор
Светлана12</t>
  </si>
  <si>
    <t>Олег, Анжела</t>
  </si>
  <si>
    <t>ул. Микрорайон д. 4, кв. 16, 1 подъезд, 4 этаж</t>
  </si>
  <si>
    <t>Саша(5), Андрей(1)</t>
  </si>
  <si>
    <t>Алексей(5), Кирилл(9)</t>
  </si>
  <si>
    <t>ул. Ленина, д. 22, кв. 23, 
2 подъезд, 3 этаж</t>
  </si>
  <si>
    <t>Павлино, д.69, кв. 134, подъезд 2, этаж 10</t>
  </si>
  <si>
    <t>Иван (6)</t>
  </si>
  <si>
    <t>+7-926-820-48-20</t>
  </si>
  <si>
    <t>Елена33</t>
  </si>
  <si>
    <t>Ольга25</t>
  </si>
  <si>
    <t>+7-929-579-58-50</t>
  </si>
  <si>
    <t>пос. Воровского</t>
  </si>
  <si>
    <t>пос. Воровского, ул. Сергеева, д. 12, кв. 3, 1 подъезд, 1 этаж</t>
  </si>
  <si>
    <t>Наташа(8), Женя(7)</t>
  </si>
  <si>
    <t>она же заказывала корпоратив в павлино</t>
  </si>
  <si>
    <t>Елена Михайловна Методист 23 Садик Железка, одна группа отказалась</t>
  </si>
  <si>
    <t>отказ, не согласовали бюджет с род комитетом</t>
  </si>
  <si>
    <t>ул. Пионерская, д.19, кв. 58, 2 подъезд, 6 этаж (в домофон)</t>
  </si>
  <si>
    <t>Денис (7),      Саша (2),        Лера (7)?        Лера (7)?        Саша (7)?        Лева (4)?</t>
  </si>
  <si>
    <t>Если будет больше 4-х детей, доплатит</t>
  </si>
  <si>
    <t>Яна5</t>
  </si>
  <si>
    <t>+7-925-133-30-04</t>
  </si>
  <si>
    <t>Проспект Ленина, д.32(а), 10 подъезд, кв 483, 7 этаж</t>
  </si>
  <si>
    <t>Самина (4)
Диана (4)
Лиана (1,5)
Ясмина (10 м)</t>
  </si>
  <si>
    <t>+7-926-503-37-90</t>
  </si>
  <si>
    <t>+7-903-621-97-60</t>
  </si>
  <si>
    <t>Кашино</t>
  </si>
  <si>
    <t>СНТ "Дубрава", перед шлагбаумом позвонить</t>
  </si>
  <si>
    <t>Аня(4), Варя(4), Александр(3)</t>
  </si>
  <si>
    <t>Алексей11</t>
  </si>
  <si>
    <t>+7-925-755-98-29</t>
  </si>
  <si>
    <t>20-30 человек</t>
  </si>
  <si>
    <t>от Светы Х.</t>
  </si>
  <si>
    <t>Лариса2</t>
  </si>
  <si>
    <t>ул. Больничный проезд д. 38, "Здравушка"</t>
  </si>
  <si>
    <t>+7-905-770-04-06</t>
  </si>
  <si>
    <t>Нелля2</t>
  </si>
  <si>
    <t>ул. Пионерская д. 12 б, кв. 55, 1 подъезд, 8 этаж</t>
  </si>
  <si>
    <t>Александр(8,5), Назар(4,5)</t>
  </si>
  <si>
    <t>писали письма</t>
  </si>
  <si>
    <t>Олег и Анжела</t>
  </si>
  <si>
    <t>Денис(5,5), Полина(5,5)</t>
  </si>
  <si>
    <t>Ольга(4), Дарья(4)</t>
  </si>
  <si>
    <t>Ирина18</t>
  </si>
  <si>
    <t>ул. Б.Московская д. 61, кв. 1</t>
  </si>
  <si>
    <t>Гости ресторана</t>
  </si>
  <si>
    <t>праздник в основном зале</t>
  </si>
  <si>
    <t>праздник в караоке+
поздравить гостей на веранде</t>
  </si>
  <si>
    <t>Старая Купавна, ул. Чкалова, д. 13, детский сад №62</t>
  </si>
  <si>
    <t>! Надежда13,
Ильяза</t>
  </si>
  <si>
    <t>! +7-909-165-44-03,
+7-925-581-52-48</t>
  </si>
  <si>
    <t>Надежда -  родительского комитета, 
Ильяза - воспитатель группы</t>
  </si>
  <si>
    <t>Савва</t>
  </si>
  <si>
    <t>Надежда -  родительского комитета, 
Ильяза - воспитатель группы, репетиция 22.12.2016 в 16:00, платим всё актеру</t>
  </si>
  <si>
    <t>гр.№ 17</t>
  </si>
  <si>
    <t>в малом зале</t>
  </si>
  <si>
    <t>Наталья30</t>
  </si>
  <si>
    <t>+7-903-720-93-63</t>
  </si>
  <si>
    <t>Старая Купавна, ул. Солнечная, д.4 (частн.дом), на развилке на кладбище по главной (ели ехать из ст. купавны), 2-ой дом желтого цвета</t>
  </si>
  <si>
    <t>Ларидана(3), можно просто Дана</t>
  </si>
  <si>
    <t>+7-964-556-11-40</t>
  </si>
  <si>
    <t>Старая Купавна, ул. Трудовая, д. 38 (частн. Дом)</t>
  </si>
  <si>
    <t>Вика(8), ……(6)</t>
  </si>
  <si>
    <t>должны дать 2500, спортивный зал, без стихов от гостей</t>
  </si>
  <si>
    <t>ребенок не бегает, хочет ловить или кидать снежки</t>
  </si>
  <si>
    <t>! +7-977-353-97-30;   +7-926-436-76-49</t>
  </si>
  <si>
    <t>! Нина3, 
подруга</t>
  </si>
  <si>
    <t>+7-916-645-48-77</t>
  </si>
  <si>
    <t>Рыбхоз, Бисеровское шоссе, д. 5Б, кв. 6 (вход в квартиру с улицы)</t>
  </si>
  <si>
    <t>Света(6), Федор(7), Илья(6), Катя(14)</t>
  </si>
  <si>
    <t>Михаил Тимохин</t>
  </si>
  <si>
    <t>Москва, Перово</t>
  </si>
  <si>
    <t>Сам пойдет к себе домой</t>
  </si>
  <si>
    <t>+7-963-667-19-20</t>
  </si>
  <si>
    <t>Валерия</t>
  </si>
  <si>
    <t>+7-916-499-00-35</t>
  </si>
  <si>
    <t>ул. Орлова д. 2, кв. 420, 3 подъезд, 12 этаж</t>
  </si>
  <si>
    <t>Приглашаем гостей в бургер</t>
  </si>
  <si>
    <t>16:00 - 18:00</t>
  </si>
  <si>
    <t>ул. Октябрьская, д.45, кв.30</t>
  </si>
  <si>
    <t>Наталья31</t>
  </si>
  <si>
    <t>+7-903-187-79-97</t>
  </si>
  <si>
    <t>с. Бисерово, д. 48 (с левой стороны не доезжая до церкви)</t>
  </si>
  <si>
    <t>Тимофей(6), Мария(17), может еще 3 ребенка будет</t>
  </si>
  <si>
    <t>Дима и Маша</t>
  </si>
  <si>
    <t>Людмила4</t>
  </si>
  <si>
    <t>ул. Адмирала Нахимова, д.16, кв.73, подъезд3, 1 этаж (домофон Не работает)</t>
  </si>
  <si>
    <t>Андрей (8)
Владимир(5)</t>
  </si>
  <si>
    <t>30 км, из москвы справа, перед остановкой и пешех. Перех. Военный городок д.9, кв. 7, подъезд 1, этаж2, код:369</t>
  </si>
  <si>
    <t>теперь в железке работает. ДМ не нужен</t>
  </si>
  <si>
    <t>Даша(4), Саша(4), Олег(6), Кирилл(8)
Ксюша (2)
Андрюша(4)</t>
  </si>
  <si>
    <t>ул. Колхозная д. 12, корп.2, кв. 80, 2 подъезд, этаж 9</t>
  </si>
  <si>
    <t>+7-968-717-58-31</t>
  </si>
  <si>
    <t>+7-925-862-53-73</t>
  </si>
  <si>
    <t>+7-985-978-02-33</t>
  </si>
  <si>
    <t>в этом году не будут заказывать</t>
  </si>
  <si>
    <t>Саввино, ул. Первого мая д.18, кв. 64 (6 этаж)</t>
  </si>
  <si>
    <t>Николай(7)</t>
  </si>
  <si>
    <t>Надежда Канужкина</t>
  </si>
  <si>
    <t>! +7-963-691-06-99
 +7-916-715-43-39</t>
  </si>
  <si>
    <t>Старая Купавна, ул. Кирова, д. 3а, кв. 28, 2 подъезд, 2 этаж</t>
  </si>
  <si>
    <t>Антон(10), Аня(8), Степан(9),Алеся(4)</t>
  </si>
  <si>
    <t>пл. Октября д. 3, кв. 36</t>
  </si>
  <si>
    <t>Михаил(2), Гоша(7), Александра(12), Сережа(5), Лена(12)</t>
  </si>
  <si>
    <t>+7-926-880-19-50</t>
  </si>
  <si>
    <t>Надежда14</t>
  </si>
  <si>
    <t>Старая Купавна, ул. Трудовая, д. 41, кв. 120, последний подъезд, 3 этаж</t>
  </si>
  <si>
    <t>Глеб(2.5), Денис(1)</t>
  </si>
  <si>
    <t>+7-910-488-83-08</t>
  </si>
  <si>
    <t>Светлана16</t>
  </si>
  <si>
    <t>+7-903-211-90-94</t>
  </si>
  <si>
    <t>Татьяна34</t>
  </si>
  <si>
    <t>ул. Жилгородок д. 54, кв. 3, 1 подъезд, 1 этаж</t>
  </si>
  <si>
    <t>Евгений(3), Коля(4)?</t>
  </si>
  <si>
    <t>Салтыковка</t>
  </si>
  <si>
    <t xml:space="preserve">м-н Салтыковка, ул. Первая Главлита, д. 4 (частн.дом), ориентир теннисные корты. </t>
  </si>
  <si>
    <t>Дима(3), Саша дев(2.5)</t>
  </si>
  <si>
    <t>ул. Будёного д. 75</t>
  </si>
  <si>
    <t xml:space="preserve"> ул. Свердлова, д.24, кв. 160</t>
  </si>
  <si>
    <t>Полина(4), Ксения(4), Настя</t>
  </si>
  <si>
    <t>Александра(3.5)
Матвей(1.2 мес), Саша(4,5)</t>
  </si>
  <si>
    <t>Никита(3,10)</t>
  </si>
  <si>
    <t>около 20</t>
  </si>
  <si>
    <t>Лиза(4)</t>
  </si>
  <si>
    <t>+7-903-284-75-79</t>
  </si>
  <si>
    <t>Валерий Алексеевич</t>
  </si>
  <si>
    <t>+7-919-766-52-13</t>
  </si>
  <si>
    <t>Юлия12</t>
  </si>
  <si>
    <t>ул. Саввинская д. 17, кв. 119, 15 этаж</t>
  </si>
  <si>
    <t>Ваня(3), Влад(7)</t>
  </si>
  <si>
    <t>интернет</t>
  </si>
  <si>
    <t>ул. Шевченко д. 1, кв. 40, 1 подъезд, 11 этаж</t>
  </si>
  <si>
    <t>Никита(7), Алёна(5), Еще девочка 2 года</t>
  </si>
  <si>
    <t>Татьяна31</t>
  </si>
  <si>
    <t>Вика(8),Супхан(7), Дима(11)</t>
  </si>
  <si>
    <t>8 детей</t>
  </si>
  <si>
    <t>Микрорайон д. 14, кв. 32, 3 подъезд, 1 этаж</t>
  </si>
  <si>
    <t>Константин(3,5)</t>
  </si>
  <si>
    <t>Николай5</t>
  </si>
  <si>
    <t>Геля</t>
  </si>
  <si>
    <t>+7-926-284-98-76</t>
  </si>
  <si>
    <t>ул. Кирова д.14, кв. 1</t>
  </si>
  <si>
    <t>Заправка Московия на шоссе</t>
  </si>
  <si>
    <t>Лиза</t>
  </si>
  <si>
    <t>ул. 2-ая Разина д.21</t>
  </si>
  <si>
    <t>Ваня(5), Сема(6)</t>
  </si>
  <si>
    <t>+7-926-621-06-45</t>
  </si>
  <si>
    <t>Валентина(9), Мария(9), Ярослав(9),Мария(9), Вячеслав(1, день рождение)</t>
  </si>
  <si>
    <t xml:space="preserve">Денис (7), Саша (2),        Лера (7), Лера (7) </t>
  </si>
  <si>
    <t>Виолетта(5), Лиза(5)</t>
  </si>
  <si>
    <t>Алена</t>
  </si>
  <si>
    <t>+7-903-799-45-49</t>
  </si>
  <si>
    <t>Химбазовское шоссе, д.12 (свой дом)</t>
  </si>
  <si>
    <t>Федор (3)
Арина(5)?
Максим(2)?</t>
  </si>
  <si>
    <t>Стенд</t>
  </si>
  <si>
    <t>Людмила5</t>
  </si>
  <si>
    <t>+7-926-589-86-99</t>
  </si>
  <si>
    <t>Аня(5,5)</t>
  </si>
  <si>
    <t>кнопка не понравилась</t>
  </si>
  <si>
    <t>София(5)</t>
  </si>
  <si>
    <t>оплатит на карту сбербанка за час</t>
  </si>
  <si>
    <t>ул. Маяковского д. 5, кв. 47, 2 подъезд, 3 этаж</t>
  </si>
  <si>
    <t>Денис(2,5)</t>
  </si>
  <si>
    <t>Ольга38</t>
  </si>
  <si>
    <t>+7-926-595-14-60</t>
  </si>
  <si>
    <t>Можно пораньше</t>
  </si>
  <si>
    <t>ул. 40 лет Октября, д.40 (частный дом). Магазин панорама</t>
  </si>
  <si>
    <t>Лора (2)
Сережа(6)</t>
  </si>
  <si>
    <t>Татьяна35</t>
  </si>
  <si>
    <t>+7-965-160-19-63
+7-966-350-95-98</t>
  </si>
  <si>
    <t>Боится деда мороза. Хотели одну снегурку.</t>
  </si>
  <si>
    <t>Валера с Леной Петушок</t>
  </si>
  <si>
    <t>+7-901-793-95-31</t>
  </si>
  <si>
    <t>Кафе 7 прудов</t>
  </si>
  <si>
    <t>Ресторан-ный сценарий</t>
  </si>
  <si>
    <t>Карина(6), Марьям(8), Катя(11), Таисия(7)</t>
  </si>
  <si>
    <t>Никита(11)</t>
  </si>
  <si>
    <t>экспресс подравление, зовем дедудшку, колдуем конфеты, рассказывает стих, хоровод, прощаемся, деньги отдает не клиент, а Полина</t>
  </si>
  <si>
    <t>Перезаказала</t>
  </si>
  <si>
    <t>Татьяна Лунина</t>
  </si>
  <si>
    <t>Неля (5)
Артем (4.5)
Даша(12)</t>
  </si>
  <si>
    <t>+7-926-188-97-71</t>
  </si>
  <si>
    <t>ул. Центральная, 166 (частный дом)</t>
  </si>
  <si>
    <t>По акции. Вся сумма актерам</t>
  </si>
  <si>
    <t>Артем(4)</t>
  </si>
  <si>
    <t>заболели, праздников не будет</t>
  </si>
  <si>
    <t>Алена(6)</t>
  </si>
  <si>
    <t>+7-926-315-08-60</t>
  </si>
  <si>
    <t>ул. Ленина д.12, кв. 28, 2 подъезд, 2 этаж</t>
  </si>
  <si>
    <t>Алина(4)</t>
  </si>
  <si>
    <t>Мария4</t>
  </si>
  <si>
    <t>Кира(5), Соня(5)</t>
  </si>
  <si>
    <t>+7-910-000-53-89</t>
  </si>
  <si>
    <t>Старая Купавна, ул. Ленина д.12, кв. 28, 2 подъезд, 2 этаж</t>
  </si>
  <si>
    <t>Старая Купавна, ул. Октябрьская, д. 56, кв.22</t>
  </si>
  <si>
    <t>Ольга39, от Светланы Шоколад</t>
  </si>
  <si>
    <t>Юлия13</t>
  </si>
  <si>
    <t>+7-977-738-71-40</t>
  </si>
  <si>
    <t>Старая Купавна,  ул. Фабричное шоссе, д. 1, кв. 48, последний подъезд, 3 этаж</t>
  </si>
  <si>
    <t>Софья(2,5)</t>
  </si>
  <si>
    <t>+7-925-601-00-53</t>
  </si>
  <si>
    <t>Надежда15</t>
  </si>
  <si>
    <t>Даня(4)+ 8 взрослых</t>
  </si>
  <si>
    <t>Ребенок может спать, взрослые тоже учавствуют в празднике, расказывают стихи и так далее</t>
  </si>
  <si>
    <t>ул. Матросова д. 6, кв.5</t>
  </si>
  <si>
    <t>Анна(5), Богдан(6), Вероника ?</t>
  </si>
  <si>
    <t>Рита(3), Матвей(3), Андрей(3), Роман(11)</t>
  </si>
  <si>
    <t>Светлана17</t>
  </si>
  <si>
    <t>+7-926-535-27-95</t>
  </si>
  <si>
    <t>доплатят если будет больше 4 детей</t>
  </si>
  <si>
    <r>
      <rPr>
        <sz val="10"/>
        <rFont val="Times New Roman"/>
        <family val="1"/>
        <charset val="204"/>
      </rPr>
      <t xml:space="preserve">Соня(6,5,) </t>
    </r>
    <r>
      <rPr>
        <sz val="10"/>
        <color rgb="FFFF0000"/>
        <rFont val="Times New Roman"/>
        <family val="1"/>
        <charset val="204"/>
      </rPr>
      <t>Саша(7)?</t>
    </r>
    <r>
      <rPr>
        <sz val="10"/>
        <rFont val="Times New Roman"/>
        <family val="1"/>
        <charset val="204"/>
      </rPr>
      <t>, Настя(6.5)</t>
    </r>
    <r>
      <rPr>
        <sz val="10"/>
        <color rgb="FFFF0000"/>
        <rFont val="Times New Roman"/>
        <family val="1"/>
        <charset val="204"/>
      </rPr>
      <t xml:space="preserve">, Галя(5,5)? </t>
    </r>
    <r>
      <rPr>
        <sz val="10"/>
        <rFont val="Times New Roman"/>
        <family val="1"/>
        <charset val="204"/>
      </rPr>
      <t>Маша(6), Ксюша(7)</t>
    </r>
  </si>
  <si>
    <t>+7-966-967-81-19</t>
  </si>
  <si>
    <t>Гаяна</t>
  </si>
  <si>
    <t>посоветуется с мужем, должна 27.12.2016 определиться</t>
  </si>
  <si>
    <t>Старая Купавна, ул. 1-ой Свободы, д. 12 (частн. дом), первый дом слева, если поворачивать с озерской улицы на 1-ой свободы (на карте это дом 17)</t>
  </si>
  <si>
    <t>! +7-926-416-35-82,
  +7-916-979-21-23</t>
  </si>
  <si>
    <t>Старая Купавна, микрорайон, д. 14, кв. 16, 2 подъезд, 1 этаж</t>
  </si>
  <si>
    <t>еще 200 рублей даст за прошлый год</t>
  </si>
  <si>
    <t>Школа. Программа на 1 час, взять паспорта</t>
  </si>
  <si>
    <t>Софья (8), Данила (6), Алина (11), Наташа(3), Варя(3)</t>
  </si>
  <si>
    <t>+7-929-931-10-07     +7-910-445-75-05</t>
  </si>
  <si>
    <t>Наталья32</t>
  </si>
  <si>
    <t>ул. Комсомольский проезд д. 4, кв. 63, 4 подъезд, 5 этаж</t>
  </si>
  <si>
    <t>в сад приходил Олег</t>
  </si>
  <si>
    <t>Глеб(2.5), Денис(1), Рома(5)</t>
  </si>
  <si>
    <t>ул. Ленина д.7, кв.125, 4 подъезд, 3 этаж</t>
  </si>
  <si>
    <t>Данияр(8)</t>
  </si>
  <si>
    <t>Оксана7</t>
  </si>
  <si>
    <t>+7-916-472-97-86</t>
  </si>
  <si>
    <t>Балашиха, ул. Твардовского, д. 16, кв. 98, 2 подъезд со стороны улицы (во двор не заезжаем), 9 этаж</t>
  </si>
  <si>
    <t>детей уточнит при обзвоне</t>
  </si>
  <si>
    <t>Вячеслав2</t>
  </si>
  <si>
    <t>+7-903-730-67-11</t>
  </si>
  <si>
    <t>Ногинск, ул. Климова, д. 42Б, кв. 9, 1 поодъезд, 3 этаж</t>
  </si>
  <si>
    <t>Виктория(5)</t>
  </si>
  <si>
    <t>Ольга40</t>
  </si>
  <si>
    <t>! +7-915-018-74-33
+7-916-601-85-99</t>
  </si>
  <si>
    <t>Водокачка</t>
  </si>
  <si>
    <t>Водокачка, СНТ "800-летие Москвы" (1-я линия), поворачиваем на водокачке, прямо минут 5, самые последние ворота справа "1-я линия"(открыты), частн дом</t>
  </si>
  <si>
    <t>Ася(5), Алеша(12), Настя(16), Федя(1.5)</t>
  </si>
  <si>
    <t>праздник на улице, около дома</t>
  </si>
  <si>
    <t>00:30 - 01:00</t>
  </si>
  <si>
    <t>Ольга41</t>
  </si>
  <si>
    <t>+7-903-971-10-50</t>
  </si>
  <si>
    <t>Римма</t>
  </si>
  <si>
    <t>+7-967-291-86-88</t>
  </si>
  <si>
    <t>+7-916-434-71-47</t>
  </si>
  <si>
    <t>Анна10</t>
  </si>
  <si>
    <t>Платон, Илья</t>
  </si>
  <si>
    <t>Зеленый д.55 (9 этажный дом), кв. 26, 5 этаж</t>
  </si>
  <si>
    <t>Самат</t>
  </si>
  <si>
    <t>+7-916-927-71-17</t>
  </si>
  <si>
    <t>Арина(7), Юля(3)</t>
  </si>
  <si>
    <t>+7-967-044-45-05</t>
  </si>
  <si>
    <t>Дмитрий3</t>
  </si>
  <si>
    <t>Станция Купавна, ул. Морская, д. 3, кв. 33, 2 подъезд, 5 этаж</t>
  </si>
  <si>
    <t>Машенька(7), Стасик(2)</t>
  </si>
  <si>
    <t>+7-963-770-29-00</t>
  </si>
  <si>
    <t>Жанна2</t>
  </si>
  <si>
    <t>Ногинск, ул. Юбилейная, д. 2, кв. 170, 3 подъезд, 5 этаж</t>
  </si>
  <si>
    <t>Богдан(7), Владимир(15)</t>
  </si>
  <si>
    <t>Железнодорожный, ул. Шестая, д. 3, кв. 109, 2 подъезд, 11 этаж</t>
  </si>
  <si>
    <t>Ксюша(4)</t>
  </si>
  <si>
    <t>Александра заказчик, Мама - Екатерина</t>
  </si>
  <si>
    <t>Александра4, Екатерина27</t>
  </si>
  <si>
    <t>+7-925-047-31-87,
 +7-916-425-58-72</t>
  </si>
  <si>
    <t>+7-977-724-48-10</t>
  </si>
  <si>
    <t>Елена34</t>
  </si>
  <si>
    <t>Старая Купавна, ул. Микрорайон, д. 6, кв. 64, 5 подъезд от школы, 1 этаж</t>
  </si>
  <si>
    <t>Катя(5), Валерий(16)</t>
  </si>
  <si>
    <t>купить подарок и вручить</t>
  </si>
  <si>
    <t>+7-905-546-58-04     +7-926-975-36-55</t>
  </si>
  <si>
    <t>4 детей</t>
  </si>
  <si>
    <t>Саша девочка(4.6), Демид(4), Сергей(12)</t>
  </si>
  <si>
    <t>деньги уже перевела</t>
  </si>
  <si>
    <t>проспект Героев д.5, кв. 3, 1 подъезд, 2 этаж</t>
  </si>
  <si>
    <t>Ярослава(2,3)</t>
  </si>
  <si>
    <t>+7-968-927-21-02</t>
  </si>
  <si>
    <t>Алла3</t>
  </si>
  <si>
    <t>проспект Героев д. 5, кв. 3, 1 подъезд, 2 этаж</t>
  </si>
  <si>
    <t>Степан(3.5), Ян(3.5), Катя(8), Рита(7), Степа(5), Лиза(9)</t>
  </si>
  <si>
    <t>ул. Кирова, д.2, кв. 19, 3 подъезд, 2 этаж</t>
  </si>
  <si>
    <t>Арсений(10), Виктория(7), Василиса(1),              +2 взрослых(17)</t>
  </si>
  <si>
    <t>мк-н Саввино, ул. Первого мая, д. 7, к.1, кв. 141, 4 подъезд, 9 этаж</t>
  </si>
  <si>
    <t>Александр(6.5), Алина(6), Маша(2.5), Максим(2.5), Ксюша(2,5)</t>
  </si>
  <si>
    <t>Никита(8,5), Вика(8), Катя(1,5)</t>
  </si>
  <si>
    <t>Полина(10), Никита(3)</t>
  </si>
  <si>
    <t>ул. Главная д. 11, кв. 11, 3 этаж</t>
  </si>
  <si>
    <t>ул. Цветочная д. 18</t>
  </si>
  <si>
    <t>Егор(7), Ирина(4,5), Костя(5)</t>
  </si>
  <si>
    <t>+7-910-433-11-48</t>
  </si>
  <si>
    <t>Ольга42</t>
  </si>
  <si>
    <t>+7-916-296-71-38</t>
  </si>
  <si>
    <t>Реутов</t>
  </si>
  <si>
    <t>Иван(12), Ольга(8), Олег(2), Олег(1,5)</t>
  </si>
  <si>
    <t>ул. Татьяны Макаровой д. 3, кв. 444, 7 подъезд, 16 этпаж</t>
  </si>
  <si>
    <t>Кристина2</t>
  </si>
  <si>
    <t>+7-968-339-86-47</t>
  </si>
  <si>
    <t>ул. Гаражная, д. 1, кв. 289, 6 подъезд, 7 этаж</t>
  </si>
  <si>
    <t>Спартак(7,5)</t>
  </si>
  <si>
    <t>Анна22</t>
  </si>
  <si>
    <t>звонить Алексею</t>
  </si>
  <si>
    <t>Никита(12), Виктор(6), Дима(2)</t>
  </si>
  <si>
    <t>Коррекционная школа</t>
  </si>
  <si>
    <t>Дима и Анжела</t>
  </si>
  <si>
    <t>Степан</t>
  </si>
  <si>
    <t>+7-905-573-33-35</t>
  </si>
  <si>
    <t>Матвей(3)</t>
  </si>
  <si>
    <t>еможно звонить в вотсап</t>
  </si>
  <si>
    <t>! Ногинск, ул. Электрическая, д. 1, кв. 5, 1 подъезд, 3 этаж;
Ногинск, ул. 3-го интернационала, д. 171, кв. 10</t>
  </si>
  <si>
    <t>Анатолий, 
! Валентина Григорьевна, 
Полина Абубекирова</t>
  </si>
  <si>
    <t xml:space="preserve"> +7-905-770-77-48,
! +7-963-786-81-12
+7-926-331-51-85, 
</t>
  </si>
  <si>
    <t>+7-916-801-86-83</t>
  </si>
  <si>
    <t>ул. Главная д.7, кв. 2, 1 подъезд, 8 этаж</t>
  </si>
  <si>
    <t>Матвей(2,5)</t>
  </si>
  <si>
    <t>Яна6</t>
  </si>
  <si>
    <t>Юлия14</t>
  </si>
  <si>
    <t>+7-929-550-18-56</t>
  </si>
  <si>
    <t>ул. Круглова д.8</t>
  </si>
  <si>
    <t>может поменяется количество детей. После 4 за каждого по 200</t>
  </si>
  <si>
    <t>Наташа(7), Виталик(7), Георгий(7), Влада, Глеб(2,5)</t>
  </si>
  <si>
    <t xml:space="preserve">Старая Купавна,             ул. Шевченко, д.1, кв. 105, 2 подъезд, 12 этаж </t>
  </si>
  <si>
    <t>Мурат(5), Амир(1,2) + еще 2 детей</t>
  </si>
  <si>
    <t>Не доезжая указателя Мамонтова 5-10 метров за остановкой поворот на СК-3 и там по пьяной дороге прям до места</t>
  </si>
  <si>
    <t>ул.центральная 63г,через 8 домов направо, перед полем налево,мимо шлагбаума напротив детской площадки</t>
  </si>
  <si>
    <t>+7-916-128-23-01      ! +7-916-128-22-03</t>
  </si>
  <si>
    <t>ул. Ленина д. 47, кв. 61, последний подъезд, 4 этаж</t>
  </si>
  <si>
    <t>ул. Матросова д. 16, кв. 14, 4 этаж</t>
  </si>
  <si>
    <t>Даня(6), Оля(8)</t>
  </si>
  <si>
    <t>+7-903-518-31-89
! +7-919-773-55-72</t>
  </si>
  <si>
    <t>позвонить за 30 мин</t>
  </si>
  <si>
    <t>Чкалова, д. 4, кв. 21, 2 подъезд, 2 этаж</t>
  </si>
  <si>
    <t>+7-916-181-57-84</t>
  </si>
  <si>
    <t>Александр5</t>
  </si>
  <si>
    <t>Большое Буньково</t>
  </si>
  <si>
    <t>Большое Буньково, ТНТ "Изумрудная Поляна", 5-я речная улица, д. 31</t>
  </si>
  <si>
    <t>?</t>
  </si>
  <si>
    <t>Вячеслав(4), Мирослава(8), Вика(5), Максим(2)</t>
  </si>
  <si>
    <t xml:space="preserve"> ул. Микрорайон, д. 12, кв. 43, 3 подъезд, 5 этаж</t>
  </si>
  <si>
    <t>Варя(5,5), Роман(2), +2 детей</t>
  </si>
  <si>
    <t>ул. Ленина д. 6 кв. 71, последний подъезд</t>
  </si>
  <si>
    <t>София(6), Давид(6), Мария(4), Маргарита(1,5), Тимофей(6)</t>
  </si>
  <si>
    <t>Алиса(4), Ян(7)</t>
  </si>
  <si>
    <t xml:space="preserve">! ул. Заводская, д.43, кв. 69, 4 подъезд, 3 этаж
</t>
  </si>
  <si>
    <t>!+7-964-529-90-46     +7-903-782-74-49</t>
  </si>
  <si>
    <t>ул. Трудовая д. 41, кв. 123, 8 подъезд, 4 этаж</t>
  </si>
  <si>
    <t>ул. Школьная д.1 мимо поворота на колонтаево справа 3 этажный дом с красной крышой машина сузуки таунхаус</t>
  </si>
  <si>
    <t>позвонить когда будете выезжать со следующего заказа</t>
  </si>
  <si>
    <t>Лиза(6), Руслан(6), София(8)</t>
  </si>
  <si>
    <t>Александра(6)</t>
  </si>
  <si>
    <t>Федор (3)
Федор(12), Александра(10)</t>
  </si>
  <si>
    <t>ул. Рождественская д. 8, кв. 297, 6 подъезд, 3 этаж</t>
  </si>
  <si>
    <t>+7-915-423-97-62</t>
  </si>
  <si>
    <t>ул. Октябрьская д.27, кв. 69, 10 этаж</t>
  </si>
  <si>
    <t xml:space="preserve">ул. Окябрьская д.3, кв. 10, 3 этаж   </t>
  </si>
  <si>
    <t>Андрей(4,5)Алиса и Антон(2,5),Марк(2),Федя(0,5)</t>
  </si>
  <si>
    <t>деньги все актерам</t>
  </si>
  <si>
    <t>Вика(10), Таисия(7)</t>
  </si>
  <si>
    <t xml:space="preserve">машину поставить подальше </t>
  </si>
  <si>
    <t>Олеся7</t>
  </si>
  <si>
    <t>+7-925-704-20-25</t>
  </si>
  <si>
    <t>Иван(3), Виктория(10)</t>
  </si>
  <si>
    <t>Катя(8), Вера(7)</t>
  </si>
  <si>
    <t>+7-909-159-19-56</t>
  </si>
  <si>
    <t>! +7-916-434-71-47     +7-903-256-08-95</t>
  </si>
  <si>
    <t>Вроника(6),Кирилл(55),Настя(3),Алена(12),Вика(0,5)</t>
  </si>
  <si>
    <t>ул. Журавлева д. 21, кв. 125, 5 этаж</t>
  </si>
  <si>
    <t>Лев(5,4)</t>
  </si>
  <si>
    <t>!+7-926-733-44-14
+7-968-657-73-92
+7-499-390-08-76</t>
  </si>
  <si>
    <t>перевела на карту Юрчику</t>
  </si>
  <si>
    <t>микрорайон Сакраменто, ул.Добросельская д. 13, кв. 8</t>
  </si>
  <si>
    <t>ул. Главная д. 11, кв. 10, 3 этаж</t>
  </si>
  <si>
    <t>Микрорайон д. 6, кв. 105, 7 подъезд, 5 этаж</t>
  </si>
  <si>
    <t>Добромир(10)</t>
  </si>
  <si>
    <t>+7-965-411-14-52</t>
  </si>
  <si>
    <t>Татьяна36</t>
  </si>
  <si>
    <t>Короткая программа. Стихи и подарок.</t>
  </si>
  <si>
    <t>+7-926-329-65-54</t>
  </si>
  <si>
    <t xml:space="preserve">ул. Струве д. 9, корп.1, кв. 165, 2 подъезд, 14 этаж, код 6540в </t>
  </si>
  <si>
    <t>Марк(4,5), София(4,5)</t>
  </si>
  <si>
    <t>Рекомендации</t>
  </si>
  <si>
    <t>Ирина19</t>
  </si>
  <si>
    <t>Милана(6), Артем(1.5), Настя(11)</t>
  </si>
  <si>
    <t>ул. Ленина, д.22, кв. 53, 3 этаж, 3 подъезд</t>
  </si>
  <si>
    <t>Химбазовское шоссе, д.22 (свой дом), за 300 метров до горьговки с левой стороны будет стоять BMV X3</t>
  </si>
  <si>
    <t>+7-985-344-33-53</t>
  </si>
  <si>
    <t>Наталья34</t>
  </si>
  <si>
    <t>Старая Купавна, ул. Трудовая, д. 35 (частн.дом), розовый дом</t>
  </si>
  <si>
    <t>Лиза(8), Александр(20), Олег(47), может еще 2 детей</t>
  </si>
  <si>
    <t>взрослые тоже водят хоровод и рассказывают стихи</t>
  </si>
  <si>
    <t>Даня(5,5)</t>
  </si>
  <si>
    <t>писал письмо, заказал в подарок живого хамелеона!!!</t>
  </si>
  <si>
    <t>Алиса(4), Илья(3), Полина(10)</t>
  </si>
  <si>
    <t>кинут деньги на карту</t>
  </si>
  <si>
    <t>+7-903-728-78-93</t>
  </si>
  <si>
    <t>Рыбхоз, Бисеровское шоссе, д. 2 (часнт.дом), за сфетофором через 300 метров справа недостроенный дом, затем забор длнинный, ворора вначале забора</t>
  </si>
  <si>
    <t>Варвара(2.10), Юлия(5)</t>
  </si>
  <si>
    <t>Железнодорожный, ул. Колхозная д. 12, корп.2, кв. 80, 2 подъезд, этаж 9</t>
  </si>
  <si>
    <t>Дети заболели. Заказ от Светланы Шоколад, 500 р предоплату сделали, 2000 наши</t>
  </si>
  <si>
    <t>Арина(4), Максим(4), Настя(8)</t>
  </si>
  <si>
    <t>Микрорайон д.3, кв. 47, 3 подъезд, 2 этаж</t>
  </si>
  <si>
    <t>Валерия(6),.Диана(6),Кирилл(3)</t>
  </si>
  <si>
    <t>ул. Центральная, д. 34 угловой дом</t>
  </si>
  <si>
    <t>Б.Московская д. 3 кв. 24, последний подъезд, 2 этаж</t>
  </si>
  <si>
    <t>Маша(7)</t>
  </si>
  <si>
    <t>Петр Иванович</t>
  </si>
  <si>
    <t>+7-916-229-39-57</t>
  </si>
  <si>
    <t>Подъезд</t>
  </si>
  <si>
    <t>! Вадим, Наталья21</t>
  </si>
  <si>
    <t>! +7-985-767-67-05,
 +7-905-740-70-00</t>
  </si>
  <si>
    <t>+7-903-561-07-16</t>
  </si>
  <si>
    <t>+7-910-480-61-96</t>
  </si>
  <si>
    <t>Дмитрий5</t>
  </si>
  <si>
    <t>+7-926-100-64-23</t>
  </si>
  <si>
    <t>хотела заказать на 2 января, порекомендовали</t>
  </si>
  <si>
    <t>База заказов Деда мороза и Снегурочки на 2018 год</t>
  </si>
  <si>
    <t>Прозвон по актерам!</t>
  </si>
  <si>
    <t>Маша Балашиха - готова работать!</t>
  </si>
  <si>
    <t>Дима Купавна - позвонить в конце октября, пока не знает что со временем, работает на основной работе.</t>
  </si>
  <si>
    <t>Ольга Болдина - подумает, до конца октября определится, в целом настрой позитивный</t>
  </si>
  <si>
    <t>Савву пока не нашли, нужно списываться в контакте и инстаграмме. Маша сказала что он пока не знает, может и вырвется на неделю в москву! Сказал в ноябре заедет в гости</t>
  </si>
  <si>
    <t>Алина хочет и может работать!</t>
  </si>
  <si>
    <t xml:space="preserve">22.12.2017(пт)          </t>
  </si>
  <si>
    <t>Миша(БЭР) - не сможет в этом году</t>
  </si>
  <si>
    <t>колонка на форуме, код товара - 107490</t>
  </si>
  <si>
    <t>https://www.forum3.ru/?cmd=show_tovar&amp;code=107490</t>
  </si>
  <si>
    <t>Ева(7), Ксюша(8), Алина(12)</t>
  </si>
  <si>
    <t>Ксюша и Алина из другой страны, первый раз видят Д.М.</t>
  </si>
  <si>
    <t>Ольгино, ул. Граничная д. 38, кв. 490 подъезд 3, этаж 15,                 код В490В2282</t>
  </si>
  <si>
    <t>+7-965-126-28-54</t>
  </si>
  <si>
    <t>Демид(3)</t>
  </si>
  <si>
    <t>Денис3</t>
  </si>
  <si>
    <t>Никита(8),   Ника (4,5)</t>
  </si>
  <si>
    <t>Антон(7), Полина(6), Владик(7), Виталий(1)</t>
  </si>
  <si>
    <t>не понравилось в прошлом году, хочет Анжелу</t>
  </si>
  <si>
    <t>Егор(8.5), Даша(5.4)</t>
  </si>
  <si>
    <t>Александр(8.5), Милана(5.5)</t>
  </si>
  <si>
    <t>мкр. Железки, ул. 1-ая Светлая, д.26 от Савино на Темниково,по пригородной улице поворот за второй остановкой далее сразу направо, налево, направо, 2 постороенных дома, второй дом слева, из бруса, красный забор</t>
  </si>
  <si>
    <t>9:00-13:00        2800 рублей</t>
  </si>
  <si>
    <t>13:00-19:00      3600 рублей</t>
  </si>
  <si>
    <t>21:00-23:00      5700 рублей</t>
  </si>
  <si>
    <t>19:00-21:00
3900 рублей</t>
  </si>
  <si>
    <t>21:00-23:00
4500 рублей</t>
  </si>
  <si>
    <t>23:00-00:00
4900 рублей</t>
  </si>
  <si>
    <t>многодетная семья</t>
  </si>
  <si>
    <t>Анжела готова работать в ресторанах и 31 декабря со своим мужем по домашним.</t>
  </si>
  <si>
    <t>Маша балашиха готова работать</t>
  </si>
  <si>
    <t>Савва готов работать если зарабоатет не  меньше 60 тыс., встречаемся в начале ноября!</t>
  </si>
  <si>
    <t>Дима работать не будет, не получается по времени, может еще и уехать.</t>
  </si>
  <si>
    <t>Ольге пока не дозвонился</t>
  </si>
  <si>
    <t>Валерий 7 прудов</t>
  </si>
  <si>
    <t>п. Рыбхоз, Кафе 7 прудов</t>
  </si>
  <si>
    <t>Взрослые</t>
  </si>
  <si>
    <t>Взрослые (15-20 человек)</t>
  </si>
  <si>
    <t>Елена Михайловна Методист (Садик № 23 Железнодорожный</t>
  </si>
  <si>
    <t>+7-916-151-19-02</t>
  </si>
  <si>
    <t>гурппа детей</t>
  </si>
  <si>
    <t>Железнодорожный, ул. Советская, д. 34а;
Железнодорожный, ул. Новая улица, 34</t>
  </si>
  <si>
    <t>Железнодорожный, Ольгино, ул. Граничная д. 38, кв. 490 подъезд 3, этаж 15,                   код В490В2282</t>
  </si>
  <si>
    <t>Олеся</t>
  </si>
  <si>
    <t>+7-926-255-41-88</t>
  </si>
  <si>
    <t>Александра(3)</t>
  </si>
  <si>
    <t>Старая Купавна, Микрорайон д.4, кв.49</t>
  </si>
  <si>
    <t>Татьяна37</t>
  </si>
  <si>
    <t>Дата заказа</t>
  </si>
  <si>
    <t>Илья(5)</t>
  </si>
  <si>
    <t>Старая Купавна, ул. Октябрьская д.47</t>
  </si>
  <si>
    <t>Марк(6), Ксения(7), Полина(3), Ева(2,5)</t>
  </si>
  <si>
    <t>Шульгино, ул. Центральная д. 45а, справа первый дом</t>
  </si>
  <si>
    <t>Полина(10), Мария(4,5)</t>
  </si>
  <si>
    <t>Станция Купавна, ул. Парковая д.1</t>
  </si>
  <si>
    <r>
      <rPr>
        <sz val="10"/>
        <rFont val="Times New Roman"/>
        <family val="1"/>
        <charset val="204"/>
      </rPr>
      <t>Соня, Саша, Настя(7.5)</t>
    </r>
    <r>
      <rPr>
        <sz val="10"/>
        <color rgb="FFFF0000"/>
        <rFont val="Times New Roman"/>
        <family val="1"/>
        <charset val="204"/>
      </rPr>
      <t>, Галя(6,5)? Маша?</t>
    </r>
  </si>
  <si>
    <t>Обухово, ул. Комбинат, д. 42, кв. 37, 3 подъезд, 2 этаж</t>
  </si>
  <si>
    <t>Иван(9), Илья(5,5)</t>
  </si>
  <si>
    <t>Марина12</t>
  </si>
  <si>
    <t>+7-977-919-29-34</t>
  </si>
  <si>
    <t>обусудит с мужем и позвонит</t>
  </si>
  <si>
    <t xml:space="preserve">София(8), Лера (8) </t>
  </si>
  <si>
    <t>Железнодоржный, ул. Автозаводская, д. 4, кв. 44
 (1 подъезд, 11 эт.)</t>
  </si>
  <si>
    <t>София(6), Артем(7), Дарья (6)+3 детей до года</t>
  </si>
  <si>
    <t>http://sk-reklama.ru   стенды в старой Купавне</t>
  </si>
  <si>
    <t>8-999-004-40-41 - Илья</t>
  </si>
  <si>
    <t>Договорились на 8000р - 2-2.5 недели, по рыбхозу, зеленому и щемилово будет понятно 10 декабря.</t>
  </si>
  <si>
    <t>Савва - договорились встетиться на 12.11.2017 или на недели вечером!</t>
  </si>
  <si>
    <t>Арина(4)</t>
  </si>
  <si>
    <t>Старая Купавна, ул. Ленина д. 54, кв. 63</t>
  </si>
  <si>
    <t>пообщаются с друзьями, может закажут</t>
  </si>
  <si>
    <t>Полина(6), Настя(6)</t>
  </si>
  <si>
    <t>закажет, должна позвонить</t>
  </si>
  <si>
    <t>заказала</t>
  </si>
  <si>
    <t>Звонил</t>
  </si>
  <si>
    <t>Паша(11), Костя(4), Лиза(11), Влад(8)?</t>
  </si>
  <si>
    <t>Железнодорожный, ул. Струве д. 5, кв. 20 (район "центр 2") 1 подъезд, 6 этаж;
Железнодорожный, ул. Маяковского, д. 28, кв. 273, 5 подъезд, 2 этаж</t>
  </si>
  <si>
    <t>определится и закажет</t>
  </si>
  <si>
    <t>подумает, может закажет</t>
  </si>
  <si>
    <t>Виолетта(6) Лиза?(3)</t>
  </si>
  <si>
    <t>Павлино д. 22, кв. 267, 8 подъезд, 5 этаж</t>
  </si>
  <si>
    <t>Кирилл(6), Василиса(7)</t>
  </si>
  <si>
    <t>Таисия(8), Ярослав(2)</t>
  </si>
  <si>
    <t>Железнодорожный, ул. Колхозная д. 11, кв. 52, 1 подъезд, 14 этаж</t>
  </si>
  <si>
    <t>+7-925-033-13-87</t>
  </si>
  <si>
    <t>Железнодорожный ул. Маяковского д.13, кв.175, 4 подьезд, 9 этаж</t>
  </si>
  <si>
    <t>Кирилл(5)</t>
  </si>
  <si>
    <t>Контакт</t>
  </si>
  <si>
    <t>Марина14</t>
  </si>
  <si>
    <t>Арсений(11), Виктория(8), Василиса(2)</t>
  </si>
  <si>
    <t>+7-926-551-17-63      +7-903-273-52-70</t>
  </si>
  <si>
    <t>Платон(3), Илья(10), Амелия(0,5)</t>
  </si>
  <si>
    <t>Ульяна(9), Степан(7)</t>
  </si>
  <si>
    <t>Обухово, ул. Школьная, д. 1, кв. 4 (рядом с садиком 3-х этажный дом)</t>
  </si>
  <si>
    <t>Железнодорожный, ул. Некрасова д.6, кв. 27, 6 этаж</t>
  </si>
  <si>
    <t>Варвара(3.5)</t>
  </si>
  <si>
    <t>Андрей(5)Алиса(3), Антон(3), Федор(1,5)</t>
  </si>
  <si>
    <t>Неля (6)
Артем (5.5)
Даша(13)</t>
  </si>
  <si>
    <t>Вишняковские дачи, ул. Центральная, 166 (частный дом)</t>
  </si>
  <si>
    <t>+7-910-002-27-65</t>
  </si>
  <si>
    <t>Евгения6</t>
  </si>
  <si>
    <t xml:space="preserve">снт. Бисерово, уч. 155. после деревни Бисерово второй поворот направо, после мостика. Далее встретят у КПП, позвонить за 5-10 минут </t>
  </si>
  <si>
    <t>Илья(4), Артем(1), Софья(12)</t>
  </si>
  <si>
    <t xml:space="preserve"> интернет</t>
  </si>
  <si>
    <t>Домовенка нет, работает в садике, будет всем советовать нас, если что позвонит</t>
  </si>
  <si>
    <t>уезжают в лапландию)</t>
  </si>
  <si>
    <t>Абонент в сети не зарегистрирован</t>
  </si>
  <si>
    <t>Екатерина(8), Сережа(5)</t>
  </si>
  <si>
    <t>СНТ "Мечта"(учительские дачи), дом 96а, перед лесом налево, первый дом(желтый)</t>
  </si>
  <si>
    <t>Саша девочка(5.6), Демид(5)</t>
  </si>
  <si>
    <t>Старая Купавна, ул. Ленина, д.39, кв. 13, подъезд 2, этаж 2-3</t>
  </si>
  <si>
    <t>Позвонит как опеделится с датой</t>
  </si>
  <si>
    <t>Данила(7), Кирилл(6)</t>
  </si>
  <si>
    <t>+7-915-360-10-54
! +7-985-485-90-65</t>
  </si>
  <si>
    <t>Старая Купавна, ул. Кирова д. 3а (Алиса), кв. 37, подъезд за алисой, 1 этаж</t>
  </si>
  <si>
    <t xml:space="preserve">Старая Купавна, ул. 2-я Гражданская, д.39 </t>
  </si>
  <si>
    <t>подумают , если что сами позвонят, говорят что дети выросли, но видно что дороговато</t>
  </si>
  <si>
    <t>Вика(11), Лёня(6,5)</t>
  </si>
  <si>
    <t>Артем(6), Алена(6)</t>
  </si>
  <si>
    <t>Старая Купавна, ул. Матросова, д. 3, кв. 45, 3 подъезд, 2 этаж</t>
  </si>
  <si>
    <t>Старая Купавна, СНТ Дружба, уч. 349 (2 ворота) Стадион труд</t>
  </si>
  <si>
    <t>Бисерово, ул. Центральная, д. 33</t>
  </si>
  <si>
    <t>пока не знают, позвонят если определятся</t>
  </si>
  <si>
    <t>Купавна, ул. 1-ая флотская,  д.9</t>
  </si>
  <si>
    <t>Заря, ул. Молодежная д. 18, кв. 112</t>
  </si>
  <si>
    <t>Позвонят, если определятся</t>
  </si>
  <si>
    <t>Старая Купавна, ул. Матросова, д. 12, кв. 13 
(1 этаж, один подъезд, напротив восточного)</t>
  </si>
  <si>
    <t>Светлана18</t>
  </si>
  <si>
    <t>позвонят, если нужно будет, сами сшили костюмы деда мороза и сенгурочки</t>
  </si>
  <si>
    <t>Вячеслав(5), Мирослава(9)</t>
  </si>
  <si>
    <t>Алена5</t>
  </si>
  <si>
    <t>+7-903-235-79-83</t>
  </si>
  <si>
    <t>Старая Купавна, ул. Пролетарская д.29</t>
  </si>
  <si>
    <t>Максим(4), Даша(3)</t>
  </si>
  <si>
    <t>+7-919-100-83-52</t>
  </si>
  <si>
    <t>Пос. Бисеровский, 2-ой участок, ул. Садовая, д. 27</t>
  </si>
  <si>
    <t>Ида(9), Мая(8), Костя(7)</t>
  </si>
  <si>
    <t>Анастасия7</t>
  </si>
  <si>
    <t>закажут как определятся с датами</t>
  </si>
  <si>
    <t>Балашиха, Южный, ул. Пионерская, д. 6, кв.42, 4 этаж, 3 подъезд</t>
  </si>
  <si>
    <t>Виктория5</t>
  </si>
  <si>
    <t>позвонить вследующем году</t>
  </si>
  <si>
    <t>если определяться, то позвонят</t>
  </si>
  <si>
    <t>ул. Школьная, д. 7, кв. 16 (4 этаж, 1 подъезд, напротив котельной)</t>
  </si>
  <si>
    <t>ул. Маяковского, д. 28, кв. 9, 1 подъезд, 3 этаж</t>
  </si>
  <si>
    <t>Василиса(8), Варвара(7), Тихон(4)</t>
  </si>
  <si>
    <t>Железнодорожный, ул. Маяковского, д. 28, кв. 9, 1 подъезд, 3 этаж</t>
  </si>
  <si>
    <t>Железнодорожный, ул. Новая д. 9а, кв. 36, 12 этаж</t>
  </si>
  <si>
    <t>Обухово, ул. Энтузиастов, д. 1, кв. 27, подъезд 3</t>
  </si>
  <si>
    <t>Старая Купавна, ул. Б.Московская, д. 64, кв. 106, 3 подъезд, 9 этаж, направо</t>
  </si>
  <si>
    <t>В начале декабря определятся с датами, должны позвонить</t>
  </si>
  <si>
    <t>Позвонят как определятся с датой, ребенок не бегает, хочет ловить или кидать снежки</t>
  </si>
  <si>
    <t>+7-926-551-05-35, 
+7-965-404-49-54</t>
  </si>
  <si>
    <t>Старая Купавна, ул. Микрорайон, д. 2, кв. 25</t>
  </si>
  <si>
    <t>Как определятся с датой, позвонят</t>
  </si>
  <si>
    <t>Шульгино, ул. Полевая, д.2</t>
  </si>
  <si>
    <t>Старая Купавна, ул. Ленина, д.43, кв. 15</t>
  </si>
  <si>
    <t>Не уверены что будут заказывать, дети не особо верят, если будут то позвонят</t>
  </si>
  <si>
    <t>Старая Купавна, ул. Чкалова д. 2, кв. 44 (напротив ДЮСШ)</t>
  </si>
  <si>
    <t>Монино, ул. Массового, д. 8, кв. 46</t>
  </si>
  <si>
    <t>Молзино, ул. Новая, д. 12,</t>
  </si>
  <si>
    <t>Никита(12), Ильша(11), Ангелина(12), Владик, Варя</t>
  </si>
  <si>
    <t>Железнодорожный, ул. Автозаводская, д. 4, кв. 44
 (1 подъезд, 11 эт.)</t>
  </si>
  <si>
    <t>Старая Купавна, ул. Строителей, д. 3, (у нового магазина на шоссе)</t>
  </si>
  <si>
    <t>!  Ногинск, ул. Карьерная, д. 12 (район полигона, за глухово).
Старая Купавна, ул. Кирова, д. 5а, кв. 22 (2 подъезд от галы)</t>
  </si>
  <si>
    <t>Елена7</t>
  </si>
  <si>
    <t>Старая Купавна, ул. Кирова, д.4, кв. 4
 (1 подъезд, 2 этаж)</t>
  </si>
  <si>
    <t xml:space="preserve"> Балашиха, ул. Свердлова, д.24, кв. 153</t>
  </si>
  <si>
    <t>Балашиха, 30 км, из москвы справа, перед остановкой и пешех. Перех. Военный городок д.9, кв. 7, подъезд 1, этаж2, код:369</t>
  </si>
  <si>
    <t>Александр(8)</t>
  </si>
  <si>
    <t>Старая Купавна, ул. Шевченко д. 1, кв. 40, 1 подъезд, 11 этаж</t>
  </si>
  <si>
    <t>Старая Купавна, ул.Адмирала Нахимова д. 14, кв.83, 4 этаж, 3 подъезд</t>
  </si>
  <si>
    <t>Номер не используется</t>
  </si>
  <si>
    <t>Новое Бисерово</t>
  </si>
  <si>
    <t>Новое Бисерово, ул. Орлова д.4, кв. 323, 11 этаж, 1 подъезд</t>
  </si>
  <si>
    <t>если определяться, то позвонят, думают что уже вырос</t>
  </si>
  <si>
    <t>+7-926-364-35-70</t>
  </si>
  <si>
    <t>Яна7</t>
  </si>
  <si>
    <t>5 детей (двое маленьких)</t>
  </si>
  <si>
    <t>Старая Купавна, ул. 1-ая Гражданская д. 20</t>
  </si>
  <si>
    <t>Надежда16</t>
  </si>
  <si>
    <t>+7-965-42-77-04</t>
  </si>
  <si>
    <t>Старя Купавна, ул 1-ая Разина дом 14Б</t>
  </si>
  <si>
    <t>Василиса(4)</t>
  </si>
  <si>
    <t>Старая Купавна, ул 1-ая Разина дом 14Б</t>
  </si>
  <si>
    <t>Наталья35</t>
  </si>
  <si>
    <t>+7-965-215-10-01</t>
  </si>
  <si>
    <t>Железнодорожный, ул. Струве д.9 кв.364, 4 подъезд, 11 этаж</t>
  </si>
  <si>
    <t>Карина</t>
  </si>
  <si>
    <t>+7-915-000-26--51</t>
  </si>
  <si>
    <t>Старая Купавна, СНТ Купавинский садовод (ориентир ул.М.Московская д.21)</t>
  </si>
  <si>
    <t>Старая Купавна, СНТ Купавинский садовод (ориентир ул. М.Московская д.21)</t>
  </si>
  <si>
    <t xml:space="preserve">Лиза(8), Даня(7),Кира(3),Роберт(2) </t>
  </si>
  <si>
    <t>Скидка 10%, визитка</t>
  </si>
  <si>
    <t>Старая Купавна, ул. Ленина д. 43, кв. 27</t>
  </si>
  <si>
    <t>Юлия15</t>
  </si>
  <si>
    <t>Старая Купавна, ул. Шевченко д. 1, кв. 64, 1 подьезд, 17 этаж</t>
  </si>
  <si>
    <t>Есения(3),Кристина(12), Артем(10), Максим(4)</t>
  </si>
  <si>
    <t>+7-985-686-74-75</t>
  </si>
  <si>
    <t>Балашиха, ул Дмитриева д. 20, кв. 83, 2 подъезд, этаж?</t>
  </si>
  <si>
    <t>Алена6</t>
  </si>
  <si>
    <t>+7-926-911-06-27</t>
  </si>
  <si>
    <t>Маяковского д.3 , кв.2</t>
  </si>
  <si>
    <t>Юлия16</t>
  </si>
  <si>
    <t>+7-915-190-52-80</t>
  </si>
  <si>
    <t>Москва, ул. Перовская д. 66, корп 4, кв. 41, 1 подьезд, 12 этаж</t>
  </si>
  <si>
    <t>Балобаново, ул. Центральная д. 16а</t>
  </si>
  <si>
    <t>Старая Купавна, Маяковского д.3 , кв.2</t>
  </si>
  <si>
    <t>Старая Купавна, ул. Октябрьская д.8, кв. 79</t>
  </si>
  <si>
    <t>Старая Купавна, ул. Трудовая, д. 21</t>
  </si>
  <si>
    <t>Старая Купавна, ул. Пролетарская, д. 25</t>
  </si>
  <si>
    <t>! +7-926-277-68-31
+7-925-879-39-93</t>
  </si>
  <si>
    <t>Ульяна(6), Лева(14), Илья(6)</t>
  </si>
  <si>
    <t>не будут заказывать, дети выросли, через год созреют новые</t>
  </si>
  <si>
    <t>Кучино, ул. Центральная д. 8, кв. 126, 3 подъезд, 2 этаж</t>
  </si>
  <si>
    <t>Старая Купавна, ул. Ленина д. 44, кв. 8</t>
  </si>
  <si>
    <t>Железнодорожный, ул. Носовихинское шоссе д. 11, кв. 61, 8 этаж</t>
  </si>
  <si>
    <t>Старая Купавна, ул. Пролетарская д.17</t>
  </si>
  <si>
    <t>Старая Купавна, ул. Ленина, д. 43, кв. 29</t>
  </si>
  <si>
    <t>Старая Купавна, ул. Народная д. 28</t>
  </si>
  <si>
    <t>думают заказать в садик на утренник, обсудит с родителями, или закажет домой</t>
  </si>
  <si>
    <t>думают, пока не знаю будут ли заказывать. Позвонят если что</t>
  </si>
  <si>
    <t>если будут заказывать, то позвонят</t>
  </si>
  <si>
    <t>Определится со временем и позвонит</t>
  </si>
  <si>
    <t>Старая Купавна, ул. Пушкина д. 9/3 (Жилка, после Воронова налево)</t>
  </si>
  <si>
    <t>через пару недель может определятся</t>
  </si>
  <si>
    <t>Старая Купавна, ул. Назина, д. 19</t>
  </si>
  <si>
    <t xml:space="preserve">Обухово, ул. Ленина, д. 20, кв. 3, 1 подъезд справа, 1 этаж </t>
  </si>
  <si>
    <t>хотел крестнице заказать, должен позвонить вечером 25.11.2017</t>
  </si>
  <si>
    <t>Номер временно заблокирован</t>
  </si>
  <si>
    <t>Ногинск, ул. Совесткая д. 3, кв. 121</t>
  </si>
  <si>
    <t>Старая Купавна, ул. Ленина, д.22, кв. 53, 3 этаж, 3 подъезд</t>
  </si>
  <si>
    <t>Старая Купавна, ул. Микрорайон д. 9, кв. 47</t>
  </si>
  <si>
    <t>пока не знают, уежают или нет</t>
  </si>
  <si>
    <t>Взяла неделю на подумать, позвонитьей 2-3 декабря</t>
  </si>
  <si>
    <t>в этому году дед мороз включен в праздничную программу, заказывать не будут, позвонить в след. Году</t>
  </si>
  <si>
    <t xml:space="preserve">Железнодорожный, ул. Соловьева д. 1, кв. 88, 2 подъезд, 4 этаж, 
Железнодорожны, ул. Окябрьская д.3, кв. 10, 3 этаж   </t>
  </si>
  <si>
    <t>Железнодорожный, ул. Автозаводская д .3, кв.48, 1 подъезд, 8 эаж</t>
  </si>
  <si>
    <t>Железнодорожный, ул. Рождественская д. 10, кв. 52, 1 подъезд, 14 этаж</t>
  </si>
  <si>
    <t>не удобно разговаривать, бросила трубку</t>
  </si>
  <si>
    <t>Мурат(6), Амир(3)</t>
  </si>
  <si>
    <t>предварительная брони, окончательный ответ 2-3 декабря , нужно ей позвонить</t>
  </si>
  <si>
    <t xml:space="preserve">
Александр3
! Полина</t>
  </si>
  <si>
    <t>+7-916-963-56-96          
! +7-926-383-03-28</t>
  </si>
  <si>
    <t>Железнодорожный, Жилгородок, д.2, кв. 111, 2 подъезд, 12 этаж</t>
  </si>
  <si>
    <t>Старая Купавна, ул. Красноармейская д. 14</t>
  </si>
  <si>
    <t>Старая Купавна, улица стадион "Акрихин", около елочки</t>
  </si>
  <si>
    <t>должны заказать, посмотрят на поведение ребенка</t>
  </si>
  <si>
    <t>Железнодорожный, ул. Пролетарская, д. 3, кв. 191, 6 подъезд, 9 этаж</t>
  </si>
  <si>
    <t>Кудиново, ул. Центральная, д. 9, кв. 35</t>
  </si>
  <si>
    <t>на недели должна позвонить заказать, определяется с датами</t>
  </si>
  <si>
    <t>Железнодорожный, Жилгородок, д. 2, кв. 205, 4 подъезд, 2 этаж</t>
  </si>
  <si>
    <t>Яна(10)</t>
  </si>
  <si>
    <t>возможно закажет внучке, должны набрать</t>
  </si>
  <si>
    <t>Зеленый, ул. Орлова д. 2, кв. 102, 1 подъезд, 8 этаж</t>
  </si>
  <si>
    <t>не удобно разговаривать, просила перезвонить ей  27.12.2017 днем</t>
  </si>
  <si>
    <t>должен определиться в ближайшее время</t>
  </si>
  <si>
    <t>Железнодорожный, ул. Саввинское шоссе д. 4/2, кв. 83, 2 подъезд, 9 этаж</t>
  </si>
  <si>
    <t>переехали в Одинцово, наверно местных закажут</t>
  </si>
  <si>
    <t>Железнодорожный, ул. Рождественская д. 10, кв. 151, 9 этаж, 3 подъезд</t>
  </si>
  <si>
    <t>Дети выросли, присили еще персонажа, может в школу еще закажут</t>
  </si>
  <si>
    <t>Вишняковские дачи, ул. Первомайская, д. 36
(частн. дом)</t>
  </si>
  <si>
    <t>номер не существует</t>
  </si>
  <si>
    <t>Марина15</t>
  </si>
  <si>
    <t>+7-915-241-90-41</t>
  </si>
  <si>
    <t>Виктория(4,5), Кирилл(4,5)</t>
  </si>
  <si>
    <t>Евгения7</t>
  </si>
  <si>
    <t>! +7-919-774-18-90 
+7-919-761-27-19</t>
  </si>
  <si>
    <t>Железнодорожный, ул. Маяковская, д.24, кв. 305 (5 подъезд, 10 этаж)</t>
  </si>
  <si>
    <t>данный вид связи не доступен для абонента</t>
  </si>
  <si>
    <t>Железнодорожный, ул. Юбилейная д. 4 корп. 3, кв. 34, 1 подъезд, 7 этаж</t>
  </si>
  <si>
    <t>Железнодорожный, ул. Автозаводская, д. 4, корпус 1, кв. 172 (3 подъезд, 11 этаж)</t>
  </si>
  <si>
    <t>Железнодорожный, ул. Струве, д.5, кв.103(2-ой подъезд, угловой)(новый район)</t>
  </si>
  <si>
    <t>Старая Купавна, ул. Кирова, уч.2, 3 дом от музыкалки</t>
  </si>
  <si>
    <t>Старая Купавна, ул. Широкая д. 8</t>
  </si>
  <si>
    <t>Старая Купавна, ул. Чкалова д. 8, кв. 35</t>
  </si>
  <si>
    <t>Старая Купавна, ул. Парковая д.1</t>
  </si>
  <si>
    <t>Старая Купавна, ул. Ленина, д. 12, кв. 77, 
2 подъезд от садика, 5 этаж</t>
  </si>
  <si>
    <t>Колонтаево, ул. Лесная, д. 4 (частный дом)</t>
  </si>
  <si>
    <t>повтор</t>
  </si>
  <si>
    <t>Старая Купавна, ул. Дорожная, д. 1 (проходная ХимРеактивКомплект)</t>
  </si>
  <si>
    <t>определятся с Лизой по датам</t>
  </si>
  <si>
    <t>Заря, ул. Молодежная д. 17, кв. 45,. 2 подъезд, 2 этаж</t>
  </si>
  <si>
    <t>Сережа(4,5)</t>
  </si>
  <si>
    <t>сделали скидку, актерам 1200</t>
  </si>
  <si>
    <t>Железнодорожный, ул. Саввинская д.1а</t>
  </si>
  <si>
    <t>! +7-926-733-44-14
! +7-968-657-73-92
+7-499-390-08-76</t>
  </si>
  <si>
    <t>пока не определились, если будут заказывать то позвонят</t>
  </si>
  <si>
    <t>дети выросли, в школе запретили мероприятия</t>
  </si>
  <si>
    <t>Старая Купавна, ул. Братьев Кругловых д. 53</t>
  </si>
  <si>
    <t>Колонтаево, ул.Зеленая д. 3</t>
  </si>
  <si>
    <t>перезвонить немоного позже, не удобно разговаривать</t>
  </si>
  <si>
    <t>Железнодорожный, ул. Рождественская д.5, кв.114, 2 подъезд, 13 этаж</t>
  </si>
  <si>
    <t>Железнодорожный, ул. Первого мая д.18, кв. 64 (6 этаж)</t>
  </si>
  <si>
    <t>Электросталь, ул. Журавлева д. 21, кв. 125</t>
  </si>
  <si>
    <t>Старая Купавна, ул. Советская д. 23/1</t>
  </si>
  <si>
    <t>пока не определились с датой, должны позвонить, не очень понравились актеры в 2016 году, думаю направить железку туда</t>
  </si>
  <si>
    <t>Кристина(5)</t>
  </si>
  <si>
    <t>Евгений(4)</t>
  </si>
  <si>
    <t>Железнодорожный, ул. Жилгородок д. 54, кв. 3</t>
  </si>
  <si>
    <t>Балашиха, кафе "Оранж"</t>
  </si>
  <si>
    <t>Константин(4,5)</t>
  </si>
  <si>
    <t>Старая Купавна, Микрорайон д. 14, кв. 32, 3 подъезд, 1 этаж</t>
  </si>
  <si>
    <t>Старая Купавна, ул. Полевая возле 27 дома поворот направо, проезжаешь шлагбаум, потом налево ул. Северная д. 2</t>
  </si>
  <si>
    <t>Артём(7)</t>
  </si>
  <si>
    <t>Москва, ул. Введенского д.10, корп.2</t>
  </si>
  <si>
    <t>Айдын(4)</t>
  </si>
  <si>
    <t>Никита(4,5), Ярослав(2)</t>
  </si>
  <si>
    <t>Железнодорожный, мкр. Ольгино, ул. Главная д.2, кв. 117, 2 подъезд, 17 этаж</t>
  </si>
  <si>
    <t>Маша(4), Сережа(3)</t>
  </si>
  <si>
    <t>+7-915-479-68-22</t>
  </si>
  <si>
    <t>Наталья36</t>
  </si>
  <si>
    <t>+7-926-274-48-46</t>
  </si>
  <si>
    <t>Железнодорожный, ул. Маяковского д. 7, Д/С №27</t>
  </si>
  <si>
    <t>старшая группа детей</t>
  </si>
  <si>
    <t>Марк(5,5), София(5,5)</t>
  </si>
  <si>
    <t xml:space="preserve">Железнодорожный, ул. Струве д. 9, корп.1, кв. 165, 2 подъезд, 14 этаж, код 6540в </t>
  </si>
  <si>
    <t>Железнодорожный, ул. Маяковского д. 7, Д/С № 27</t>
  </si>
  <si>
    <t>Железнодорожный, ул. Маяковского д.  Д/С № 25 "Сказка"</t>
  </si>
  <si>
    <t>подготовительная группа</t>
  </si>
  <si>
    <t>Любовь Викторовна</t>
  </si>
  <si>
    <t>+7-977-463-80-01</t>
  </si>
  <si>
    <t>Старая Купавна, ул. Ленина д. 20, кв. 64, 5 подъезд, 2 этаж</t>
  </si>
  <si>
    <t>+7-903-687-72-46</t>
  </si>
  <si>
    <t>Шульгино, ул. Полевая д. 8</t>
  </si>
  <si>
    <t>(3,5) (5,5)</t>
  </si>
  <si>
    <t>Светлана19</t>
  </si>
  <si>
    <t>уточнить имена детей</t>
  </si>
  <si>
    <t>Железнодорожный, ул. Главна д. 11, кв. 11, 3 этаж</t>
  </si>
  <si>
    <t>Старая Купавна, ул. Ленина д. 47, кв. 61</t>
  </si>
  <si>
    <t>Старая Купавна, ул. Ленина д. 39, кв.. 7</t>
  </si>
  <si>
    <t>заказала, думала что у нас, но похоже что у других, щас посмотрит, может у нас закажет</t>
  </si>
  <si>
    <t>бросила трубку, не поняла кто звонит</t>
  </si>
  <si>
    <t>определяются с датой</t>
  </si>
  <si>
    <t>пока не знаю, может уедут, позвонят если определятся</t>
  </si>
  <si>
    <t>заказали у других</t>
  </si>
  <si>
    <t>пока не знают, в купавну не приедут.</t>
  </si>
  <si>
    <t>новый год будут праздновать на пятницком шоссе</t>
  </si>
  <si>
    <t>Бисерово, ул. Центральная д.55</t>
  </si>
  <si>
    <t>Ногинск, ул. Покрова д. 8</t>
  </si>
  <si>
    <t>Старая Купавна, ул. Матросова д. 16, кв. 14, 4 этаж</t>
  </si>
  <si>
    <t>Старая Купавна, ул. Ленина д. 44, кв. 3</t>
  </si>
  <si>
    <t>пока не знаю, обсудят и елси что позвонят</t>
  </si>
  <si>
    <t>Екатерина24 (Мама Елена)</t>
  </si>
  <si>
    <t>я думаю закажут, пока не определили с датой</t>
  </si>
  <si>
    <t>пока не знают, будут ли заказывать</t>
  </si>
  <si>
    <t>Балашиха, ул. 40 лет Победы, д. 12, кв. 25, 1 подъезд, 7 этаж</t>
  </si>
  <si>
    <t xml:space="preserve">абонент не доступен </t>
  </si>
  <si>
    <t>программа на 40 минут</t>
  </si>
  <si>
    <t>Алена2</t>
  </si>
  <si>
    <t>не будет в этом году заказывать ,в следующем позвонить</t>
  </si>
  <si>
    <t>Зульфия</t>
  </si>
  <si>
    <t>Железнодорожный, ул. Рождественская д. 4, кв. 213, 4 подъезд, 13 этаж</t>
  </si>
  <si>
    <t>Малика(8), Дарий(4)</t>
  </si>
  <si>
    <t>+7-903-168-29-86</t>
  </si>
  <si>
    <t>Не будут заказывать</t>
  </si>
  <si>
    <t>сначала заказала, а потом отказалась</t>
  </si>
  <si>
    <t>еще 2000 папе</t>
  </si>
  <si>
    <t>+7-929-673-57-56</t>
  </si>
  <si>
    <t>Рыбхоз, Дом для присторелых. Коттеджный поселок с левой стороны, где двхэтажный пост охраны.</t>
  </si>
  <si>
    <t>Елена35</t>
  </si>
  <si>
    <t>+7-905-725-94-60</t>
  </si>
  <si>
    <t>Черное, Агрогородок д. 32, кв. 73, 11 этаж</t>
  </si>
  <si>
    <t>Михаил, Андрей, Глеб, Софья</t>
  </si>
  <si>
    <t>Дарья2</t>
  </si>
  <si>
    <t>Екатерина28</t>
  </si>
  <si>
    <t xml:space="preserve">! +7-915-021-12-37           +7-977-968-78-34  </t>
  </si>
  <si>
    <t>Чудинки, ул. Придорожная д. 56</t>
  </si>
  <si>
    <t>заранее позвонить, уточнить куда ехать</t>
  </si>
  <si>
    <t>Екатерина5, 
! Екатерина13</t>
  </si>
  <si>
    <t>+7-915-415-22-11</t>
  </si>
  <si>
    <t>6 группа</t>
  </si>
  <si>
    <t>Наталья37</t>
  </si>
  <si>
    <t>ключевой</t>
  </si>
  <si>
    <r>
      <rPr>
        <b/>
        <sz val="10"/>
        <color theme="1"/>
        <rFont val="Times New Roman"/>
        <family val="1"/>
        <charset val="204"/>
      </rPr>
      <t>ключевой</t>
    </r>
    <r>
      <rPr>
        <sz val="10"/>
        <color theme="1"/>
        <rFont val="Times New Roman"/>
        <family val="1"/>
        <charset val="204"/>
      </rPr>
      <t xml:space="preserve">     не понравилось в прошлом году</t>
    </r>
  </si>
  <si>
    <r>
      <rPr>
        <b/>
        <sz val="10"/>
        <color theme="1"/>
        <rFont val="Times New Roman"/>
        <family val="1"/>
        <charset val="204"/>
      </rPr>
      <t>ключевой</t>
    </r>
    <r>
      <rPr>
        <sz val="10"/>
        <color theme="1"/>
        <rFont val="Times New Roman"/>
        <family val="1"/>
        <charset val="204"/>
      </rPr>
      <t xml:space="preserve">        1 раз забыли, 2 раз перепутали  адрес</t>
    </r>
  </si>
  <si>
    <r>
      <rPr>
        <b/>
        <sz val="10"/>
        <rFont val="Times New Roman"/>
        <family val="1"/>
        <charset val="204"/>
      </rPr>
      <t>ключевой</t>
    </r>
    <r>
      <rPr>
        <sz val="10"/>
        <color rgb="FFFF0000"/>
        <rFont val="Times New Roman"/>
        <family val="1"/>
        <charset val="204"/>
      </rPr>
      <t xml:space="preserve">        в прошлом году забыли про них, но успели к ним приехать</t>
    </r>
  </si>
  <si>
    <t>Алена7</t>
  </si>
  <si>
    <t>+7-926-558-30-46</t>
  </si>
  <si>
    <t>Железнодорожный, ул. Пушкина, д.6,. кв. 6, 1 подъезд, 2 этаж</t>
  </si>
  <si>
    <t>Сначала заказали, потом отказались, потому что уезжают</t>
  </si>
  <si>
    <t>Елена Анатольевна детский сад Балашиха</t>
  </si>
  <si>
    <t>+7-905-726-24-97</t>
  </si>
  <si>
    <t>Балашиха, ул. Шоссе Энтузиастов, д. 70 д/с Жемчужинка</t>
  </si>
  <si>
    <t>младшая группа</t>
  </si>
  <si>
    <t>Железнодорожный,Пуршево, ул. Новослободская, д. 12, кв. 72, шлагбаум</t>
  </si>
  <si>
    <t>Железнодорожный, Пуршево, ул. Новослободская, д. 12, кв. 72, шлагбаум</t>
  </si>
  <si>
    <t>Наталья38</t>
  </si>
  <si>
    <t>+7-977-250-69-56</t>
  </si>
  <si>
    <t>Мирослава(2)</t>
  </si>
  <si>
    <t>Отмена</t>
  </si>
  <si>
    <t>Сначала заказала, потом отменила из-за отъезда</t>
  </si>
  <si>
    <t>+7-916-979-00-93</t>
  </si>
  <si>
    <t>Монино, ул. Фалалеева д. 3, кв. 117, 3 подъезд, 10 этаж</t>
  </si>
  <si>
    <t>Алена(3,5), Лиза(3,5)</t>
  </si>
  <si>
    <t>Александра6</t>
  </si>
  <si>
    <t>Добромир(11)</t>
  </si>
  <si>
    <t>Людмила Федоровна</t>
  </si>
  <si>
    <t>+7-916-318-17-67</t>
  </si>
  <si>
    <t>Балашиха, ул.Свердлова д. 24, кв. 180, 5 подъезд, 4 этаж</t>
  </si>
  <si>
    <t>5 детей, один большой</t>
  </si>
  <si>
    <t>Екатерина Детский сад 33</t>
  </si>
  <si>
    <t>+7-906-053-39-88</t>
  </si>
  <si>
    <t>Старая Купавна, Детский сад № 33</t>
  </si>
  <si>
    <t>+7-985-766-52-56</t>
  </si>
  <si>
    <t>Колонтаево, ул. Зеленая д. 5</t>
  </si>
  <si>
    <t>Алиса(5), Соня(1,5)</t>
  </si>
  <si>
    <t>Павел4</t>
  </si>
  <si>
    <t>Полина2</t>
  </si>
  <si>
    <t>+7-925-892-70-89</t>
  </si>
  <si>
    <t>Ногинск, деревня Каменки-Драшниково д. 30</t>
  </si>
  <si>
    <t>19:00-21:00      5000 рублей</t>
  </si>
  <si>
    <t>Александра7</t>
  </si>
  <si>
    <t>Железнодорожный, ул. Новая, д. 4 кв. 7, 1 подъезд в доме, 2 этаж</t>
  </si>
  <si>
    <t>Евгения(4)</t>
  </si>
  <si>
    <t>Балобаново, ул. Будёного д 75</t>
  </si>
  <si>
    <t>пока не знают, уедут или нет</t>
  </si>
  <si>
    <t>+7-916-632-10-52   
 +7-916-323-50-59</t>
  </si>
  <si>
    <t>Не доезжая указателя Мамонтова 50-10 метров за остановкой поворот на СК-3 и там по пьяной дороге прям до места, микрорайон Южный, д. 23.</t>
  </si>
  <si>
    <t>Ольга(8), Анна(6)</t>
  </si>
  <si>
    <t>Переехали в другой город</t>
  </si>
  <si>
    <t>Коля(5), Саша(13), Лиза(16)</t>
  </si>
  <si>
    <t>Железнодорожный, ул. Юбилейная д. 30. кв 17, 1 подъезд,. 6 этаж</t>
  </si>
  <si>
    <t>Вишняково, ул. Центральная, д. 68</t>
  </si>
  <si>
    <t>Старая Купавна, Чкалова, д. 4, кв. 21, 2 подъезд, 2 этаж</t>
  </si>
  <si>
    <t>Шульгино, ул. Центральная д. 45</t>
  </si>
  <si>
    <t>Светлана20</t>
  </si>
  <si>
    <t>+7-925-033-26-00</t>
  </si>
  <si>
    <t>Ельня</t>
  </si>
  <si>
    <t>На Ельне, около ГИДД поворачиваем на Ногинск, с левой стороны будет остановка и поворот на лево в поле, после поля Т-образный перекресток, поворачиваем налево, далее после шлагбаума прямо по главной. ДНП "Зимародок", д. 151</t>
  </si>
  <si>
    <t>Количество заказов по городам:</t>
  </si>
  <si>
    <t>№</t>
  </si>
  <si>
    <t>Кол-во</t>
  </si>
  <si>
    <t>Павел(8)</t>
  </si>
  <si>
    <t>Количество постоянных/новых</t>
  </si>
  <si>
    <t>Номер пары</t>
  </si>
  <si>
    <t>Заказы по парам актеров</t>
  </si>
  <si>
    <t>ИТОГО:</t>
  </si>
  <si>
    <t>%</t>
  </si>
  <si>
    <t>Оборот по заказам</t>
  </si>
  <si>
    <t>Средняя стоимость заказа</t>
  </si>
  <si>
    <t>Количество заказов</t>
  </si>
  <si>
    <t>Параметр</t>
  </si>
  <si>
    <t>ЦЕЛЬ</t>
  </si>
  <si>
    <t>Дней до НГ</t>
  </si>
  <si>
    <t>Даты</t>
  </si>
  <si>
    <t>Доход</t>
  </si>
  <si>
    <t>Рук-ль</t>
  </si>
  <si>
    <t>Андрей</t>
  </si>
  <si>
    <t>Звонила</t>
  </si>
  <si>
    <t>Сказал, что сам перезвонит</t>
  </si>
  <si>
    <t>Аппарат выключен</t>
  </si>
  <si>
    <t>Иван (7)</t>
  </si>
  <si>
    <t>Позвонит вечером, если надумают</t>
  </si>
  <si>
    <t>Ольга Грехова</t>
  </si>
  <si>
    <t>Ждут конкурса</t>
  </si>
  <si>
    <t>Перезвонит</t>
  </si>
  <si>
    <t>Алиса(5)</t>
  </si>
  <si>
    <t>Не будут в этом году на даче, в Москве</t>
  </si>
  <si>
    <t>Не будут заказывать, в следующем году закажут</t>
  </si>
  <si>
    <t>Никто не приедет</t>
  </si>
  <si>
    <t>+7-926-274-48-46 +7-916-881-23-46</t>
  </si>
  <si>
    <t>Наталья36 Елена Викторовна (музюрук)</t>
  </si>
  <si>
    <t>Ксения(5), Варвара(7,5)</t>
  </si>
  <si>
    <t>Обслуживание преостановлено</t>
  </si>
  <si>
    <t>Дима(4), Саша дев(3.5)</t>
  </si>
  <si>
    <t>Ваня(4), Влад(8), 2 детей маленьких</t>
  </si>
  <si>
    <t>Сама перезвонит</t>
  </si>
  <si>
    <t>Сказала,что возможно закажет, но врядли</t>
  </si>
  <si>
    <t>Сказала, что перезвонит вечером 11.12.2017</t>
  </si>
  <si>
    <t>Виктория(6), Валерия(12)</t>
  </si>
  <si>
    <t>Заказали у других</t>
  </si>
  <si>
    <t>Сменили номер</t>
  </si>
  <si>
    <t>Подумает, просил прислать фото</t>
  </si>
  <si>
    <t>Рита(4), Матвей(4), Андрей(4)</t>
  </si>
  <si>
    <t>Настя(5)</t>
  </si>
  <si>
    <t>Ксюша(5)</t>
  </si>
  <si>
    <t>Уезжжают</t>
  </si>
  <si>
    <t>Ярослава(3,3), Вирсавия(1)</t>
  </si>
  <si>
    <t>Абонент недоступен</t>
  </si>
  <si>
    <t>Звонили</t>
  </si>
  <si>
    <t>Может закажут, перезвонят</t>
  </si>
  <si>
    <t>Ольга43</t>
  </si>
  <si>
    <t>Позвонить 12.12.2017 после 8</t>
  </si>
  <si>
    <t>ул.Микрорайон д. 12, кв. 60, 4 подъезд, 5 этаж</t>
  </si>
  <si>
    <t>Алиса(5), Илья(4)</t>
  </si>
  <si>
    <t>+7-977-498-26-02</t>
  </si>
  <si>
    <t>+7-906-089-15-32</t>
  </si>
  <si>
    <t>Старая Купавна, ул. Полевая д. 2, кв. 4</t>
  </si>
  <si>
    <t>Анастасия8</t>
  </si>
  <si>
    <r>
      <rPr>
        <b/>
        <sz val="10"/>
        <color theme="1"/>
        <rFont val="Times New Roman"/>
        <family val="1"/>
        <charset val="204"/>
      </rPr>
      <t>ключевой</t>
    </r>
    <r>
      <rPr>
        <sz val="10"/>
        <color theme="1"/>
        <rFont val="Times New Roman"/>
        <family val="1"/>
        <charset val="204"/>
      </rPr>
      <t xml:space="preserve"> верит в Деда Мороза. Исправил 4 по физ-ре на 5.Обязательно об этом сказать.</t>
    </r>
  </si>
  <si>
    <t>Ксения(7), Денис(3), Никита(6)</t>
  </si>
  <si>
    <t>Ольга44   Дмитрий</t>
  </si>
  <si>
    <t>+7-905-591-46-62          +7-916-002-22-66</t>
  </si>
  <si>
    <t>Железнодороный, ул. Пионерская д. 14 б, кв.55, 3 подъезд, 4 этаж</t>
  </si>
  <si>
    <t>Возможно уедут, позвонит сам</t>
  </si>
  <si>
    <t>Не доступен</t>
  </si>
  <si>
    <t>Аня (12), Кирилл (9), Алена(4)</t>
  </si>
  <si>
    <t>Валерия(6), Диана(6)</t>
  </si>
  <si>
    <t>Заказала вместе с Греховой</t>
  </si>
  <si>
    <t>Валеры не будет</t>
  </si>
  <si>
    <t>Надо заказов в день, для выполнения плана</t>
  </si>
  <si>
    <t>Коэф</t>
  </si>
  <si>
    <t>+7-965-375-86-17</t>
  </si>
  <si>
    <t>Железнодорожный, Ольгино ул Граничная д. 30, кв. 15, 1 подъезд, 4 этаж</t>
  </si>
  <si>
    <t>Анастасия(9)</t>
  </si>
  <si>
    <t>Светлана21</t>
  </si>
  <si>
    <t>Старая Купавна, ул. Матросова, д. 3, кв. 22,  подъезд,  этаж</t>
  </si>
  <si>
    <t>Марина16</t>
  </si>
  <si>
    <t>+7-926-284-58-98</t>
  </si>
  <si>
    <t>Балашиха, ул. Разина д.5, кв. 121, 19 этаж</t>
  </si>
  <si>
    <t>26 и 30 это один и тот же дом</t>
  </si>
  <si>
    <t>Лёва(7.5), Вика(6)</t>
  </si>
  <si>
    <t>Владимир5</t>
  </si>
  <si>
    <t>+7-903-100-09-35</t>
  </si>
  <si>
    <t>Зеленый, д. 7, кв. 26 с левой стороны, если ехать в Москву</t>
  </si>
  <si>
    <t>Ева(3,5)</t>
  </si>
  <si>
    <t>19:30</t>
  </si>
  <si>
    <t>Куп 4</t>
  </si>
  <si>
    <t xml:space="preserve">Куп 4 </t>
  </si>
  <si>
    <t>+7-929-603-40-42</t>
  </si>
  <si>
    <t>Варя(9), Тигран(3)</t>
  </si>
  <si>
    <t>+7-968-969-69-08</t>
  </si>
  <si>
    <t>Юлия17</t>
  </si>
  <si>
    <t>Старая Купавна, ул. М.Московская, д.17</t>
  </si>
  <si>
    <t>Зеленый, ул. Школьная д.11, кв. 148, 4 подъезд, 1 этаж</t>
  </si>
  <si>
    <t>Арина(8), Юля(4)</t>
  </si>
  <si>
    <t>Андрей(5)</t>
  </si>
  <si>
    <t xml:space="preserve">Сначала заказала, потом отменила </t>
  </si>
  <si>
    <t>Юлия18</t>
  </si>
  <si>
    <t>+7-905-630-16-76</t>
  </si>
  <si>
    <t>Позвонила</t>
  </si>
  <si>
    <t>Думает заказать, как согласует с мужем позвонит</t>
  </si>
  <si>
    <t>Айгуль</t>
  </si>
  <si>
    <t>+7-925-030-41-53</t>
  </si>
  <si>
    <t>Павлино, ул. Троицкая, д.4, кв.446, 4 подъезд, 6 этаж</t>
  </si>
  <si>
    <t>Айдана(12), Арсен(4)</t>
  </si>
  <si>
    <t>+7-968-644-10-03</t>
  </si>
  <si>
    <t>Старая Купавна, ул. 1-ая Свобода д.11</t>
  </si>
  <si>
    <t>Анна23</t>
  </si>
  <si>
    <t>+7-926-655-72-80</t>
  </si>
  <si>
    <t>Новая Купавна, Лагуна</t>
  </si>
  <si>
    <t>Малика(1), Марк(6), Мадина(15)</t>
  </si>
  <si>
    <t>выиграли конкурс в контакте</t>
  </si>
  <si>
    <t>Анжелина(7), Ричард(3), Ника(17)</t>
  </si>
  <si>
    <t>в следующем году будут</t>
  </si>
  <si>
    <t>Не взяли трубку 2 раза</t>
  </si>
  <si>
    <t>Николай вырос, софья заказала</t>
  </si>
  <si>
    <t>Катя(6), Валерий(16)</t>
  </si>
  <si>
    <t>Оксана8</t>
  </si>
  <si>
    <t>+7-926-249-71-00</t>
  </si>
  <si>
    <t>Емельян(7)
Кристина(1,5)</t>
  </si>
  <si>
    <t>Девочка может испугаться</t>
  </si>
  <si>
    <t>г. Железнодорожный, ул. Свободы 3, кв. 74, 3й подъезд  
1 этаж, домофон 74</t>
  </si>
  <si>
    <t xml:space="preserve">Дох.  Пары </t>
  </si>
  <si>
    <t>Дата праздника</t>
  </si>
  <si>
    <t>Дох. 
1 актера</t>
  </si>
  <si>
    <t>Дох. 
Рук.</t>
  </si>
  <si>
    <t>Катя</t>
  </si>
  <si>
    <t>Анжела</t>
  </si>
  <si>
    <t>Наталья руководитель детской комнаты в ШОКОЛАДЕ.</t>
  </si>
  <si>
    <t>Старая Купавна, ул. Октябрьская д.4, кв.33, 3 подъезд, 2 этаж</t>
  </si>
  <si>
    <t>Старая Купавна, Микрорайон д.4, кв. 63</t>
  </si>
  <si>
    <t>Старая Купавна, ул. Фрунзе, д. 3, кв. 12</t>
  </si>
  <si>
    <t>Железнодорожный, ул. Пионерская, д.3, кв.228, подъезд 7, этаж 3</t>
  </si>
  <si>
    <t>Не взяли трубку, отвечает автоответчик</t>
  </si>
  <si>
    <t>облажались</t>
  </si>
  <si>
    <t>Даша (11), Егор(7), Маша(6)</t>
  </si>
  <si>
    <t>будет советовать другим</t>
  </si>
  <si>
    <t>Маша снегурочка</t>
  </si>
  <si>
    <t>23 декабря, после 18:00 может работать</t>
  </si>
  <si>
    <t>24 декабря свободна</t>
  </si>
  <si>
    <t>27 декабря, после 13:00, может целый день возьмешь</t>
  </si>
  <si>
    <t>31 декабря до 16:00, до парикмахера</t>
  </si>
  <si>
    <t>Юлия19</t>
  </si>
  <si>
    <t>+7-929-605-54-77</t>
  </si>
  <si>
    <t>Старая Купавна, ул. Михалево д. 28</t>
  </si>
  <si>
    <t>Глеб(5), Толя(4), Света(4)</t>
  </si>
  <si>
    <t>Елена36</t>
  </si>
  <si>
    <t>+7-925-828-00-16</t>
  </si>
  <si>
    <t>Железнодорожный, ул. Пролетарская, д. 2, кв. 49,
 2 подъезд, 6 этаж</t>
  </si>
  <si>
    <t>Витя (3), Ангелина(3)?, Екатерина(3), Диана(4), Наташа(2)</t>
  </si>
  <si>
    <t>рекомндация</t>
  </si>
  <si>
    <t>если будет 5 детей, то цена 1900</t>
  </si>
  <si>
    <t>не будет в этом году заказывать</t>
  </si>
  <si>
    <t>позвонил</t>
  </si>
  <si>
    <t>просил перезвонить ему 25-26 декабря, пока не определился</t>
  </si>
  <si>
    <t>в следующем году позвонить</t>
  </si>
  <si>
    <t>Арина(5), Максим(5), Настя(9)</t>
  </si>
  <si>
    <t>1. Микрорайон д.3, кв. 47, 3 подъезд, 2 этаж;
2. Микрорайон, д. 13, кв. 37, 2-3 подъзд, 3 этаж</t>
  </si>
  <si>
    <t>Алексей12</t>
  </si>
  <si>
    <t>+7-925-856-80-22</t>
  </si>
  <si>
    <t>Щемилово, ул. Орлова д.2, кв. 485, 4 подъезд, 9 этаж</t>
  </si>
  <si>
    <t>Маргарита(3), Лиза(5), Никита(10)</t>
  </si>
  <si>
    <t>Галя(5)</t>
  </si>
  <si>
    <t>! Николай6, 
Лилия2 (Жена)</t>
  </si>
  <si>
    <t>! +7-903-629-90-20, 
+7-916-601-33-63</t>
  </si>
  <si>
    <t>Железнодорожный, ул. Маяковского, д. 1, кв. 124, 4 подъезд, 5 этаж, домофон 124</t>
  </si>
  <si>
    <t>Богдан(8)</t>
  </si>
  <si>
    <t>Железнодорожный, ул. Лесопарковая д.. 12, кв. 80, 2 подъезд, 4 этаж</t>
  </si>
  <si>
    <t>Визитки</t>
  </si>
  <si>
    <t>! Роман2  Анжелика</t>
  </si>
  <si>
    <t>+7-926-064-13-60          +7-926-799-54-47</t>
  </si>
  <si>
    <t>+7-985-308-98-82</t>
  </si>
  <si>
    <t>д. Павлино д. 26</t>
  </si>
  <si>
    <t>Гордей(5), Ваня(3), Архип(2), Мария(2)</t>
  </si>
  <si>
    <t>Людмила7</t>
  </si>
  <si>
    <t>Марьям</t>
  </si>
  <si>
    <t>+7-925-549-18-85</t>
  </si>
  <si>
    <t>Старая Купавна, Д/С № 65</t>
  </si>
  <si>
    <t>Конкурс</t>
  </si>
  <si>
    <t>Ирина Степановна</t>
  </si>
  <si>
    <t>+7-915-268-25-19</t>
  </si>
  <si>
    <t xml:space="preserve">позвонила </t>
  </si>
  <si>
    <t>Заказала актеров из москвы за 3800 на 29 декабря</t>
  </si>
  <si>
    <t>Стадион "Труд"</t>
  </si>
  <si>
    <t>13 детей, 14-15 лет</t>
  </si>
  <si>
    <t>10-15 минут</t>
  </si>
  <si>
    <t>если омвободится время около 6, то перенести</t>
  </si>
  <si>
    <t>абонент временно не доступен</t>
  </si>
  <si>
    <t>заказли в прошлом году другого деда мороза, понравилось, в этом году его же заказали</t>
  </si>
  <si>
    <t>Жена сказала что пришлет смс ….пока не понятно где будут исправлять</t>
  </si>
  <si>
    <t>заказали у других, потому что хотели раньше 23 декабря, в след. Году у нас</t>
  </si>
  <si>
    <t>уехали жить в Орел</t>
  </si>
  <si>
    <t>в этом году уезжают</t>
  </si>
  <si>
    <t>позвонить в следующем году</t>
  </si>
  <si>
    <t>позвонила сама</t>
  </si>
  <si>
    <t>обсудит в семье, должна перезвонить</t>
  </si>
  <si>
    <t>Зейнат</t>
  </si>
  <si>
    <t>+7-919-773-55-32
+7-919-773-55-72</t>
  </si>
  <si>
    <t>+7-915-392-24-83</t>
  </si>
  <si>
    <t>Артемий(4), Олег(11)</t>
  </si>
  <si>
    <t>Елена37</t>
  </si>
  <si>
    <t>Балашиха, микрорайон Дзержинского д. 30 "Балагур"</t>
  </si>
  <si>
    <t>+7-916-972-70-73</t>
  </si>
  <si>
    <t>Полина(9), Ника(4), Лиза(9)</t>
  </si>
  <si>
    <t>+7-926-833-32-50</t>
  </si>
  <si>
    <t>Балашиха, микрорайон Янтарный, ул. Кольцевая д. 18, кв. 179, 3 подъезд. 14 этаж</t>
  </si>
  <si>
    <t>Варя(4,5), Вика(5), Андрей(5)</t>
  </si>
  <si>
    <t>Людмила8</t>
  </si>
  <si>
    <t>+7-962-907-18-18</t>
  </si>
  <si>
    <t>Ольга45</t>
  </si>
  <si>
    <t>Кудиново, проехать два полицейских, слева магазин а справа овощная палатка, за ней направо. Железные ворота "Совхоз 850 лет октября"</t>
  </si>
  <si>
    <t>Таисия(7), Злата(4), еще маленький</t>
  </si>
  <si>
    <t>Зеленый, ул. Школьная д. 9, кв. 9, 2 этаж</t>
  </si>
  <si>
    <t>Елисей(3), Артем(4), Андрюша(38)  ))</t>
  </si>
  <si>
    <t>Евгения8  Андрей</t>
  </si>
  <si>
    <t>+7-964-577-96-50          +7-499-347-65-35</t>
  </si>
  <si>
    <t>+7-977-497-63-15</t>
  </si>
  <si>
    <t>Старая Купавна, ул.. Ленина д. 51, кв. 8, 1 подъезд, 2 этаж</t>
  </si>
  <si>
    <t>Миша(8)</t>
  </si>
  <si>
    <t>Инна6</t>
  </si>
  <si>
    <t>6 детей, один большой</t>
  </si>
  <si>
    <t>Александр(6), Александра(4.5)
Матвей(2.2 мес)</t>
  </si>
  <si>
    <t>Катя(3), Андрей(3), Алиса(4)</t>
  </si>
  <si>
    <t>Диана2</t>
  </si>
  <si>
    <t>Балашиха, проспект Ленина д. 32 а, кв. 483, 10 подъезд, 7 этаж</t>
  </si>
  <si>
    <t>Самина(5), Ясмина(2)</t>
  </si>
  <si>
    <t>Наталья39</t>
  </si>
  <si>
    <t>Сначала заказала, потом отказалсь</t>
  </si>
  <si>
    <t>Матвей (11), Ульяна (7)</t>
  </si>
  <si>
    <t>Щемилово ул. Орлова д. 26, кв. 464, 3 этаж, 6 подъезд</t>
  </si>
  <si>
    <t>Железнодорожный, Русавкино-Романово, ул. Лучевая д.11</t>
  </si>
  <si>
    <t>Катя(4),  Костя(4)</t>
  </si>
  <si>
    <t>Не смогли собраться, если соберутся, закажет на утро</t>
  </si>
  <si>
    <t>Алла4</t>
  </si>
  <si>
    <t>+7-925-820-98-82</t>
  </si>
  <si>
    <t>Железнодорожный, Павлино д.39, кв. 60, 2 подъезд, 1 этаж</t>
  </si>
  <si>
    <t>не собрали компанию, если соберутся, то закажет на утро</t>
  </si>
  <si>
    <t>Реутов, ул. Татьяны Макаровой д. 3, кв. 444, 7 подъезд, 16 этпаж</t>
  </si>
  <si>
    <t>Старая Купавна, ул. Цветочная д. 18</t>
  </si>
  <si>
    <t>Егор(8), Ирина(5,5), Костя(6)</t>
  </si>
  <si>
    <t>Даня(6,5)</t>
  </si>
  <si>
    <t>Вера6</t>
  </si>
  <si>
    <t>+7-903-621-35-85</t>
  </si>
  <si>
    <t>Лосино-Петровский</t>
  </si>
  <si>
    <t>Позвонила нам, если надумает, то закажет на 31 число, цены старой купавны +300 р</t>
  </si>
  <si>
    <t>Павел5</t>
  </si>
  <si>
    <t>+7-963-624-47-74</t>
  </si>
  <si>
    <t>Алексей(2), Гриша(3.5)</t>
  </si>
  <si>
    <t>Машина</t>
  </si>
  <si>
    <t>Дети первый раз видят Деда Мороза, подарки будут лежать где то при входе</t>
  </si>
  <si>
    <t>Кудиново, ул. Покрова, д. 10 (частный дом). Едем из Старой Купавны, около Лукойла направо и сразу налево в проулок, второй дом слева кирпичный, ворота будут приоткрыты</t>
  </si>
  <si>
    <t>Света(7), Федор(8), Илья(7), Катя(15)</t>
  </si>
  <si>
    <t>Георгий</t>
  </si>
  <si>
    <t>+7-903-765-95-44</t>
  </si>
  <si>
    <t>Кафе</t>
  </si>
  <si>
    <t>думал заказать на новогоднюю ночь на 3 часа, сейчас мы ему предложили программу 30-40 минут, после кафе в балашихе, около 01:30, 10000 р, до 25 декабря должен определиться</t>
  </si>
  <si>
    <t>Роман3</t>
  </si>
  <si>
    <t>+7-977-763-73-87</t>
  </si>
  <si>
    <t>Озвучил цены:
в 22:30 - 8000,
в 23:15 - 10000, должен позвонить, в прошлый раз неудобно было разговаривать</t>
  </si>
  <si>
    <t>Надежда Канушкина</t>
  </si>
  <si>
    <t>Монино, ул. Госпитальная, д.7, кв.284</t>
  </si>
  <si>
    <t>переехал и в медвежьи озера, в этом году не будут заказывать</t>
  </si>
  <si>
    <t>позвонил Наталье</t>
  </si>
  <si>
    <t>пока не думали над этим вопрсом, на для посоветуется с мужем, и должна позвонить</t>
  </si>
  <si>
    <t>в этому году не будут заказывать, ремон делают, денег нет)</t>
  </si>
  <si>
    <t>в этом году работают с другими актерами</t>
  </si>
  <si>
    <t>Родился маленький ребенок, в этом году не будут заказывать</t>
  </si>
  <si>
    <t>присоединяются к знакомым, они заказали</t>
  </si>
  <si>
    <t>Ключевой</t>
  </si>
  <si>
    <t>Железнодорожный, ул. Рождественская д. 8, кв. 297, 6 подъезд, 3 этаж</t>
  </si>
  <si>
    <t>Сначала заказала, потом отменила</t>
  </si>
  <si>
    <t>+7-916-355-87-99</t>
  </si>
  <si>
    <t>Маша(7) Д.Р., Ваня(7), Артем(7), Соня(9)</t>
  </si>
  <si>
    <t>Не забыть про день рождения</t>
  </si>
  <si>
    <t>Оценка</t>
  </si>
  <si>
    <t>ДМ</t>
  </si>
  <si>
    <t>Снегур.</t>
  </si>
  <si>
    <t>Дох. Рук.</t>
  </si>
  <si>
    <t>Цена</t>
  </si>
  <si>
    <t>Дата Заказа</t>
  </si>
  <si>
    <t>Актерские</t>
  </si>
  <si>
    <t>Бензин</t>
  </si>
  <si>
    <t>Выплачено</t>
  </si>
  <si>
    <t>Остаток</t>
  </si>
  <si>
    <t>ИТОГО</t>
  </si>
  <si>
    <t>ИТОГО Дох.</t>
  </si>
  <si>
    <t>Кол.Заказов</t>
  </si>
  <si>
    <t>Водит.</t>
  </si>
  <si>
    <t>Сводная по актерам</t>
  </si>
  <si>
    <t>Актер/пар.</t>
  </si>
  <si>
    <t>Дох.прог</t>
  </si>
  <si>
    <t>Отзыв</t>
  </si>
  <si>
    <t>Железнодорожный, ул. Маяковского д. 38, Д/С № 25 "Сказка"</t>
  </si>
  <si>
    <t>Железнодорожный, ул. Маяковского д. 38,  Д/С № 25 "Сказка"</t>
  </si>
  <si>
    <t>Ирина20 (родит. Ком.),
! Елена Геннадьевна (воспитатель),
Инна Григорьевна (МузРук)</t>
  </si>
  <si>
    <t>+7-968-407-78-99</t>
  </si>
  <si>
    <t>Ногинск, Заречье, Школа № 17</t>
  </si>
  <si>
    <t>7 класс</t>
  </si>
  <si>
    <t>Оксана9</t>
  </si>
  <si>
    <t>+7-915-449-79-96</t>
  </si>
  <si>
    <t>Шульгино, ул. Крестьянская д. 11</t>
  </si>
  <si>
    <t>Богдан(4), Кирилл(3)</t>
  </si>
  <si>
    <t>Екатерина29</t>
  </si>
  <si>
    <t>Железнодорожный, ул. Автозаводская д. 3, кв. 123, 2 подъезд, 3 этаж</t>
  </si>
  <si>
    <t>Полина(12)</t>
  </si>
  <si>
    <t>+7-999-970-86-20</t>
  </si>
  <si>
    <t>Ирина21</t>
  </si>
  <si>
    <t>только смс, звонки не проходят</t>
  </si>
  <si>
    <t>только смс, звонки не проходят.. Экспресс поздравление.</t>
  </si>
  <si>
    <t>Заказала, потом отменила</t>
  </si>
  <si>
    <t>Дмитрий6</t>
  </si>
  <si>
    <t>+7-903-977-58-48</t>
  </si>
  <si>
    <t>Заря, ул. Молодёжная, д. 19, кв. 29, 1 подъезд, 8 этаж, домофон В28В5046</t>
  </si>
  <si>
    <t>Егор(2)</t>
  </si>
  <si>
    <t>Стишок может не выучат</t>
  </si>
  <si>
    <t>Ольга46</t>
  </si>
  <si>
    <t>+7-926-866-16-17</t>
  </si>
  <si>
    <t>Новое Павлино</t>
  </si>
  <si>
    <t>Новое Павлино, ул. Троицкая, д. 2, кв. 391, 6 подъезд, 15 этаж (домофон может не работать)</t>
  </si>
  <si>
    <t>Меланья(4), Демьян(Дема)(2)</t>
  </si>
  <si>
    <t>+7-915-463-69-15, 
! +7-901-703-03-60,
+7-910-412-14-10</t>
  </si>
  <si>
    <t>+7-965-231-31-72, 
+7-925-133-30-04</t>
  </si>
  <si>
    <t>микрорайон Сакрамента, ул. Добросельская д. 13, кв. 8</t>
  </si>
  <si>
    <t>Матвей(4)</t>
  </si>
  <si>
    <t>Прогноз</t>
  </si>
  <si>
    <t>ПРОГНОЗ</t>
  </si>
  <si>
    <t>Дох.1акт.</t>
  </si>
  <si>
    <t>Сводная по дням</t>
  </si>
  <si>
    <t>Кол.зак.</t>
  </si>
  <si>
    <t>Оборот</t>
  </si>
  <si>
    <t>ИТОГО ЗА БЕНЗИН</t>
  </si>
  <si>
    <t>км</t>
  </si>
  <si>
    <t>на 100</t>
  </si>
  <si>
    <t>1 л</t>
  </si>
  <si>
    <t>Сумма</t>
  </si>
  <si>
    <t>+7-926-554-01-28</t>
  </si>
  <si>
    <t>Щемилово, ул. Орлова д. 2, кв. 286, 2 подъезд, 8 этаж</t>
  </si>
  <si>
    <t>Полина(4), Костя(3)</t>
  </si>
  <si>
    <t>Садик</t>
  </si>
  <si>
    <t>Ольга47</t>
  </si>
  <si>
    <t>Заказала, потом отменила, сказала что передумали</t>
  </si>
  <si>
    <t>Анна20, 
!Ирина22</t>
  </si>
  <si>
    <t>Алексей13</t>
  </si>
  <si>
    <t>+7-925-855-72-35</t>
  </si>
  <si>
    <t>Старая Купавна, Жилка, на улице</t>
  </si>
  <si>
    <t>Дарья(6)</t>
  </si>
  <si>
    <t>Позвонить пораньше забрать подарок</t>
  </si>
  <si>
    <t>Улица, Позвонить пораньше забрать подарок</t>
  </si>
  <si>
    <t>Лидия</t>
  </si>
  <si>
    <t>+7-926-656-34-27</t>
  </si>
  <si>
    <t>Старая Купавна, ул. Больничный проезд, д. 37, кв.51, 1 подъезд, 4 этаж</t>
  </si>
  <si>
    <t>Марк(5.5)</t>
  </si>
  <si>
    <t>Знакомая снегурочки Тамары</t>
  </si>
  <si>
    <t>Знакомая снегурочки Тамары. Тамара работает бесплатно</t>
  </si>
  <si>
    <t xml:space="preserve">Железнодорожный, ул. Заводская, д.43, кв. 69, 4 подъезд, 3 этаж;
Железнодорожный, Носовихинское шоссе, д. 7, кв. 61, 1 этаж, домофон 61
</t>
  </si>
  <si>
    <t>второй адрес</t>
  </si>
  <si>
    <t>+7-903-782-74-49, 
! +7-929-567-16-91</t>
  </si>
  <si>
    <t>Максим3</t>
  </si>
  <si>
    <t>+7-926-434-39-28</t>
  </si>
  <si>
    <t>Железнодорожный, ул. Маяковского, д. 28, кв. 107, 2 подъезд, 10 этаж</t>
  </si>
  <si>
    <t>Кира(4)</t>
  </si>
  <si>
    <t>+7-926-785-88-93</t>
  </si>
  <si>
    <t>Иван</t>
  </si>
  <si>
    <t>звонил</t>
  </si>
  <si>
    <t>посоветуется с женой, может закажут</t>
  </si>
  <si>
    <t>Татьяна38</t>
  </si>
  <si>
    <t>+7-925-205-28-20</t>
  </si>
  <si>
    <t>Старая Купавна, ул. Солнечная, д. 38 (частн. дом)</t>
  </si>
  <si>
    <t>вконтакте</t>
  </si>
  <si>
    <t xml:space="preserve">должна подтвердить утром 27.12.2017 </t>
  </si>
  <si>
    <t>Нина2</t>
  </si>
  <si>
    <t>+7-925-841-34-14</t>
  </si>
  <si>
    <t>Железнодорожный, ул. Колхозная, д. 12 корпус 2, кв. 36, 1 подъезд, 5 этаж</t>
  </si>
  <si>
    <t>Арина(8) - именинник, Матвей, Иван, Настя</t>
  </si>
  <si>
    <t xml:space="preserve">должна подтвердить вечером 26.12.2017 </t>
  </si>
  <si>
    <t>Галина7</t>
  </si>
  <si>
    <t>+7-926-569-39-69</t>
  </si>
  <si>
    <t>Железнодорожный, ул. Маяковского д. 26, кв. 416, 7 подъезд, 3 этаж</t>
  </si>
  <si>
    <t>София(3)</t>
  </si>
  <si>
    <t>Выучила стих и песенку</t>
  </si>
  <si>
    <t>Статья</t>
  </si>
  <si>
    <t>ИТОГО РАСХОДОВ</t>
  </si>
  <si>
    <t>Реклама</t>
  </si>
  <si>
    <t>Костюмы</t>
  </si>
  <si>
    <t>Рабочий телефон</t>
  </si>
  <si>
    <t>ИТОГО за рекламу</t>
  </si>
  <si>
    <t>ИТОГО за костюмы</t>
  </si>
  <si>
    <t>Реклама в Старой Купавне</t>
  </si>
  <si>
    <t>Посох</t>
  </si>
  <si>
    <t>Бензин (машина)</t>
  </si>
  <si>
    <t>Реклама в Альтернативной</t>
  </si>
  <si>
    <t>Парик</t>
  </si>
  <si>
    <t>Конфеты</t>
  </si>
  <si>
    <t>Костюм</t>
  </si>
  <si>
    <t>Обеды, еда</t>
  </si>
  <si>
    <t>Объявления у подъезда,стенды</t>
  </si>
  <si>
    <t>Химчистка</t>
  </si>
  <si>
    <t>Сайт</t>
  </si>
  <si>
    <t>Реклама в интернете</t>
  </si>
  <si>
    <t>варежки деда мороза</t>
  </si>
  <si>
    <t>Реклама в контакте</t>
  </si>
  <si>
    <t>Сапоги</t>
  </si>
  <si>
    <t>Такси</t>
  </si>
  <si>
    <t>Реклама на машинах</t>
  </si>
  <si>
    <t>Борода</t>
  </si>
  <si>
    <t>Снег</t>
  </si>
  <si>
    <t>Реклама газета железка Альянс</t>
  </si>
  <si>
    <t>должны Юрчику</t>
  </si>
  <si>
    <t>Разное</t>
  </si>
  <si>
    <t>Яндекс Директ, балашиха</t>
  </si>
  <si>
    <t>Перевели с инвест. Счета</t>
  </si>
  <si>
    <t>Остаток на счете</t>
  </si>
  <si>
    <t>чехлы для одежды</t>
  </si>
  <si>
    <t>Выплатить</t>
  </si>
  <si>
    <t xml:space="preserve">Батарейки </t>
  </si>
  <si>
    <t>шары</t>
  </si>
  <si>
    <t>контейнер, открытка</t>
  </si>
  <si>
    <t>Подарки</t>
  </si>
  <si>
    <t>Фломастеры, контейнер</t>
  </si>
  <si>
    <t>Ткань для конкурсов</t>
  </si>
  <si>
    <t>помада</t>
  </si>
  <si>
    <t>Колонка, микрофоны, музыка</t>
  </si>
  <si>
    <t>подарок Татьяне</t>
  </si>
  <si>
    <t>клюшки</t>
  </si>
  <si>
    <t>Юра, Лиза</t>
  </si>
  <si>
    <t>Соня(4), Вася(6)?</t>
  </si>
  <si>
    <t>Александр(8), Егор(3), Мариам(7)</t>
  </si>
  <si>
    <t>ул. Микрорайон д. 3, кв. 16, 1 подъезд, 4 этаж</t>
  </si>
  <si>
    <t>Старая Купавна, ул. Микрорайон д. 3, кв. 16, 1 подъезд, 4 этаж</t>
  </si>
  <si>
    <t>Старая Купавна, Микрорайон д. 9 ,кв. 99, 6 подъзд, 5 этаж</t>
  </si>
  <si>
    <t>Кирил(4), Миша(2)</t>
  </si>
  <si>
    <t>Виктор3
Светлана12</t>
  </si>
  <si>
    <t>Старая Купавна, ул. Ленина, д. 22, кв. 23, 
2 подъезд, 3 этаж</t>
  </si>
  <si>
    <t>Алексей(6), Мила(7)</t>
  </si>
  <si>
    <t>Железнодорожный, ул. Смельчак, д. 8, кв. 9, 1 подъезд, 4 этаж</t>
  </si>
  <si>
    <t>Василиса(8), Варвара(7), Тихон(4), Аня(8)</t>
  </si>
  <si>
    <t>Старая Купавна, ул. Ленина, д. 43, кв. 30, подъезд 4(справа на лево), 3 этаж (домофон кв. 2)</t>
  </si>
  <si>
    <t>Денис(1,3), Леша(8)</t>
  </si>
  <si>
    <t>позвонить, когда въедите в поселок. Отсчитываем 8 домов справа и поворачиваем направо…поле….звоним</t>
  </si>
  <si>
    <t>Старая Купавна, ул.Фрунзе д. 13, кв. 25, 2 подъезд, 3 этаж</t>
  </si>
  <si>
    <t>Будет Юлия, адресс точный пришлет смс</t>
  </si>
  <si>
    <t>Балашиха, ул. Звездная д. 7 б</t>
  </si>
  <si>
    <t>Старая Купавна, ул. Фрунзе д. 11, кв. 18, 2 подъезд, 1 этаж</t>
  </si>
  <si>
    <t>Татьяна15, 
Юлия20</t>
  </si>
  <si>
    <t>! +7-977-257-63-76,
! +7-926-288-66-11,
+7-926-275-16-18</t>
  </si>
  <si>
    <t xml:space="preserve">Старая Купавна, ул. Михалево д .41 б </t>
  </si>
  <si>
    <t>Детей может на 1-2 человека больше, сумму заказа оставляем 1900</t>
  </si>
  <si>
    <t>+7-925-703-63-45</t>
  </si>
  <si>
    <t>Старая Купавна, ул. Шевченко, д. 1, кв. 180, 3 подъезд, 14 этаж</t>
  </si>
  <si>
    <t>Михаелла(11), Милена(6), Даша(3), Анюта(3)</t>
  </si>
  <si>
    <t>Марианна3</t>
  </si>
  <si>
    <t>Ногинск, деревня Каменки-Дранишниково д. 30</t>
  </si>
  <si>
    <t>при подъезде к дому налево, в арку не заезжать</t>
  </si>
  <si>
    <t>Аня(1,9), София(3,5), Максим(1.5)</t>
  </si>
  <si>
    <t>Милана(6), Дарья(6), София(1.2)</t>
  </si>
  <si>
    <t>Виктория7</t>
  </si>
  <si>
    <t>+7-977-488-14-15</t>
  </si>
  <si>
    <t>Шульгино, ул. Крестьянская, д. 7 (частн. дом)</t>
  </si>
  <si>
    <t>Алина(9), Ваня(2.5), Максим(6)?</t>
  </si>
  <si>
    <t>должна позвонить заказать</t>
  </si>
  <si>
    <t>Старая Купавна, Б.Московская д. 61, кв. 1</t>
  </si>
  <si>
    <t>Ольга(5), Дарья(5)</t>
  </si>
  <si>
    <t>Старая Купавна, ул. Полевая д. 36</t>
  </si>
  <si>
    <t>Степан(4.5), Ян(4.5), Ксюша(7)</t>
  </si>
  <si>
    <t>Старая Купавна, Б. Московская д. 64, кв. 4, 1 подъезд, 1 этаж</t>
  </si>
  <si>
    <t>+7-965-189-38-43</t>
  </si>
  <si>
    <t>Матвей(4), Саша(10), Семен(8)</t>
  </si>
  <si>
    <t>Евгения9</t>
  </si>
  <si>
    <t>Все актерам. Выиграла конкурс</t>
  </si>
  <si>
    <t>Новая Купавна. Лагуна д. 23/1</t>
  </si>
  <si>
    <t>Варя(10), Дима(8), Даша(5)</t>
  </si>
  <si>
    <t>+7-915-061-07-49</t>
  </si>
  <si>
    <t>Оксана10</t>
  </si>
  <si>
    <t>+7-968-850-19-91</t>
  </si>
  <si>
    <t>Щемилово, ул. Орлова д. 26, кв.16, 1 подъезд, 3 этаж</t>
  </si>
  <si>
    <t>Алина(5,5)</t>
  </si>
  <si>
    <t>Юлия20</t>
  </si>
  <si>
    <t>Алексей14</t>
  </si>
  <si>
    <t>Железнодорожный, ул. Новая, д. 7, кв. 9, 2 подъезд, 13 этаж</t>
  </si>
  <si>
    <t>Ева(2.5), Даня(4)</t>
  </si>
  <si>
    <t>Старая Купавна, ул. Б.Московская д. 88;
! Старая Купавна, ул. Октябрьская, д. 40, кв. 8, 1 подъезд, 2 этаж</t>
  </si>
  <si>
    <t>Едем на второй адресс</t>
  </si>
  <si>
    <t>+7-916-607-98-85</t>
  </si>
  <si>
    <t>Елена38</t>
  </si>
  <si>
    <t>+7-926-473-57-94</t>
  </si>
  <si>
    <t>Железнодорожный, ул. Главная, д. 7, кв. 29, 1 подъезд, 9 этаж, домофон 100В, откроет консъерж</t>
  </si>
  <si>
    <t>Рома(6)</t>
  </si>
  <si>
    <t>+7-967-126-16-35</t>
  </si>
  <si>
    <t>Железнодорожный, Кучино, ул. Речная д 18, кв. 5, 1 подъезд, 3 этаж</t>
  </si>
  <si>
    <t>Софья(3,5)</t>
  </si>
  <si>
    <t>Дмитрий7</t>
  </si>
  <si>
    <t>Железнодорожный, ул. Пушкина, д.12, кв. 130, 3 подъезд, 5 этаж</t>
  </si>
  <si>
    <t>Вова(6), Александра(5)</t>
  </si>
  <si>
    <t>Железнодорожный, ул. Маяковского д.22, кв. 221, 4 подъезд, 12 этаж, со стороны тупика</t>
  </si>
  <si>
    <t>Влад(7), Алина(3), Вероника(8)</t>
  </si>
  <si>
    <t>Кудиново, проехать два полицейских, слева магазин а справа овощная палатка, за ней направо. Железные ворота "Совхоз 850 лет октября", после железных ворот, первый поворот на права.</t>
  </si>
  <si>
    <t>1. Микрорайон д.3, кв. 47, 3 подъезд, 2 этаж;
! 2. Микрорайон, д. 13, кв. 37, 2-3 подъзд, 3 этаж</t>
  </si>
  <si>
    <t>Олеся8</t>
  </si>
  <si>
    <t>+7-916-100-02-22</t>
  </si>
  <si>
    <t>Кудиново, ул. Никольская, д. 32</t>
  </si>
  <si>
    <t>Софья(5), Иван(5), Софья(3), Стефанья(2)</t>
  </si>
  <si>
    <t>Заказала, потом отменила, дети заболели</t>
  </si>
  <si>
    <t>Наташа(8), Влада(8), Георгий(8)</t>
  </si>
  <si>
    <t>Старая Купавна, Микрорайон д. 3, кв. 60, 3 подъезд, 5 этаж</t>
  </si>
  <si>
    <t>звонить по вотсап, если не дозвонитесь</t>
  </si>
  <si>
    <t>Никита(13), Виктор(7), Дима(3), Никита(7), Артем(3)</t>
  </si>
  <si>
    <t>Вероника(4), Даша(8)</t>
  </si>
  <si>
    <t>+7-926-279-65-53</t>
  </si>
  <si>
    <t>Марина17</t>
  </si>
  <si>
    <t>Шульгино, ул. Центральная, д. 34</t>
  </si>
  <si>
    <t>ключевой Входить через боковую  калитку</t>
  </si>
  <si>
    <t>плохо говорит, но ходит на танцы. Стих скорее всего не расскажет.</t>
  </si>
  <si>
    <t>Иван(4), Виктория(11) еще 2 детей</t>
  </si>
  <si>
    <t>Железнодорожный, ул. Главная д. 11, кв. 10, 3 этаж</t>
  </si>
  <si>
    <t>+7-985-334-47-10</t>
  </si>
  <si>
    <t>Видное</t>
  </si>
  <si>
    <t>Видное, Расторгуево, ул. Пионерская д. 18/1</t>
  </si>
  <si>
    <t>Варя(2,5)</t>
  </si>
  <si>
    <t>Полина3</t>
  </si>
  <si>
    <t>Выучила стих и песенку. Сдачу взять</t>
  </si>
  <si>
    <t>+7-985-554-58-38, 
+7-985-125-16-16,
+7-910-002-27-65.</t>
  </si>
  <si>
    <t>Богдан(8), Иван(8)?</t>
  </si>
  <si>
    <t>Анна24</t>
  </si>
  <si>
    <t>+7-925-506-61-57</t>
  </si>
  <si>
    <t>Балашиха, Новомилетское шоссе, владение 5а, строение 2</t>
  </si>
  <si>
    <t>50 человек</t>
  </si>
  <si>
    <t>Глеб(5), Толя(4), Степа(4)</t>
  </si>
  <si>
    <t>Старая Купавна, ул. Микрорайон, д. 12, кв. 43, 3 подъезд, 5 этаж</t>
  </si>
  <si>
    <t>Старая Купавна, ул. Комиссаровская, д.1, кв. 56, 3 подъезд, 4 таж</t>
  </si>
  <si>
    <t>Варя(6,5), Роман(3), Семен(1,5), Михаил(3), София(7)</t>
  </si>
  <si>
    <r>
      <t xml:space="preserve">ключевой </t>
    </r>
    <r>
      <rPr>
        <sz val="10"/>
        <color theme="1"/>
        <rFont val="Times New Roman"/>
        <family val="1"/>
        <charset val="204"/>
      </rPr>
      <t>из машины выйти в костюмах</t>
    </r>
  </si>
  <si>
    <t>перед Зеленым, ул. Сосновая д. 19 (рядом с ФСО)</t>
  </si>
  <si>
    <t>Анна25</t>
  </si>
  <si>
    <t>ул. Ленина, д. 55, к. 54, последний подъезд, 1 этаж</t>
  </si>
  <si>
    <t>Олеся Робокидзе</t>
  </si>
  <si>
    <t>Вера Константинова</t>
  </si>
  <si>
    <t>Тиимофей(3,5) Матвей(5,5)</t>
  </si>
  <si>
    <t>позвонить за 30 минут, что бы дошди</t>
  </si>
  <si>
    <t>Зеленый, д. 7, кв. 26, 1 подъезд, 7 этаж, с левой стороны, если ехать в Москву</t>
  </si>
  <si>
    <t>позвонить для закааза пропуска заранее</t>
  </si>
  <si>
    <t>Александра(2,5), Катя(8), Дима(7)</t>
  </si>
  <si>
    <t>г. Железнодорожный, ул. Свободы д. 3, кв. 74, 3й подъезд, 1 этаж, 
домофон 74</t>
  </si>
  <si>
    <t>Черное, Агрогородок д. 32, кв. 73, 11 этаж, 33 высотки</t>
  </si>
  <si>
    <t>Екатерина Новикова</t>
  </si>
  <si>
    <t>+7-916-128-23-01         !+7-916-128-22-03</t>
  </si>
  <si>
    <t>! +7-916-632-15-60
+7-903-715-41-20</t>
  </si>
  <si>
    <t>Лучше не опаздывать. Заранее позвонить, уточнить куда ехать</t>
  </si>
  <si>
    <t>Рыбхоз, Бисеровское шоссе, д. 2 (часнт.дом), за сфетофором через 300 метров справа недостроенный дом, затем забор длнинный, ворота вначале забора</t>
  </si>
  <si>
    <r>
      <rPr>
        <b/>
        <sz val="10"/>
        <color theme="1"/>
        <rFont val="Times New Roman"/>
        <family val="1"/>
        <charset val="204"/>
      </rPr>
      <t xml:space="preserve">ключевой </t>
    </r>
    <r>
      <rPr>
        <sz val="10"/>
        <color theme="1"/>
        <rFont val="Times New Roman"/>
        <family val="1"/>
        <charset val="204"/>
      </rPr>
      <t>больше денег не брать</t>
    </r>
  </si>
  <si>
    <t>Екатерина30</t>
  </si>
  <si>
    <t>+7-985-382-04-18</t>
  </si>
  <si>
    <t>Павлино д. 26, кв. 62, 2 подъезд 2 этаж</t>
  </si>
  <si>
    <t>Толя(3,5), Максим(3), Андрей(3)</t>
  </si>
  <si>
    <t>Сводная для руководителей</t>
  </si>
  <si>
    <t>Расходы</t>
  </si>
  <si>
    <t>Прибыль</t>
  </si>
  <si>
    <t>Дох. Рук</t>
  </si>
  <si>
    <t>Дох.акт</t>
  </si>
  <si>
    <t>Ср.ст.зак.</t>
  </si>
  <si>
    <t>Акт./пар.</t>
  </si>
  <si>
    <t>Ост.до цели</t>
  </si>
  <si>
    <t>Ост. 2017</t>
  </si>
  <si>
    <t>БЫЛО,17</t>
  </si>
  <si>
    <t>Старая Купавна, ул. Ленина д. 43, кв. 27, поседний подъезд, 2 этаж</t>
  </si>
  <si>
    <t>Лиза(8), Даня(7),Кира(3), Аня(0,5)</t>
  </si>
  <si>
    <t>Заказала, потом отменила. Дети заболели.</t>
  </si>
  <si>
    <t>8 детей(есть маленькие)</t>
  </si>
  <si>
    <t>Сначала заказала, потом отказалась</t>
  </si>
  <si>
    <t>Павлино, ул. Троицкая д. 3, кв. 284, 4 подъезд, 8 этаж</t>
  </si>
  <si>
    <t>Павлино д. 26, кв. 62, 2 подъезд, 2 этаж</t>
  </si>
  <si>
    <t>Ярослав</t>
  </si>
  <si>
    <t>Заря, ул. Советская д.1, кв 57, 4 подъезд, 4 эатж</t>
  </si>
  <si>
    <t>+7-915-356-28-49          +7-926-181-46-21</t>
  </si>
  <si>
    <t>+7-926-420-73-38</t>
  </si>
  <si>
    <t>Станция Купавна, СНТ Дорожник</t>
  </si>
  <si>
    <t>Аресний(5),  Артем(2)</t>
  </si>
  <si>
    <t>Александр7</t>
  </si>
  <si>
    <t>10:15-10:30</t>
  </si>
  <si>
    <t>может не получится в 10:15</t>
  </si>
  <si>
    <t>Пара</t>
  </si>
  <si>
    <t>Пары должны привезти денег</t>
  </si>
  <si>
    <t>Вадим2</t>
  </si>
  <si>
    <t>+7-968-404-97-27</t>
  </si>
  <si>
    <t>мкр. Дзержинский, 12-я линия д.51а</t>
  </si>
  <si>
    <t>В дивизию. Поздравить девочку и сына, которы служит</t>
  </si>
  <si>
    <t>Дох.рук.</t>
  </si>
  <si>
    <t>Лилия3</t>
  </si>
  <si>
    <t>+7-985-692-11-77</t>
  </si>
  <si>
    <t>Станция Купавна, ул. Адмирала Горшкова, д. 15, кв. 65, 2 подъезд, 9 этаж</t>
  </si>
  <si>
    <t>Оля(4)</t>
  </si>
  <si>
    <t>Валентин</t>
  </si>
  <si>
    <t>+7-903-1911-87-29</t>
  </si>
  <si>
    <t>Старая Купавна, ул. Фрунзе д. 12, кв. 10,. 1 подъезд, 3 этаж</t>
  </si>
  <si>
    <t>Аня(9)</t>
  </si>
  <si>
    <t>+7-925-662-62-84</t>
  </si>
  <si>
    <t>Арина(4), Злата(7), Наталья(18+)</t>
  </si>
  <si>
    <t>Проебали заказ</t>
  </si>
  <si>
    <t>+7-903-518-18-33</t>
  </si>
  <si>
    <t>Щемилово, ул. Орлова, д. 6, кв.107, домофон 107, 1 подъезд, 12 этаж</t>
  </si>
  <si>
    <t>Арина(3), Платон(2)</t>
  </si>
  <si>
    <t>Монино, ул. Авиационная, д. 4, кв. 111, 1 этаж, 4 подъезд</t>
  </si>
  <si>
    <t>Оплата на карту по номеру телефона Юрчика сразу после праздника</t>
  </si>
  <si>
    <t>Анастасия9, Алия</t>
  </si>
  <si>
    <t>+7-903-518-18-33, 
+7-916-335-31-16</t>
  </si>
  <si>
    <t>+7-903-191-87-29</t>
  </si>
  <si>
    <t>Водительские</t>
  </si>
  <si>
    <t>В кассе</t>
  </si>
  <si>
    <t>СМС с обратной связью:</t>
  </si>
  <si>
    <t>Здраствуйте, мы хотим стать для Вас лучше! Оцените проведенный Дедом Морозом и Снегурочкой праздник по шкале от 1 до 5 (смс в ответ),</t>
  </si>
  <si>
    <t>или оставьте отзыв в нашей группе вконтакте  https://vk.com/dedmoroz.karasovy. Заранее списибо.</t>
  </si>
  <si>
    <t>СМС, мы готовы работать:</t>
  </si>
  <si>
    <t>Дорогие друзья! Дед Мороз и Снегурочка снова готовы поздравить Вас и Ваших детишек С Новым Годом!</t>
  </si>
  <si>
    <t>Наши контакты:</t>
  </si>
  <si>
    <t>8(968)537-76-87</t>
  </si>
  <si>
    <t>8(926)621-06-45</t>
  </si>
  <si>
    <t>www.dedmoroz.karasovy.ru</t>
  </si>
  <si>
    <t>БЫЛО,18</t>
  </si>
  <si>
    <t>Состояние на 2017 год</t>
  </si>
  <si>
    <t>База заказов Деда мороза и Снегурочки на 2019 год</t>
  </si>
  <si>
    <t>Ост. 2018</t>
  </si>
  <si>
    <t>Ост. До цели</t>
  </si>
  <si>
    <t>Палочки волшебные</t>
  </si>
  <si>
    <t>Волшебная книга</t>
  </si>
  <si>
    <t>Елки</t>
  </si>
  <si>
    <t>Коэффициэнты</t>
  </si>
  <si>
    <t>Старая Купавна и близлежащий район</t>
  </si>
  <si>
    <t>Железка, Балашиха, дальние заказы (Ногинск, Марьино-3, вишняковские дачи)</t>
  </si>
  <si>
    <t>Садики</t>
  </si>
  <si>
    <t>Корпоративы где пары работают</t>
  </si>
  <si>
    <t>Корпоративы Балашиха, Ногинск, Электросталь и др., где нет актеров</t>
  </si>
  <si>
    <t>ул. Школьная д.1 мимо поворота на колонтаево справа 2 этажный дом с красной крышой машина сузуки таунхаус</t>
  </si>
  <si>
    <t>Никита(9),   Ника (5,5)</t>
  </si>
  <si>
    <t>1 (Колонтаево)</t>
  </si>
  <si>
    <t>ул. Полевая д.1 мимо поворота на колонтаево справа 2 этажный дом с красной крышой машина сузуки таунхаус</t>
  </si>
  <si>
    <t>Варя(7,5), Роман(4), Семен(2,5), Михаил(4), София(8), Мила(1)</t>
  </si>
  <si>
    <t xml:space="preserve">София(9), Лера (9) </t>
  </si>
  <si>
    <t>13:00-19:00
2600 рублей</t>
  </si>
  <si>
    <t>Демид(4)</t>
  </si>
  <si>
    <t>Елена39   Денис3</t>
  </si>
  <si>
    <t>+7-926-881-47-34          +7-965-126-28-54</t>
  </si>
  <si>
    <t>22.12.2017(сб)          1500 рублей</t>
  </si>
  <si>
    <t>23.12.2017(вс)          1500 рублей</t>
  </si>
  <si>
    <t>27.12.2017(чт)             1700 рублей</t>
  </si>
  <si>
    <t>28.12.2015(пт) 
1700 рублей</t>
  </si>
  <si>
    <t>29.12.2015(сб)           1700 рублей</t>
  </si>
  <si>
    <t>30.12.2015(вс)           2000 рублей</t>
  </si>
  <si>
    <t>9:00-13:00
2300 рублей</t>
  </si>
  <si>
    <t>9:00-13:00           3000 рублей</t>
  </si>
  <si>
    <t>13:00-19:00      3800 рублей</t>
  </si>
  <si>
    <t>21:00-23:00      5800 рублей</t>
  </si>
  <si>
    <t>5 (Павлино)</t>
  </si>
  <si>
    <t>9 детей(2 маленьких)</t>
  </si>
  <si>
    <t>200р за ребенка, если больше 4 детей</t>
  </si>
  <si>
    <t>Платон(4), Илья(11), Амелия(1,5)</t>
  </si>
  <si>
    <t>6 (Зеленый)</t>
  </si>
  <si>
    <t>+7-903-256-08-95          +7-985-896-86-85          +7-916-434-71-47</t>
  </si>
  <si>
    <t>+7-926-150-93-04
+7-495-522-76-16 (дом)</t>
  </si>
  <si>
    <t xml:space="preserve"> ! +7-977-381-55-43
+7-929-538-01-63</t>
  </si>
  <si>
    <t>!+7-903-256-08-95
+7-985-896-86-85
+7-916-434-71-47</t>
  </si>
  <si>
    <t>!+7-926-881-47-34
+7-965-126-28-54</t>
  </si>
  <si>
    <t>Софья(4)</t>
  </si>
  <si>
    <t>8 (Кучино)</t>
  </si>
  <si>
    <t>Железнодорожный, ул. Рождественская д. 5, кв.216</t>
  </si>
  <si>
    <t>4 детей и один маленький</t>
  </si>
  <si>
    <t>Александр 7 прудов</t>
  </si>
  <si>
    <t>+7-926-893-46-23</t>
  </si>
  <si>
    <t>Валерий 7 прудов Александр</t>
  </si>
  <si>
    <t>+7-901-793-95-31          +7-926-893-46-23</t>
  </si>
  <si>
    <t>29.12.2017 (сб)</t>
  </si>
  <si>
    <t>30.12.2017 (вс)</t>
  </si>
  <si>
    <t>28.12.2017 (пт)</t>
  </si>
  <si>
    <t>27.12.2017 (чт)</t>
  </si>
  <si>
    <t>26.12.2017 (ср)</t>
  </si>
  <si>
    <t>25.12.2017 (вт)</t>
  </si>
  <si>
    <t>24.12.2017 (пн)</t>
  </si>
  <si>
    <t>23.12.2017 (вс)</t>
  </si>
  <si>
    <t>22.12.2017 (сб)</t>
  </si>
  <si>
    <t>21.12.2017 (пт)</t>
  </si>
  <si>
    <t xml:space="preserve">20.12.2017 (чт)         </t>
  </si>
  <si>
    <t xml:space="preserve">19.12.2017 (ср)         </t>
  </si>
  <si>
    <t xml:space="preserve">18.12.2017 (вт)         </t>
  </si>
  <si>
    <t xml:space="preserve">17.12.2017 (пн)         </t>
  </si>
  <si>
    <t xml:space="preserve">16.12.2017 (вс)         </t>
  </si>
  <si>
    <t xml:space="preserve">15.12.2017 (сб)         </t>
  </si>
  <si>
    <t>Ева(8)</t>
  </si>
  <si>
    <t>Екатерина31</t>
  </si>
  <si>
    <t>+7-916-178-28-54</t>
  </si>
  <si>
    <t>Старая Купавна, ул. Чехова д.4, кв. 154, 1 подъезд во дворе дома, 13 этаж</t>
  </si>
  <si>
    <t xml:space="preserve">! Железнодорожный, ул. Заводская д.33, кв. 54, 4 подъезд, 3 этаж
Железнодорожный, ул. Заводская, д.43, кв. 69, 4 подъезд, 3 этаж
</t>
  </si>
  <si>
    <t>!Анна20, 
Ирина22</t>
  </si>
  <si>
    <t>!+7-903-782-74-49, 
+7-929-567-16-91</t>
  </si>
  <si>
    <t>Марк(7), Ксения(8), Полина(4), Ева(3)</t>
  </si>
  <si>
    <t>17 (Шульгино)</t>
  </si>
  <si>
    <t>37 детей</t>
  </si>
  <si>
    <t>Павлино 12 школа</t>
  </si>
  <si>
    <t>2018 год</t>
  </si>
  <si>
    <t>Ольга Болдина работает 31 декабря до 23:00(послдений заказ). Желательно в Купавне.</t>
  </si>
  <si>
    <t>Илья(5), Артем(2), Лиза(4)</t>
  </si>
  <si>
    <t>19(Бисерово)</t>
  </si>
  <si>
    <t>Марк(4), Влада(3)</t>
  </si>
  <si>
    <t>+7-926-172-09-26</t>
  </si>
  <si>
    <t>Старая Купавна, Микрорайон д. 13, кв. 9</t>
  </si>
  <si>
    <t>Валерия2</t>
  </si>
  <si>
    <t>День Рождения у Влады</t>
  </si>
  <si>
    <t>Максим(5), Даша(4)</t>
  </si>
  <si>
    <t>Ирина23</t>
  </si>
  <si>
    <t>+7-910-404-94-72</t>
  </si>
  <si>
    <t>Водокачка, СНТ Восток.</t>
  </si>
  <si>
    <t>Володя(3)</t>
  </si>
  <si>
    <t>На улице. Привлечь взрослых.</t>
  </si>
  <si>
    <t>Полина(7), Настя(7)</t>
  </si>
  <si>
    <t>Алиса(6), Соня(2,5)</t>
  </si>
  <si>
    <t>24 (Колонтаево)</t>
  </si>
  <si>
    <t>200 и 400</t>
  </si>
  <si>
    <t>Юлия21</t>
  </si>
  <si>
    <t>+7-916-508-58-36</t>
  </si>
  <si>
    <t>Железнодорожный, микрорайон Керамик, ул. Береговая д.1, кв.28, 2 подъезд, 2 этаж</t>
  </si>
  <si>
    <t>Алена(4), Настя(3,5), Влад(10)</t>
  </si>
  <si>
    <t>Карина(7), Мариям(9), Катя(12)</t>
  </si>
  <si>
    <t>Зоя2</t>
  </si>
  <si>
    <t>+7-926-392-54-82</t>
  </si>
  <si>
    <t>Татьяна37
Теперь Зоя2</t>
  </si>
  <si>
    <t>27 (Рыбхоз)</t>
  </si>
  <si>
    <t>Тимохово</t>
  </si>
  <si>
    <t>Тимохово, рядом со свалкой. Указатель СНТ Мирный, Здоровье</t>
  </si>
  <si>
    <t>10-15 взрослых</t>
  </si>
  <si>
    <t>+7-916-696-96-06</t>
  </si>
  <si>
    <t>28 (Тимохово)</t>
  </si>
  <si>
    <t>Ольга48</t>
  </si>
  <si>
    <t>На улице и в помещении. Музыку с собой, микрофон.</t>
  </si>
  <si>
    <t>Александра8</t>
  </si>
  <si>
    <t>Железнодорожный, ул. Главная д. 3, кв. 118, 1 подъезд, 13 этаж</t>
  </si>
  <si>
    <t>Ева(5)</t>
  </si>
  <si>
    <t>+7-965-199-61-16</t>
  </si>
  <si>
    <t>Пара 1 (Алексей и Оля), Купавна</t>
  </si>
  <si>
    <t>Ксюша Барабанова</t>
  </si>
  <si>
    <t>+7-926-566-72-29</t>
  </si>
  <si>
    <t>Старая Купавна, ул. 1-ая Разина, д. 43, кв. 20</t>
  </si>
  <si>
    <t>Тимофей(1,9)</t>
  </si>
  <si>
    <t>Не взяла трубку</t>
  </si>
  <si>
    <t>Просто вручить подарок, если будем рядом.</t>
  </si>
  <si>
    <t>Илья(6)</t>
  </si>
  <si>
    <t>Не дозвонилась</t>
  </si>
  <si>
    <t>Позвонить 28 ноября</t>
  </si>
  <si>
    <t>3-4 детей</t>
  </si>
  <si>
    <t>+7-929-933-48-93
+7-916-007-76-90</t>
  </si>
  <si>
    <t>Эмилия(6)</t>
  </si>
  <si>
    <t>Щемилово, ул. Орлова, д. 2, кв. 389 (подъезд 3 со двора, 5 этаж)</t>
  </si>
  <si>
    <t>Зеленый, ул. Школьная, д. 15, кв. 112 (5 этаж, 2 подъезд)</t>
  </si>
  <si>
    <t>Александр(9), Милана(6)</t>
  </si>
  <si>
    <t>33 (Савино)</t>
  </si>
  <si>
    <t>Подумает еще</t>
  </si>
  <si>
    <t>Павел(9)</t>
  </si>
  <si>
    <t>+7-968-633-55-45
+7-909-645-94-93</t>
  </si>
  <si>
    <t>Алена Запорожанова</t>
  </si>
  <si>
    <t>+7-925-384-43-21</t>
  </si>
  <si>
    <t>Старая Купавна, ул. Ленина д. 52, кв. 41</t>
  </si>
  <si>
    <t>Даша(7), София(2)</t>
  </si>
  <si>
    <t>+7-999-772-01-78</t>
  </si>
  <si>
    <t>Ирина24</t>
  </si>
  <si>
    <t>Железнодорожный, ул. Юбилейная, д. 24, кв.88, 2 подъезд, 13 этаж</t>
  </si>
  <si>
    <t>Варвара(5), Тимофей(3)</t>
  </si>
  <si>
    <t>Вконтакте</t>
  </si>
  <si>
    <t>Ана(6), Никита(2)</t>
  </si>
  <si>
    <t>Ольга49
Раиса Ивановна</t>
  </si>
  <si>
    <t>+7-977-10321-34
+7-903-595-51-73</t>
  </si>
  <si>
    <t>Вячеслав(6), Мирослава(10)</t>
  </si>
  <si>
    <t>Степан(7)</t>
  </si>
  <si>
    <t>Данила(8), Кирилл(7)</t>
  </si>
  <si>
    <t>ул. Ленина, д. 28, частный дом</t>
  </si>
  <si>
    <t>Егор(9), Даша(6)</t>
  </si>
  <si>
    <t>Перехали в Москву</t>
  </si>
  <si>
    <t>Даша (12), Егор(8), Маша(7)</t>
  </si>
  <si>
    <t>43 (Бисерово Изотоп)</t>
  </si>
  <si>
    <t>Вика(9), Настя(5)</t>
  </si>
  <si>
    <t>13:00-18:00
2600 рублей</t>
  </si>
  <si>
    <t>18:00-21:00
3900 рублей</t>
  </si>
  <si>
    <t>Екатерина(9), Сережа(6)</t>
  </si>
  <si>
    <t>45 (СНТ Мечта)</t>
  </si>
  <si>
    <t>Ольга50</t>
  </si>
  <si>
    <t>+7-915-155-30-14</t>
  </si>
  <si>
    <t>Старая Купавна, ул. Шевченко, д. 1, кв. 308, 5 подъезд, 14 этаж</t>
  </si>
  <si>
    <t>Олег(4)</t>
  </si>
  <si>
    <t>Подумает</t>
  </si>
  <si>
    <t>Выросли</t>
  </si>
  <si>
    <t>Перезвонить 5 декабря</t>
  </si>
  <si>
    <t>Собрались уезжать</t>
  </si>
  <si>
    <t>Перезвонит сама</t>
  </si>
  <si>
    <t>Аня (13), Кирилл (10), Алена(5)</t>
  </si>
  <si>
    <t>47 ( Шульгино)</t>
  </si>
  <si>
    <t>Абонент не отвечает</t>
  </si>
  <si>
    <t>Рита(5), Матвей(5), Андрей(5)</t>
  </si>
  <si>
    <t>Заказ оплачен.</t>
  </si>
  <si>
    <t>Наталья40</t>
  </si>
  <si>
    <t>+7-926-089-87-08</t>
  </si>
  <si>
    <t>Монино, ул. Новинское шоссе, д. 2а, кв. 24, 1 подъезд, 7 этаж</t>
  </si>
  <si>
    <t>Тимофей(6)</t>
  </si>
  <si>
    <t xml:space="preserve">Шульгино, ул. Центральная, д. 34. Поворот на лево,сразу калитка с левой стороны. </t>
  </si>
  <si>
    <t>Артём(8)</t>
  </si>
  <si>
    <t>Ирина25</t>
  </si>
  <si>
    <t>+7-903-101-09-11</t>
  </si>
  <si>
    <t>Железнодорожный, д. Федурново, ул Авиарембаза д 28, кв.21, 2 подъезд, 2 этаж</t>
  </si>
  <si>
    <t>52 ( Чёрное)</t>
  </si>
  <si>
    <t>Виктория(5), Кирилл(5)</t>
  </si>
  <si>
    <t>Сбросили</t>
  </si>
  <si>
    <t>Закажут позже. Дед Мороз вялый.</t>
  </si>
  <si>
    <t>Евгений(5)</t>
  </si>
  <si>
    <t>Железнодорожный, ул. Жилгородок д. 54, кв. 3, 1 этаж</t>
  </si>
  <si>
    <t>+7-977-508-54-16</t>
  </si>
  <si>
    <t>53 (Жилгородок)</t>
  </si>
  <si>
    <t>Никита(14), Виктор(8), Дима(4)</t>
  </si>
  <si>
    <t>Полина(10), Ника(5)</t>
  </si>
  <si>
    <t>Дети уезжают</t>
  </si>
  <si>
    <t>57 (Балашиха)</t>
  </si>
  <si>
    <t>58 (Щемилово)</t>
  </si>
  <si>
    <t>Кудиново, ул. Центральная, д. 1, кв. 38, 2 подъезд, 5 этаж</t>
  </si>
  <si>
    <t>59 (Кудиново)</t>
  </si>
  <si>
    <t>Катя(4), Андрей(4), Алиса(5)</t>
  </si>
  <si>
    <t>60 (Чудинки)</t>
  </si>
  <si>
    <t>+7-909-156-20-77</t>
  </si>
  <si>
    <t>Наталья41</t>
  </si>
  <si>
    <t>Чудинки, ул. Придорожная д. 56. Позвонить как будете подъезжать.</t>
  </si>
  <si>
    <t>Ксения(4), Варвара(5,5)</t>
  </si>
  <si>
    <t>61 (рядом с ФСО)</t>
  </si>
  <si>
    <t>56 (Водокачка)</t>
  </si>
  <si>
    <t>Константин(5)</t>
  </si>
  <si>
    <t>+7-916-128-23-01          +7-916-128-22-03</t>
  </si>
  <si>
    <t>Сбросила</t>
  </si>
  <si>
    <t>Дарья Кондрашева</t>
  </si>
  <si>
    <t>+7-919-109-92-19</t>
  </si>
  <si>
    <t>Старая Купавна, ул. Октябрьская, д. 16, кв. 23, 2 подъезд, 3 этаж</t>
  </si>
  <si>
    <t>18:15  63</t>
  </si>
  <si>
    <t>+7-964-509-72-93</t>
  </si>
  <si>
    <t>Старая Купавна, ул. Фрунзе, д.10, кв. 8, 2 подъезд, 1 этаж</t>
  </si>
  <si>
    <t>Мия(4)</t>
  </si>
  <si>
    <t>Снегурочка Ольга</t>
  </si>
  <si>
    <t>Иван(5), Виктория(12)</t>
  </si>
  <si>
    <t>Скинула 100 рублей за поятоянноство и два заказа рядом.</t>
  </si>
  <si>
    <t>Подумает..Дед Мороз не понравился</t>
  </si>
  <si>
    <t>Не будут больше заказывать</t>
  </si>
  <si>
    <t>Перезвонить 10 декабря</t>
  </si>
  <si>
    <t>Даниил(4)</t>
  </si>
  <si>
    <t>67 (СНТ Купавинский садовод)</t>
  </si>
  <si>
    <t>68(Электросталь)</t>
  </si>
  <si>
    <t>+7-977-463-78-72</t>
  </si>
  <si>
    <t>Старая Купавна, ул. Микрорайон, д. 2, кв. 2</t>
  </si>
  <si>
    <t>Лера(3), Тема(3)</t>
  </si>
  <si>
    <t>Наталья42</t>
  </si>
  <si>
    <t>Старая Купавна, Микрорайон д. 9 ,кв. 99, 6 подъезд, 5 этаж</t>
  </si>
  <si>
    <t>Маша(8) Д.Р., Ваня(8), Артем(8), Соня(10)</t>
  </si>
  <si>
    <t>Железнодорожный, Ольгино ул. Граничная д. 30, кв. 15, 1 подъезд, 4 этаж</t>
  </si>
  <si>
    <t>Аня(2), София(4), Максим(2)</t>
  </si>
  <si>
    <t>Внуки не приедут в этом году</t>
  </si>
  <si>
    <t>Перезвонить вечером 4 декабря</t>
  </si>
  <si>
    <t>Будут в Москве</t>
  </si>
  <si>
    <t>Елисей(4), Артем(5), Андрюша(39)  ))</t>
  </si>
  <si>
    <t>73 (Зеленый)</t>
  </si>
  <si>
    <t>Мария5</t>
  </si>
  <si>
    <t>+7-985-426-09-66</t>
  </si>
  <si>
    <t>Железнодорожный, ул. Граничная, д. 38, кв. 426, 3 подъезд, 7 этаж</t>
  </si>
  <si>
    <t>Ксения(5), Игорь(9)</t>
  </si>
  <si>
    <t>Катя(5),  Костя(5)</t>
  </si>
  <si>
    <t>75 (Южный)</t>
  </si>
  <si>
    <t>Скорее всего не будут</t>
  </si>
  <si>
    <t>Занят</t>
  </si>
  <si>
    <t>Подумает, уезжают.</t>
  </si>
  <si>
    <t>Не может говорить</t>
  </si>
  <si>
    <t>Анастасия(12), Елизавета(9), Анисья(4)</t>
  </si>
  <si>
    <t>+7-999-912-12-73</t>
  </si>
  <si>
    <t>76(Новая Купавна)</t>
  </si>
  <si>
    <t>Ольга(9), Анна(7)</t>
  </si>
  <si>
    <t>77 (Мамонтово)</t>
  </si>
  <si>
    <t>Алексей(3), Гриша(4)</t>
  </si>
  <si>
    <t>78 (Кудиново)</t>
  </si>
  <si>
    <t>Соня(5), Вася(7)</t>
  </si>
  <si>
    <t>79 (Ельня)</t>
  </si>
  <si>
    <t>18:00-21:00      5000 рублей</t>
  </si>
  <si>
    <t>Марк(6), София(6)</t>
  </si>
  <si>
    <t xml:space="preserve">Перезвонить 20 декабря </t>
  </si>
  <si>
    <t>Абонент выключен</t>
  </si>
  <si>
    <t>Татьяна15, 
Юлия22</t>
  </si>
  <si>
    <t>Софья(6), Елисей(1) Стефанья(3)</t>
  </si>
  <si>
    <t>Поятоянный</t>
  </si>
  <si>
    <t>Абонент не доступен</t>
  </si>
  <si>
    <t>82 ( Кудиново)</t>
  </si>
  <si>
    <t>Аресний(6),  Артем(3)</t>
  </si>
  <si>
    <t>Не взял трубку</t>
  </si>
  <si>
    <t>Илья2</t>
  </si>
  <si>
    <t>Подумает, перезвонит сам.</t>
  </si>
  <si>
    <t>Рыбхоз, 7 прудов</t>
  </si>
  <si>
    <t>84 (Рыбхоз 7 прудов)</t>
  </si>
  <si>
    <t>10 (Рыбхоз
7 прудов)</t>
  </si>
  <si>
    <t>11 (Рыбхоз
7 прудов)</t>
  </si>
  <si>
    <t>12 (Рыбхоз
7 прудов)</t>
  </si>
  <si>
    <t>13 (Рыбхоз
7 прудов)</t>
  </si>
  <si>
    <t>18 Школа</t>
  </si>
  <si>
    <t>Маша(5), Сережа(4)</t>
  </si>
  <si>
    <t>85 (Ольгино)</t>
  </si>
  <si>
    <t>Алина(6)</t>
  </si>
  <si>
    <t>Александр9</t>
  </si>
  <si>
    <t>Ногинск, ул. Текстилей д. 27, кв. 40, 3 подъезд, 2 этаж</t>
  </si>
  <si>
    <t>Ника(4)</t>
  </si>
  <si>
    <t>+7-916-353-10-91</t>
  </si>
  <si>
    <t xml:space="preserve">Старая Купавна, ул. Спортивный проезд, д. 4, кв. 26, </t>
  </si>
  <si>
    <t>Марк(6)</t>
  </si>
  <si>
    <t>Олеся9</t>
  </si>
  <si>
    <t>!+7-977-497- 63-20
+7-915-058-84-19</t>
  </si>
  <si>
    <t>Степан(5)</t>
  </si>
  <si>
    <t>Екатерина Гольдман</t>
  </si>
  <si>
    <t>+7-926-319-41-50</t>
  </si>
  <si>
    <t>Чудинки</t>
  </si>
  <si>
    <t>6 детей (7)</t>
  </si>
  <si>
    <t>92 (Чудинки)</t>
  </si>
  <si>
    <t>Маргарита Детский Сад Заказ</t>
  </si>
  <si>
    <t>93 Д/С</t>
  </si>
  <si>
    <t>94 Д/С</t>
  </si>
  <si>
    <t>9 детей</t>
  </si>
  <si>
    <t>Балобаново, ул. Центральная д. 16</t>
  </si>
  <si>
    <t>Вишняковские дачи, ул Лесная д. 6а. По навигароту адрес ул. Пионерская д.1, поворот на право, белый дом.</t>
  </si>
  <si>
    <t>Анастасия9</t>
  </si>
  <si>
    <t>+7- 977-734-91-27
+7-925-877-04-94</t>
  </si>
  <si>
    <t>Мальчик (5)</t>
  </si>
  <si>
    <t>Ольга4</t>
  </si>
  <si>
    <t>+7-903-569-20-55</t>
  </si>
  <si>
    <t>3 детей больших и 3 маленьких</t>
  </si>
  <si>
    <t>97 ( Шульгино)</t>
  </si>
  <si>
    <t>Александр(9)</t>
  </si>
  <si>
    <t>98 (Обухово)</t>
  </si>
  <si>
    <t>Пара 5 (Анжела и Алексей), Рестораны</t>
  </si>
  <si>
    <t>Пара 4 (Анжелика и Миша), Ногинск</t>
  </si>
  <si>
    <t>Ср. дох. за 1 зак.</t>
  </si>
  <si>
    <t>! Вадим, Наталья43</t>
  </si>
  <si>
    <t>Порекомендует нас</t>
  </si>
  <si>
    <t>Выросли дети</t>
  </si>
  <si>
    <t>Не будет заказывать</t>
  </si>
  <si>
    <t>Иван(10), Илья(6)</t>
  </si>
  <si>
    <t>99 (Вишняковские дачи)</t>
  </si>
  <si>
    <t>Артем2</t>
  </si>
  <si>
    <t>Старая Купавна, ул. Большая Московская, д. 138, кв.2, 1 подъезд, 1 этаж</t>
  </si>
  <si>
    <t>Паша(4),
Алиса(2)</t>
  </si>
  <si>
    <t>+7-926-752-96-80</t>
  </si>
  <si>
    <t>не будет в этом году заказывать.</t>
  </si>
  <si>
    <t>Поступление заказов по месяцам</t>
  </si>
  <si>
    <t>ленты</t>
  </si>
  <si>
    <t>колпаки</t>
  </si>
  <si>
    <t>Электросталь, проспект Ленина д. 0/2, корпус 2, кв. 61, 2 подъезд, 7 этаж</t>
  </si>
  <si>
    <t>Варвара(3)</t>
  </si>
  <si>
    <t>Александр10</t>
  </si>
  <si>
    <t>+7-905- 564-04-65
+7-916-964-43-56</t>
  </si>
  <si>
    <t>Лариса3</t>
  </si>
  <si>
    <t>+7-967-043-19-18</t>
  </si>
  <si>
    <t>Электросталь, ул. Тевосяна, д. 16, кв. 26, 4 этаж</t>
  </si>
  <si>
    <t>София(6)</t>
  </si>
  <si>
    <t>102 (Электросталь)</t>
  </si>
  <si>
    <t>87 (Ногинск)</t>
  </si>
  <si>
    <t>Галя(6)</t>
  </si>
  <si>
    <t>Старая Купавна, ул. Трудовая д. 41, кв. 123, 8 подъезд, 4 этаж</t>
  </si>
  <si>
    <t>Саид(8), Булат(4)</t>
  </si>
  <si>
    <t>Дима(5), Саша дев(4)</t>
  </si>
  <si>
    <t>Сергей!
Ольга49</t>
  </si>
  <si>
    <t>!+7-916-951-41-90
+7-977-10321-34
+7-903-595-51-73</t>
  </si>
  <si>
    <t>Юлия23</t>
  </si>
  <si>
    <t>+7-903-140-91-44</t>
  </si>
  <si>
    <t>Монино, ул. Генерала Дементьева, д. 12, кв. 15, 1 подъезд, 4 этаж</t>
  </si>
  <si>
    <t>Вера(6)</t>
  </si>
  <si>
    <t>106 (Монино)</t>
  </si>
  <si>
    <t>Денис4</t>
  </si>
  <si>
    <t>+7-937-497-14-37
+7-985-155-53-23</t>
  </si>
  <si>
    <t>Щемилово, ул. Орлова, д. 2, кв. 480, 4 подъезд, 8 этаж</t>
  </si>
  <si>
    <t>108 ( Щемилово)</t>
  </si>
  <si>
    <t>Михаил3</t>
  </si>
  <si>
    <t>+7-905-776-18-14
+7-903-198-57-91</t>
  </si>
  <si>
    <t>Заря, ул. Московская д.13, кв. 51, 4 подъезд, 2 этаж</t>
  </si>
  <si>
    <t>Святослав(8), Федя(5)</t>
  </si>
  <si>
    <t>109 (Заря)</t>
  </si>
  <si>
    <t>17:45  91</t>
  </si>
  <si>
    <t>Железнодорожный, ул. Октябрьская д. 29, кв. 349,7 подъезд,со двора, 5 этаж</t>
  </si>
  <si>
    <t>Матвей (12), Ульяна (8)</t>
  </si>
  <si>
    <t>Старая Купавна, ул. Шевченко д. 1, кв. 156, 3 подъезд, 8 этаж</t>
  </si>
  <si>
    <t>17:15 113</t>
  </si>
  <si>
    <t>Железнодорожный, ул. Некрасова д. 8, кв. 116, 18 этаж</t>
  </si>
  <si>
    <t>Кира</t>
  </si>
  <si>
    <t>+7-916-440-86-68</t>
  </si>
  <si>
    <t>Катя(2), Влад(9)</t>
  </si>
  <si>
    <t>Балашиха, ул. Разина д.5, кв. 119, 1 подъезд,  19 этаж</t>
  </si>
  <si>
    <t>Анжелика</t>
  </si>
  <si>
    <t>+7-985-246-77-70</t>
  </si>
  <si>
    <t>Старая Купавна, ул. Октябрьская, д. 20, кв. 101, 4 подъезд, 3 этаж</t>
  </si>
  <si>
    <t xml:space="preserve"> 115 Балашиха</t>
  </si>
  <si>
    <t>Екатерина32</t>
  </si>
  <si>
    <t>+7-925-211-44-96</t>
  </si>
  <si>
    <t>Москва, Жулебино, ул. Моршанская д. 3/1, кв. 6, 1 подъезд, 2 этаж</t>
  </si>
  <si>
    <t>Мирослава(4)</t>
  </si>
  <si>
    <t>116 (Жулебино)</t>
  </si>
  <si>
    <t>Евгения10</t>
  </si>
  <si>
    <t>+7-925-835-51-77</t>
  </si>
  <si>
    <t>Программа на 40 минут. Были у них два года назад.</t>
  </si>
  <si>
    <t>Железнодорожный, Павлино, ул. Троицкая д. 5, кв. 424, 5 подъезд, 10 этаж. Припарковаться со стороны ленты.</t>
  </si>
  <si>
    <t xml:space="preserve">Настя(6), Саша(2) </t>
  </si>
  <si>
    <t>120 (Москва)</t>
  </si>
  <si>
    <t>Ася(7), Алеша(14), Федя(3),</t>
  </si>
  <si>
    <t>Максим4</t>
  </si>
  <si>
    <t>+7-926-554-92-21</t>
  </si>
  <si>
    <t>п. Рыбхоз, д.8, кв.3</t>
  </si>
  <si>
    <t>Тамара рекомендовала</t>
  </si>
  <si>
    <t>122 ( Водокачка)</t>
  </si>
  <si>
    <t>121 (Рыбхоз)</t>
  </si>
  <si>
    <t>Максим5</t>
  </si>
  <si>
    <t>+7-929-651-11-02</t>
  </si>
  <si>
    <t>Старая Купавна, ул. Комиссаровская, д.2, кв. 53, 4 подъезд, 3 этаж</t>
  </si>
  <si>
    <t>Саша(3,5)</t>
  </si>
  <si>
    <t>Елена40</t>
  </si>
  <si>
    <t>+7- 963-975-97-30</t>
  </si>
  <si>
    <t>Железнодорожный, ул. Маяковского, д. 24, кв. 116, 2 подъезд, 12 этаж</t>
  </si>
  <si>
    <t>Степа(2,5)</t>
  </si>
  <si>
    <t>+7-909-916-11-22</t>
  </si>
  <si>
    <t>Лилия Ресторан  Электросталь</t>
  </si>
  <si>
    <t>Электросталь, ул. Красная, д. 0/6.  Ресторан Корона</t>
  </si>
  <si>
    <t>Корпоративы</t>
  </si>
  <si>
    <t>Время приблизительное</t>
  </si>
  <si>
    <t>125(Корона, ул. Красная)</t>
  </si>
  <si>
    <t>126(Корона, ул. Красная)</t>
  </si>
  <si>
    <t>127(Корона, ул. Красная)</t>
  </si>
  <si>
    <t>128 (Корона, ул.Красная)</t>
  </si>
  <si>
    <t xml:space="preserve">21.12.2018(пт)          </t>
  </si>
  <si>
    <t>22.12.2018(сб)          1500 рублей</t>
  </si>
  <si>
    <t>23.12.2018(вс)          1500 рублей</t>
  </si>
  <si>
    <t>27.12.2018(чт)             1700 рублей</t>
  </si>
  <si>
    <t>28.12.2018(пт) 
1700 рублей</t>
  </si>
  <si>
    <t>29.12.2018(сб)           1700 рублей</t>
  </si>
  <si>
    <t>30.12.2018(вс)           2000 рублей</t>
  </si>
  <si>
    <t>125 (Ресторан Корона)</t>
  </si>
  <si>
    <t>126 (Ресторан Корона)</t>
  </si>
  <si>
    <t>127 (Ресторан Корона)</t>
  </si>
  <si>
    <t>128 (Ресторан Корона)</t>
  </si>
  <si>
    <t>Оксана Коррекционная школа</t>
  </si>
  <si>
    <t>+7-916-952-45-28</t>
  </si>
  <si>
    <t>Железнодорожный, ул. Жилгородок д. 35А</t>
  </si>
  <si>
    <t>Дети с отклонениями</t>
  </si>
  <si>
    <t xml:space="preserve">Только ДМ. </t>
  </si>
  <si>
    <t>130 (Школа коррекц.)</t>
  </si>
  <si>
    <t>29.12.2018(сб)           2000 рублей</t>
  </si>
  <si>
    <t>30.12.2018(вс)           2700 рублей</t>
  </si>
  <si>
    <t>Елена41</t>
  </si>
  <si>
    <t>+7-985-473-85-81</t>
  </si>
  <si>
    <t>Старая Купавна, ул. Братьев Кругловых д. 31</t>
  </si>
  <si>
    <t>Злата(11),
Оля(11)
Иван(5),
Владимир(5)</t>
  </si>
  <si>
    <t>Маргарита2</t>
  </si>
  <si>
    <t>+7-926-414-81-51</t>
  </si>
  <si>
    <t>Ногинск, СНТ Ромашка, 7-я линия, д. 289. Ехать до конца по ул. Богородская и упрешься в СНТ.</t>
  </si>
  <si>
    <t>Михаил(4,5)</t>
  </si>
  <si>
    <t>Архив клиентов Деда мороза и Снегурочки</t>
  </si>
  <si>
    <t>Валентина10</t>
  </si>
  <si>
    <t>+7-926-575-53-00</t>
  </si>
  <si>
    <t>Старая Купавна, ул. Народная, д. 22</t>
  </si>
  <si>
    <t>Паша(3), Варя(4)</t>
  </si>
  <si>
    <t>16:45 133</t>
  </si>
  <si>
    <t>Писала Лизе. Подумает.</t>
  </si>
  <si>
    <t>Не взяла трубку
Еще раз не взяла</t>
  </si>
  <si>
    <t>Это Рита - заказала</t>
  </si>
  <si>
    <t>В этом году с садами не работаем</t>
  </si>
  <si>
    <t>Рыбхоз заказал</t>
  </si>
  <si>
    <t>Хочет с 23 до 02 в Мытищах для взрослых. Надо отзвонить</t>
  </si>
  <si>
    <t>Себе не будет. Знакомым даст телефон, они просили.</t>
  </si>
  <si>
    <t>ребенок вырос</t>
  </si>
  <si>
    <t>Москва, Новопеределкино после 29 числа</t>
  </si>
  <si>
    <t>Галина8</t>
  </si>
  <si>
    <t>+7-926-029-37-35</t>
  </si>
  <si>
    <t>п. Воровского</t>
  </si>
  <si>
    <t>п. Воровского, ул. Рабочая, д.6, кв.57, 4 подъезд, 4 этаж</t>
  </si>
  <si>
    <t>134 (п. Воровского)</t>
  </si>
  <si>
    <t>Артем3</t>
  </si>
  <si>
    <t>+7-926-754-43-59</t>
  </si>
  <si>
    <t>Матвей(4), Антон(6), Лиза(3)</t>
  </si>
  <si>
    <t>София(9)</t>
  </si>
  <si>
    <t>аппарат выключен</t>
  </si>
  <si>
    <t>Позвонит, как определится</t>
  </si>
  <si>
    <t>Абонент не существует
Написал в вотсап</t>
  </si>
  <si>
    <t>Заказала других</t>
  </si>
  <si>
    <t>Не понравилось в прошлом году</t>
  </si>
  <si>
    <t>Не дозвонился</t>
  </si>
  <si>
    <t>В вотсап отписал</t>
  </si>
  <si>
    <t>Переехали в Ногинск. Планирует на 22 заказать. Свяжется.</t>
  </si>
  <si>
    <t>Неля (7)
Артем (6.5)
Даша(14)</t>
  </si>
  <si>
    <t>18:45 135 (Обухово)</t>
  </si>
  <si>
    <t>132 (Ногинск)</t>
  </si>
  <si>
    <t>100р за дорогу</t>
  </si>
  <si>
    <t>136 (Вишняковские дачи)</t>
  </si>
  <si>
    <t>96 
(Вишняковские дачи)</t>
  </si>
  <si>
    <t>Александр11</t>
  </si>
  <si>
    <t>+7-905-796-92-78</t>
  </si>
  <si>
    <t>Старая Купавна, ул. Кирова, д.21, кв. 380, 4 подъезд, 17 этаж</t>
  </si>
  <si>
    <t>Соня(3), Степа(6)</t>
  </si>
  <si>
    <t>Заказала, потом отказалась</t>
  </si>
  <si>
    <t>Мирослава(3), Данила(4), Рома(4)</t>
  </si>
  <si>
    <t>Дима Ковтун</t>
  </si>
  <si>
    <t>Самина(6), Ясмина(3)</t>
  </si>
  <si>
    <t>138 Балашиха</t>
  </si>
  <si>
    <t>Мария6</t>
  </si>
  <si>
    <t>Железнодорожный, ул. Лосевая д.34. ПДК Металлург. Рядом с ул. Лесопарковая д.4</t>
  </si>
  <si>
    <t>Руслан(12), Марина(12), Ярослав(8)</t>
  </si>
  <si>
    <t>+7- 910-408-88-22</t>
  </si>
  <si>
    <t>Наталья44</t>
  </si>
  <si>
    <t>+7-925-734-60-56</t>
  </si>
  <si>
    <t>Старая Купавна, ул. Б.Московская, д. 64, кв. 33, 1 подъезд, 9 этаж</t>
  </si>
  <si>
    <t>Полина(9), Вика(5), Рома(6)</t>
  </si>
  <si>
    <t>Выиграла сестра в конкурсе</t>
  </si>
  <si>
    <t>Бесплатно. Выиграла в конкурсе.</t>
  </si>
  <si>
    <t>Татьяна39</t>
  </si>
  <si>
    <t>+7-905-732-70-04</t>
  </si>
  <si>
    <t xml:space="preserve">Железнодорожный, ул. Юбилейная, д. 11, кв. 2, 1 подъезд, </t>
  </si>
  <si>
    <t>Елизавета(2,9)</t>
  </si>
  <si>
    <t>Алексей(7), Кирилл(12)</t>
  </si>
  <si>
    <t>Уезжают в цирк</t>
  </si>
  <si>
    <t>Малика(2), Марк(7), Мадина(16)</t>
  </si>
  <si>
    <t>Электросталь, ул. Юбилейная 3а.  Ресторан Корона</t>
  </si>
  <si>
    <t>145 (Ресторан Корона)</t>
  </si>
  <si>
    <t>146 (Ресторан Корона)</t>
  </si>
  <si>
    <t>147 (Ресторан Корона)</t>
  </si>
  <si>
    <t>25.12.2018 (вт)              1800 рублей</t>
  </si>
  <si>
    <t>22.12.2018 (сб)  1800 рублей</t>
  </si>
  <si>
    <t>23.12.2018 (вс)              1800 рублей</t>
  </si>
  <si>
    <t>27.12.2018 (чт)             2000 рублей</t>
  </si>
  <si>
    <t>28.12.2018 (пт)     2000 рублей</t>
  </si>
  <si>
    <t>26.12.2018 (вт)              1800 рублей</t>
  </si>
  <si>
    <t>Отписал в вотсап</t>
  </si>
  <si>
    <t>Хочет заказать, но ветрянка у троих. Наберет сама</t>
  </si>
  <si>
    <t>С подругами посоветуется и закажет. Хочет ближе к НГ. Наберет сама</t>
  </si>
  <si>
    <t>Александр(8), Алина(8), Маша(4.5), Максим(4.5)
Степа (2.5)</t>
  </si>
  <si>
    <t>Может еще в школу закажет. 3000р сказал. Позвонит до 22.12.</t>
  </si>
  <si>
    <t>Виктория(4,5)</t>
  </si>
  <si>
    <t>Ирина26</t>
  </si>
  <si>
    <t>+7-916-614-25-36</t>
  </si>
  <si>
    <t>Электросталь, ул. Ялагина, д. 14, кв. 12, 1 подъезд, 5 этаж, домофон 12к</t>
  </si>
  <si>
    <t>Роман(4,5)</t>
  </si>
  <si>
    <t>152 (Электросталь)</t>
  </si>
  <si>
    <t>+7-926-564-26-96
+7-926-277-86-06</t>
  </si>
  <si>
    <t>Марина18</t>
  </si>
  <si>
    <t>Отмена. Сначала заказала, потом отказалась.</t>
  </si>
  <si>
    <t>Игорь3</t>
  </si>
  <si>
    <t>+7-925-755-55-42</t>
  </si>
  <si>
    <t>Новая Купавна, ул. Тихая, д. 6</t>
  </si>
  <si>
    <t>Роберт(5), Егор(5), Марк(5), Роман(4)</t>
  </si>
  <si>
    <t>142 (Новая Купавна)</t>
  </si>
  <si>
    <t>153 (Шульгино)</t>
  </si>
  <si>
    <t>Валерия(9)</t>
  </si>
  <si>
    <t>Эдуард</t>
  </si>
  <si>
    <t>+7-915-146-75-47</t>
  </si>
  <si>
    <t>Станция Купавна, ул. Суворова, д. 7/1</t>
  </si>
  <si>
    <t>Костя(2), Дарья(8)</t>
  </si>
  <si>
    <t>Мария7</t>
  </si>
  <si>
    <t>+7-977-282-09-14</t>
  </si>
  <si>
    <t>Старая Купавна, ул. Октябрьская, д. 20, кв. 84, 2 подъезд, 3 этаж. 3-х этажный дом.</t>
  </si>
  <si>
    <t>Аня(5)</t>
  </si>
  <si>
    <t>Дмитрий8</t>
  </si>
  <si>
    <t>+7-926-181-18-79</t>
  </si>
  <si>
    <t>Старая Купавна, ул. Шевченко, д. 1, кв. 223, 4 подъезд, 9 этаж</t>
  </si>
  <si>
    <t>Лера(6)</t>
  </si>
  <si>
    <t>158 Ногинск</t>
  </si>
  <si>
    <t>+7-926-262-88-52</t>
  </si>
  <si>
    <t>Старая Купавна, ул. Михалево, д. 7</t>
  </si>
  <si>
    <t>Матвей(2)</t>
  </si>
  <si>
    <t>Марина19
Наталья</t>
  </si>
  <si>
    <t>Ногинск, ТЦ Морозовский, боулинг</t>
  </si>
  <si>
    <t>15-20 взрослых</t>
  </si>
  <si>
    <t>+7-977-264-95-31
+7-906-055-09-81</t>
  </si>
  <si>
    <t>15 минут. Места мало.</t>
  </si>
  <si>
    <t>Екатерина33</t>
  </si>
  <si>
    <t>+7-968-531-99-09</t>
  </si>
  <si>
    <t>Бисерово Парк</t>
  </si>
  <si>
    <t>Бисерово парк, 31/5. Большой навес.</t>
  </si>
  <si>
    <t>Денис5</t>
  </si>
  <si>
    <t>55 (Балашиха)</t>
  </si>
  <si>
    <t>Людмила9</t>
  </si>
  <si>
    <t>+7- 926-694-25-61
+7-916-395-09-37</t>
  </si>
  <si>
    <t>Электросталь, ул. Чернышевского, д. 11, кв. 14, 2 подъезд, 2 этаж</t>
  </si>
  <si>
    <t>Павлик(5)</t>
  </si>
  <si>
    <t>161 (Электросталь)</t>
  </si>
  <si>
    <t>86 (Щемилово)</t>
  </si>
  <si>
    <t>32 (Щемилово)</t>
  </si>
  <si>
    <t>Старая Купавна, Б.Московская д. 61, кв. 1, 1 подъезд, 1 этаж</t>
  </si>
  <si>
    <t>Ольга(6), Дарья(6)</t>
  </si>
  <si>
    <t>Оксана11</t>
  </si>
  <si>
    <t>+7-926-059-69-50</t>
  </si>
  <si>
    <t>Железнодорожный, ул. Граничная, д.18, кв. 20, подъезд 1, этаж5</t>
  </si>
  <si>
    <t>164 (Ольгино)</t>
  </si>
  <si>
    <t>Мария8</t>
  </si>
  <si>
    <t>+7-910-463-43-87</t>
  </si>
  <si>
    <t>Железнодорожный, ул. Соловьева, д.1, кв. 300, крайний подъезд, этаж2</t>
  </si>
  <si>
    <t>Елизавета (6), Есения(7), Дарья(12)</t>
  </si>
  <si>
    <t>Илья(5), Артем(2), Маша(3), Данила(4)</t>
  </si>
  <si>
    <t>18:45  90</t>
  </si>
  <si>
    <t>Старая Купавна, ул. Больничный проезд, д. 37, кв.41, 1 подъезд, 4 этаж</t>
  </si>
  <si>
    <t>Полина(10), Ника(5), Артем(2)</t>
  </si>
  <si>
    <t xml:space="preserve"> Белые брови Деду Морозу.</t>
  </si>
  <si>
    <t>17:00
83 (Станция Купавна)</t>
  </si>
  <si>
    <t>Полина(4), Ева(4), Марк(7)</t>
  </si>
  <si>
    <t>Ольга51</t>
  </si>
  <si>
    <t>Колготки</t>
  </si>
  <si>
    <t xml:space="preserve">Кирил(5),Миша(3) </t>
  </si>
  <si>
    <t>Тимофей(1,9) +3 детей</t>
  </si>
  <si>
    <t>+7-903-198-06-55</t>
  </si>
  <si>
    <t>Железнодорожный, ул. Струве, д. 9, кву. 361, 4 подъезд, 11 этаж</t>
  </si>
  <si>
    <t>Саня(3)</t>
  </si>
  <si>
    <t>Яна8</t>
  </si>
  <si>
    <t>Лиза и Андрей</t>
  </si>
  <si>
    <t>Дима К.</t>
  </si>
  <si>
    <t>Алексей</t>
  </si>
  <si>
    <t>Миша</t>
  </si>
  <si>
    <t>Отменила по семеным обстоятельствам</t>
  </si>
  <si>
    <t>Соня</t>
  </si>
  <si>
    <t>Дима К</t>
  </si>
  <si>
    <t>14:00 
23 (Черное)</t>
  </si>
  <si>
    <t>Колонтаевские усадьбы, Прелесье, 724 участок</t>
  </si>
  <si>
    <t>167 (Колонтаево)</t>
  </si>
  <si>
    <t>Электросталь, ул. Юбилейная, д.13, кв. 16, 1 подъезд, 9 этаж</t>
  </si>
  <si>
    <t>Дима(6)</t>
  </si>
  <si>
    <t>+7-916-811-19-17</t>
  </si>
  <si>
    <t>Марина20</t>
  </si>
  <si>
    <t>111 (Электросталь)</t>
  </si>
  <si>
    <t>София(7), Давид(7), Мария(5), Маргарита(2,5)</t>
  </si>
  <si>
    <t>169 (Бисерово)</t>
  </si>
  <si>
    <t>Дима С.</t>
  </si>
  <si>
    <t>Дима Самойлов</t>
  </si>
  <si>
    <t>Сергей7</t>
  </si>
  <si>
    <t>+7-916-696-85-62</t>
  </si>
  <si>
    <t>АЗЛК 3, Встретит у Ворот. Перед озером налево</t>
  </si>
  <si>
    <t>Варя(4), Иван(13)</t>
  </si>
  <si>
    <t>Лавров Лаврик</t>
  </si>
  <si>
    <t>+7-926-125-63-46</t>
  </si>
  <si>
    <t>Старая Купавна, ул. Октябрьская, д. 31, кв.7, 1 подъезд (слева направо), 
этаж 2</t>
  </si>
  <si>
    <t>Егор(2), Таисия(2,5), Яна(2,5)</t>
  </si>
  <si>
    <t>Пара 2 (Соня и Дима К.), Купавна</t>
  </si>
  <si>
    <t>Пара 3 (Дима С. и Катя), Железка</t>
  </si>
  <si>
    <t>Соседняя дверь. Платят отдельно</t>
  </si>
  <si>
    <t>плюс, минус час не принципиально</t>
  </si>
  <si>
    <t>Екатерина Татьянчикова</t>
  </si>
  <si>
    <t>Милана(7), Алина(5)</t>
  </si>
  <si>
    <t>Программа на 40 минут</t>
  </si>
  <si>
    <t>168 (Бисерово)</t>
  </si>
  <si>
    <t>Наталья45</t>
  </si>
  <si>
    <t>+7-926-010-24-19</t>
  </si>
  <si>
    <t>Лиза(4), Даня(2), Саша(5)</t>
  </si>
  <si>
    <t>Валерий2</t>
  </si>
  <si>
    <t>+7-903-247-66-84</t>
  </si>
  <si>
    <t>Ногинск, Экотель Богородский</t>
  </si>
  <si>
    <t>2 взрослых</t>
  </si>
  <si>
    <t>50 (Ногинск)</t>
  </si>
  <si>
    <t>+7-977-940-96-97</t>
  </si>
  <si>
    <t>Ногинск, ул. Юбилейная, д. 7а, кв. 15, 1 подъезд, 5 этаж</t>
  </si>
  <si>
    <t>Максим(6), Данила(2)</t>
  </si>
  <si>
    <t>Алена8</t>
  </si>
  <si>
    <t>173 (Ногинск)</t>
  </si>
  <si>
    <t>Старая Купавна, ул. Речная, д. 5</t>
  </si>
  <si>
    <t>Уточнить по детям</t>
  </si>
  <si>
    <t>Старая Купавна, ул.Речная, д. 5</t>
  </si>
  <si>
    <t>Конкурсный выезд</t>
  </si>
  <si>
    <t>Алиса(6), Роман(1,5)</t>
  </si>
  <si>
    <t>Наталья46</t>
  </si>
  <si>
    <t>+7-965-217-73-33</t>
  </si>
  <si>
    <t>Ногинск, микрорайон Полет, ул. Дмитрия Михайлова, д.4, кв. 189, подъезд угловой, 8 этаж</t>
  </si>
  <si>
    <t>Джамбот(4), Амира(6), Дарья(10)</t>
  </si>
  <si>
    <t>174 (Ногинск)</t>
  </si>
  <si>
    <t>175 (Бисерово)</t>
  </si>
  <si>
    <t>Екатерина34</t>
  </si>
  <si>
    <t>+7-909-900-11-95</t>
  </si>
  <si>
    <t>Железнодорожный, Саввинское шоссе, д. 4, корп.2, кв. 105, 3 подъезд, 5 этаж</t>
  </si>
  <si>
    <t>Ярослава(12), Ваня(9)</t>
  </si>
  <si>
    <t>Ольга(6), Дарья(6), Валя(9)</t>
  </si>
  <si>
    <t>Будут вопросы.</t>
  </si>
  <si>
    <t>Артемий(5), Олег(12)</t>
  </si>
  <si>
    <t>149 ( Лагуна)</t>
  </si>
  <si>
    <t>144 (Лагуна)</t>
  </si>
  <si>
    <t>117 (Лагуна)</t>
  </si>
  <si>
    <t>140 (Лагуна)</t>
  </si>
  <si>
    <t>151 (Лагуна)</t>
  </si>
  <si>
    <t>Екатерина35</t>
  </si>
  <si>
    <t>Железнодорожный, ул. Главная, д. 11, кв. 32, 8 этаж</t>
  </si>
  <si>
    <t>Гена(5)</t>
  </si>
  <si>
    <t>+7-926-696-74-44</t>
  </si>
  <si>
    <t>Ида</t>
  </si>
  <si>
    <t>Шульгино, ул. Энергетиков, д. 11</t>
  </si>
  <si>
    <t>+7-977-482-56-11</t>
  </si>
  <si>
    <t>+7-926-393-12-14</t>
  </si>
  <si>
    <t>Старая Купавна, ул. Б. Московская, д. 2, кв. 24, от фабрики последний подъезд, 2 этаж</t>
  </si>
  <si>
    <t>Элина(9), Тимур(5), Александр(0,5)</t>
  </si>
  <si>
    <t>Денис6</t>
  </si>
  <si>
    <t>179 Старая Купавна</t>
  </si>
  <si>
    <t>Аня(2), София(4), Максим(2), Тема(2)</t>
  </si>
  <si>
    <t>4 детей больших и 2 маленьких</t>
  </si>
  <si>
    <t>оплатила</t>
  </si>
  <si>
    <t>Сначала заказал, потом отказался</t>
  </si>
  <si>
    <t>178 (Шульгино)</t>
  </si>
  <si>
    <t>Анна26</t>
  </si>
  <si>
    <t>+7-926-813-48-41</t>
  </si>
  <si>
    <t>Старая Купавна, ул. Жемчужная д. 5</t>
  </si>
  <si>
    <t>Никита(5), Максим(3)</t>
  </si>
  <si>
    <t>не дозвонился</t>
  </si>
  <si>
    <t>Рада слышать. Узнает и наберет 26.12</t>
  </si>
  <si>
    <t>Отправил сообщение в вотсап</t>
  </si>
  <si>
    <t>Занята</t>
  </si>
  <si>
    <t>Набрать 26.12.2018</t>
  </si>
  <si>
    <t>Отправил ссылку вибере. Подумает и наберет</t>
  </si>
  <si>
    <t>Отправил ссылку в вотсапе. Подумает и наберет</t>
  </si>
  <si>
    <t>Абонент разговаривает.
Отписал в вотсап</t>
  </si>
  <si>
    <t>Рубейл</t>
  </si>
  <si>
    <t>не нужен ДМ.</t>
  </si>
  <si>
    <t>Уже заказала. Пораньше в этом году.</t>
  </si>
  <si>
    <t>Уезжают в Оренбург</t>
  </si>
  <si>
    <t>Заказала у других, т.к. мы предложили не удобные даты</t>
  </si>
  <si>
    <t>За рулем. Инетересно. Наберет.</t>
  </si>
  <si>
    <t>Знакомая заказала, они присоединились. Очень не понравился ДМ. В след. Году нам наберет</t>
  </si>
  <si>
    <t>В этом году от работы бесплатно приходил.  Созвон в след. Году.</t>
  </si>
  <si>
    <t>абонент не зарегистрирован</t>
  </si>
  <si>
    <t>не удобно.</t>
  </si>
  <si>
    <t>Посоветуется с дочкой и наберет. Хочет заказать</t>
  </si>
  <si>
    <t>Это Алена4</t>
  </si>
  <si>
    <t>Дочь сама заказала у других</t>
  </si>
  <si>
    <t>14:45</t>
  </si>
  <si>
    <t>15 детей!</t>
  </si>
  <si>
    <t>не дозвонился. В вотсап написал</t>
  </si>
  <si>
    <t>Железнодорожный, ул. Юбилейная, д. 28, корпус 1, кв. 35, 1 подъезд, 10 этаж</t>
  </si>
  <si>
    <t>+7-977-460-24-50</t>
  </si>
  <si>
    <t>Артем(4), Настя(13)</t>
  </si>
  <si>
    <t>Екатерина36</t>
  </si>
  <si>
    <r>
      <rPr>
        <b/>
        <sz val="10"/>
        <color theme="1"/>
        <rFont val="Times New Roman"/>
        <family val="1"/>
        <charset val="204"/>
      </rPr>
      <t xml:space="preserve">ключевой
</t>
    </r>
    <r>
      <rPr>
        <sz val="10"/>
        <color theme="1"/>
        <rFont val="Times New Roman"/>
        <family val="1"/>
        <charset val="204"/>
      </rPr>
      <t>Дед Мороз был вялый</t>
    </r>
  </si>
  <si>
    <r>
      <rPr>
        <b/>
        <sz val="10"/>
        <color theme="1"/>
        <rFont val="Times New Roman"/>
        <family val="1"/>
        <charset val="204"/>
      </rPr>
      <t xml:space="preserve">Ключевой. </t>
    </r>
    <r>
      <rPr>
        <sz val="10"/>
        <color theme="1"/>
        <rFont val="Times New Roman"/>
        <family val="1"/>
        <charset val="204"/>
      </rPr>
      <t xml:space="preserve">
В прошлом году не понравился Дед Мороз</t>
    </r>
  </si>
  <si>
    <t xml:space="preserve">
40 (Обухово)</t>
  </si>
  <si>
    <t>171 (Зеленый)</t>
  </si>
  <si>
    <t>165 (Железка)</t>
  </si>
  <si>
    <t>Железнодорожный, ул. Рождественская д. 5, кв.216, 4 подъезд, 5 этаж</t>
  </si>
  <si>
    <t>+7-965-187-47-97</t>
  </si>
  <si>
    <t>Лагуна, 1 КПП д. 59/1</t>
  </si>
  <si>
    <t>Ксюша(4), Леша(10)</t>
  </si>
  <si>
    <t>Александр12</t>
  </si>
  <si>
    <t>180(Лагуна)</t>
  </si>
  <si>
    <t>Дмитрий9</t>
  </si>
  <si>
    <t>+7-915-428-88-22</t>
  </si>
  <si>
    <t>Старая Купавна, ул. Кирова, д. 21, кв. 258, 3 подъезд, 15 этаж</t>
  </si>
  <si>
    <t>Аня(2), Яна(6)</t>
  </si>
  <si>
    <t>+7-925-809-87-10</t>
  </si>
  <si>
    <t>Железнодорожный, Юбилейная д. 4, корпус 5,</t>
  </si>
  <si>
    <t>Камила(9), Максим(13), Дарина(3)</t>
  </si>
  <si>
    <t>Ирина27</t>
  </si>
  <si>
    <t>16:45 9</t>
  </si>
  <si>
    <t>Арсений(12), Василиса(3)</t>
  </si>
  <si>
    <t>30 минут</t>
  </si>
  <si>
    <t>14:45 
95 (Балобаново)</t>
  </si>
  <si>
    <t>Максим(5), Даша(4),Марк(5), Виолетта(5)</t>
  </si>
  <si>
    <t>183 (Бисерово)</t>
  </si>
  <si>
    <t>+7-926-551-17-63     
 +7-903-273-52-70</t>
  </si>
  <si>
    <t>Яна(9), Захар(7)</t>
  </si>
  <si>
    <t>Старая Купавна, ул. Микрорайон, д. 2, кв. 2, 1 подъезд, 1 этаж</t>
  </si>
  <si>
    <t>Степан(5), Ян(5), Катя(11)</t>
  </si>
  <si>
    <t>Соня(5)</t>
  </si>
  <si>
    <t>Маша(8) Д.Р., Ваня(8), Артем(8), Соня(10), Ульяна(10)</t>
  </si>
  <si>
    <t>День Рождения у Маши</t>
  </si>
  <si>
    <t>14:00
105 (Салтыковка)</t>
  </si>
  <si>
    <t>16:15 
150 (Пуршево)</t>
  </si>
  <si>
    <t>Паша(3), Варя(4), Саша(8 месяцев)</t>
  </si>
  <si>
    <t>Костя (5), Слава(8 месяцев)</t>
  </si>
  <si>
    <t>7 детей (3 маленьких)</t>
  </si>
  <si>
    <t>+7-926-392-54-82
+7-926-126-72-75</t>
  </si>
  <si>
    <t>Железнодорожный, ул. Струве, д. 9, кв. 361, 4 подъезд, 11 этаж</t>
  </si>
  <si>
    <t>Железнодорожный, ул. Маяковского д.22, кв. 221, 4 подъезд, 12 этаж</t>
  </si>
  <si>
    <t>Влад(8), Алина(4), Маша(9)</t>
  </si>
  <si>
    <t>Светлана22</t>
  </si>
  <si>
    <t>+7-916-730-93-13</t>
  </si>
  <si>
    <t>Обухово, ул. Ленина, д. 34а, кв. 17, 2 подъезд, 1 этаж</t>
  </si>
  <si>
    <t>Матвей, Максим(4)</t>
  </si>
  <si>
    <t>124 (Обухово)</t>
  </si>
  <si>
    <t>Щемилово, ул. Орлова д. 2, кв. 420, 3 подъезд, 12 этаж</t>
  </si>
  <si>
    <t>Электросталь, СНТ "Горелый лес" ул. Кутузова д. 775</t>
  </si>
  <si>
    <r>
      <t xml:space="preserve">ключевой. </t>
    </r>
    <r>
      <rPr>
        <sz val="10"/>
        <color theme="1"/>
        <rFont val="Times New Roman"/>
        <family val="1"/>
        <charset val="204"/>
      </rPr>
      <t>Если пять детей, то еще 200 рублей.</t>
    </r>
  </si>
  <si>
    <t>Лев(7),
Есения(3)</t>
  </si>
  <si>
    <t xml:space="preserve"> На улице. </t>
  </si>
  <si>
    <t>160 (Бисерово парк) улица</t>
  </si>
  <si>
    <t>22 (Водокачка)
улица</t>
  </si>
  <si>
    <t xml:space="preserve">Настя(6), Лера(11) </t>
  </si>
  <si>
    <t>+7-926-166-29-70</t>
  </si>
  <si>
    <t>Старая Купавна, ул. Химбазовское шоссе, д. 6</t>
  </si>
  <si>
    <t>Валерия3</t>
  </si>
  <si>
    <t>143 Старая Купавна</t>
  </si>
  <si>
    <t>Разница</t>
  </si>
  <si>
    <t>Ногинск, микрорайон Полет, ул. Дмитрия Михайлова, д.4, кв. 189, 3 подъезд угловой, 8 этаж</t>
  </si>
  <si>
    <t>Никита(5), Полина(13)</t>
  </si>
  <si>
    <t>Александра</t>
  </si>
  <si>
    <t>Железнодорожный, ул. Саввинская д. 17, кв. 119, 15 этаж</t>
  </si>
  <si>
    <t>Олег2</t>
  </si>
  <si>
    <t>+7-985-222-68-86</t>
  </si>
  <si>
    <t>Матвей(5), Аня(3), Ксюша(4)</t>
  </si>
  <si>
    <t>184 (Монино)</t>
  </si>
  <si>
    <t>Монино, ул. Сосновая, д. 64</t>
  </si>
  <si>
    <t>+7-977-503-05-11</t>
  </si>
  <si>
    <t>Балобаново, ул. Нагорная, д.1</t>
  </si>
  <si>
    <t>Артем(1,3), Анна(4), Ариша(10), Рома(10)</t>
  </si>
  <si>
    <t>Ольга53</t>
  </si>
  <si>
    <t>185 (Балобаново)</t>
  </si>
  <si>
    <t>Еще поздравить двоих взрослых.</t>
  </si>
  <si>
    <t>Обухово, ул. Энтузиастов д. 5, кв. 251, 8 этаж, высотка</t>
  </si>
  <si>
    <t>Старая Купавна, ул.Чкалова д.2,кв. 36, 3 подъезд, 3 этаж</t>
  </si>
  <si>
    <t>Заказ оплатила!!! Звонить Сергею</t>
  </si>
  <si>
    <t xml:space="preserve">Марк(4), Влада(3), </t>
  </si>
  <si>
    <t>Новая Купавна, Лагуна, д. 5/2</t>
  </si>
  <si>
    <t>Новая Купавна, Лагуна, д. 4/2</t>
  </si>
  <si>
    <t>позвонить для закааза пропуска заранее. В прошлом году было скучновато.</t>
  </si>
  <si>
    <t>Максим(7), Александра(6), Ева(5), Арина(3), Егор(1,5)</t>
  </si>
  <si>
    <t>Новая Купавна, Лагуна, д. 51/2</t>
  </si>
  <si>
    <t>Демид(4), Даша(5), Софья(10)</t>
  </si>
  <si>
    <t>Новая Купавна, Лагуна, д. 55/8</t>
  </si>
  <si>
    <t>Оплатила</t>
  </si>
  <si>
    <t>+7- 926-268-61-18</t>
  </si>
  <si>
    <t>Старая Купавна, ул. Чкалова, д. 11, кв. 11, 1 подъезд, 4 этаж</t>
  </si>
  <si>
    <t>Кира(3)</t>
  </si>
  <si>
    <t xml:space="preserve">Алиса(3),
Настя(3,5), Кирилл(5), Никита(5) </t>
  </si>
  <si>
    <t>--------------</t>
  </si>
  <si>
    <t>Лиза 70%</t>
  </si>
  <si>
    <t>Андрей 30%</t>
  </si>
  <si>
    <t>Должно быть в кассе</t>
  </si>
  <si>
    <t>Реально есть в кассе</t>
  </si>
  <si>
    <t>Богдан(5), Кирилл(4), Глеб(10)</t>
  </si>
  <si>
    <t>2 детей</t>
  </si>
  <si>
    <t>Не понравилась игра актеров. Оценка 3</t>
  </si>
  <si>
    <t>Алиса(7), Соня(2,5)</t>
  </si>
  <si>
    <t>Ключевой
Позвонить заранее,если будете опаздывать. За час-два.</t>
  </si>
  <si>
    <t>118 (Павлино)</t>
  </si>
  <si>
    <t>Не позже</t>
  </si>
  <si>
    <t>+7-909- 155-95-78</t>
  </si>
  <si>
    <t>Железнодорожный, ул. Соловьева, д.1, кв. 300, крайний подъезд, 2 этаж</t>
  </si>
  <si>
    <t>Мария9</t>
  </si>
  <si>
    <t xml:space="preserve">ключевой. </t>
  </si>
  <si>
    <t>Ксения(4)</t>
  </si>
  <si>
    <t>Артём(8), Лиза(9)</t>
  </si>
  <si>
    <t>Старая Купавна, ул. Серебрянная, д. 5</t>
  </si>
  <si>
    <t>Вячеслав(6)</t>
  </si>
  <si>
    <t>Позвонить за 10 минут. Не опаздывать, можно на 10 минут пораньше</t>
  </si>
  <si>
    <t>На улице.</t>
  </si>
  <si>
    <t xml:space="preserve">Сначала заказала, потом отказалась. Позвонить в следующем году. </t>
  </si>
  <si>
    <t>Федор</t>
  </si>
  <si>
    <t>+7-926-203-93-68</t>
  </si>
  <si>
    <t>Железнодорожный, ул. Колхозная д. 12, корп.2, кв. 52, 2 подъезд</t>
  </si>
  <si>
    <t>Сосед Екатерина22</t>
  </si>
  <si>
    <t>Лагуна1, д. 55/2</t>
  </si>
  <si>
    <t xml:space="preserve"> Возможно скинет на карту. Деда Мороза желательно по страше.</t>
  </si>
  <si>
    <t>Железнодорожный, Юбилейная д. 4, корпус 5, кв. 137, 3 этаж, 3 подъезд</t>
  </si>
  <si>
    <t>Возможно на карту скинет.</t>
  </si>
  <si>
    <t xml:space="preserve">
101 (Электросталь)</t>
  </si>
  <si>
    <t>Маргарита2
Наталья</t>
  </si>
  <si>
    <t>+7-926-414-81-51
!! +7-926-414-83-70</t>
  </si>
  <si>
    <t>Звонить Наталье</t>
  </si>
  <si>
    <t>Позвонить за 10 минут.</t>
  </si>
  <si>
    <t>19:45     
163 (Старая Купавна)</t>
  </si>
  <si>
    <t>19:15    
170 (Старая Купавна)</t>
  </si>
  <si>
    <t>Аня (13), Кирилл (10), Алена(5),Виктор(8), Дима(4)</t>
  </si>
  <si>
    <t>40 минут.</t>
  </si>
  <si>
    <t>Объединилась с Дмитрием</t>
  </si>
  <si>
    <t>Программа на 45 минут.  Ключевой</t>
  </si>
  <si>
    <t>Александра(2,5), Катя(8), Кирилл(3)</t>
  </si>
  <si>
    <t xml:space="preserve">           </t>
  </si>
  <si>
    <t>+7-965-351-42-83</t>
  </si>
  <si>
    <t>Зеленый, справа от Купавны. Д. 52, кв. 12, 1 подъезд от шосее, 3 этаж</t>
  </si>
  <si>
    <t>Андрей8</t>
  </si>
  <si>
    <t>54 (Зеленый)</t>
  </si>
  <si>
    <t>Премя актерам</t>
  </si>
  <si>
    <t>Премия</t>
  </si>
  <si>
    <t>Должен отдать</t>
  </si>
  <si>
    <t>Остается у них</t>
  </si>
  <si>
    <t>Должно остаться</t>
  </si>
  <si>
    <t>5+</t>
  </si>
  <si>
    <t>Александра(4.5), Матвей(0.2)</t>
  </si>
  <si>
    <t>20 детей ср.гр.</t>
  </si>
  <si>
    <t>Артем(8), Ян(2), Роман(10), Вика(8)</t>
  </si>
  <si>
    <t>30 человек, 4 класс (10)</t>
  </si>
  <si>
    <t>34 ребенка       (7)  1 класс</t>
  </si>
  <si>
    <t>28 детей 3-й класс (9)</t>
  </si>
  <si>
    <t>Валентина(9), Мария(9), Ярослав(9), Вячеслав(1) , день рождение</t>
  </si>
  <si>
    <t>Ринат(10), Дарья(6), Артур…. 4-5 чел</t>
  </si>
  <si>
    <t>двое детей (3) и (1.5) года</t>
  </si>
  <si>
    <t>группа детей (4)</t>
  </si>
  <si>
    <t xml:space="preserve">Елисей(4), Артем(5), Андрюша(39)  </t>
  </si>
  <si>
    <t>7 класс (13)</t>
  </si>
  <si>
    <t>Меланья(4), Демьян Дема(2)</t>
  </si>
  <si>
    <t>2 детей (6) и (11)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</si>
</sst>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,##0&quot;р.&quot;"/>
    <numFmt numFmtId="166" formatCode="0.0%"/>
    <numFmt numFmtId="167" formatCode="#,##0.0"/>
  </numFmts>
  <fonts count="43" x14ac:knownFonts="1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u/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u/>
      <sz val="11"/>
      <color rgb="FFFF0000"/>
      <name val="Times New Roman"/>
      <family val="1"/>
      <charset val="204"/>
    </font>
    <font>
      <u/>
      <sz val="11"/>
      <name val="Calibri"/>
      <family val="2"/>
      <charset val="204"/>
      <scheme val="minor"/>
    </font>
    <font>
      <sz val="12"/>
      <color rgb="FF00B05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rgb="FF00B050"/>
      <name val="Times New Roman"/>
      <family val="1"/>
      <charset val="204"/>
    </font>
    <font>
      <b/>
      <sz val="11"/>
      <color rgb="FF00B05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rgb="FF0000FF"/>
      <name val="Georgia"/>
      <family val="1"/>
      <charset val="204"/>
    </font>
    <font>
      <b/>
      <sz val="20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lightUp"/>
    </fill>
    <fill>
      <patternFill patternType="lightUp">
        <bgColor theme="0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4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1" fillId="0" borderId="0" xfId="0" applyFont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164" fontId="21" fillId="0" borderId="0" xfId="0" applyNumberFormat="1" applyFont="1" applyAlignment="1">
      <alignment horizontal="center" vertical="center" wrapText="1"/>
    </xf>
    <xf numFmtId="165" fontId="21" fillId="0" borderId="0" xfId="0" applyNumberFormat="1" applyFont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vertical="center" wrapText="1"/>
    </xf>
    <xf numFmtId="14" fontId="23" fillId="3" borderId="1" xfId="0" applyNumberFormat="1" applyFont="1" applyFill="1" applyBorder="1" applyAlignment="1">
      <alignment horizontal="center" vertical="center" wrapText="1"/>
    </xf>
    <xf numFmtId="164" fontId="23" fillId="3" borderId="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 wrapText="1"/>
    </xf>
    <xf numFmtId="165" fontId="21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49" fontId="22" fillId="0" borderId="5" xfId="0" applyNumberFormat="1" applyFont="1" applyBorder="1" applyAlignment="1">
      <alignment horizontal="center" vertical="center" wrapText="1"/>
    </xf>
    <xf numFmtId="20" fontId="21" fillId="0" borderId="1" xfId="0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14" fontId="26" fillId="0" borderId="1" xfId="0" applyNumberFormat="1" applyFont="1" applyBorder="1" applyAlignment="1">
      <alignment horizontal="center" vertical="center" wrapText="1"/>
    </xf>
    <xf numFmtId="165" fontId="21" fillId="0" borderId="2" xfId="0" applyNumberFormat="1" applyFont="1" applyBorder="1" applyAlignment="1">
      <alignment horizontal="center" vertical="center" wrapText="1"/>
    </xf>
    <xf numFmtId="165" fontId="23" fillId="0" borderId="2" xfId="0" applyNumberFormat="1" applyFont="1" applyBorder="1" applyAlignment="1">
      <alignment horizontal="center" vertical="center" wrapText="1"/>
    </xf>
    <xf numFmtId="165" fontId="24" fillId="0" borderId="2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/>
    </xf>
    <xf numFmtId="20" fontId="2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/>
    <xf numFmtId="20" fontId="7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center"/>
    </xf>
    <xf numFmtId="16" fontId="9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3" fillId="0" borderId="1" xfId="0" applyFont="1" applyBorder="1" applyAlignment="1">
      <alignment horizontal="center" vertical="top"/>
    </xf>
    <xf numFmtId="0" fontId="14" fillId="0" borderId="0" xfId="0" applyFont="1"/>
    <xf numFmtId="0" fontId="15" fillId="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center"/>
    </xf>
    <xf numFmtId="0" fontId="17" fillId="0" borderId="0" xfId="0" applyFont="1"/>
    <xf numFmtId="0" fontId="15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/>
    </xf>
    <xf numFmtId="0" fontId="6" fillId="2" borderId="0" xfId="0" applyFont="1" applyFill="1"/>
    <xf numFmtId="0" fontId="15" fillId="0" borderId="0" xfId="0" applyFont="1" applyAlignment="1">
      <alignment horizontal="left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2" borderId="0" xfId="0" applyFont="1" applyFill="1"/>
    <xf numFmtId="0" fontId="11" fillId="0" borderId="0" xfId="0" applyFont="1"/>
    <xf numFmtId="0" fontId="18" fillId="0" borderId="0" xfId="0" applyFont="1"/>
    <xf numFmtId="0" fontId="9" fillId="0" borderId="0" xfId="0" applyFont="1" applyAlignment="1">
      <alignment horizontal="left" vertical="center"/>
    </xf>
    <xf numFmtId="0" fontId="10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6" fillId="2" borderId="0" xfId="0" applyFont="1" applyFill="1"/>
    <xf numFmtId="0" fontId="1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" fontId="7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2" fillId="0" borderId="1" xfId="0" applyNumberFormat="1" applyFont="1" applyBorder="1"/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0" fontId="9" fillId="0" borderId="1" xfId="0" applyNumberFormat="1" applyFont="1" applyBorder="1"/>
    <xf numFmtId="0" fontId="4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0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13" fillId="0" borderId="0" xfId="0" applyFont="1"/>
    <xf numFmtId="0" fontId="26" fillId="0" borderId="1" xfId="0" applyFont="1" applyBorder="1" applyAlignment="1">
      <alignment horizontal="center" vertical="center" wrapText="1"/>
    </xf>
    <xf numFmtId="165" fontId="26" fillId="0" borderId="2" xfId="0" applyNumberFormat="1" applyFont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 wrapText="1"/>
    </xf>
    <xf numFmtId="49" fontId="21" fillId="0" borderId="4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164" fontId="21" fillId="2" borderId="1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165" fontId="21" fillId="2" borderId="2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20" fontId="21" fillId="0" borderId="0" xfId="0" applyNumberFormat="1" applyFont="1" applyAlignment="1">
      <alignment horizontal="center" vertical="center" wrapText="1"/>
    </xf>
    <xf numFmtId="165" fontId="26" fillId="2" borderId="2" xfId="0" applyNumberFormat="1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20" fontId="21" fillId="0" borderId="4" xfId="0" applyNumberFormat="1" applyFont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49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30" fillId="0" borderId="0" xfId="1"/>
    <xf numFmtId="0" fontId="28" fillId="0" borderId="1" xfId="0" applyFont="1" applyBorder="1" applyAlignment="1">
      <alignment vertical="center"/>
    </xf>
    <xf numFmtId="20" fontId="23" fillId="0" borderId="1" xfId="0" applyNumberFormat="1" applyFont="1" applyBorder="1" applyAlignment="1">
      <alignment vertical="center" wrapText="1"/>
    </xf>
    <xf numFmtId="14" fontId="0" fillId="0" borderId="0" xfId="0" applyNumberFormat="1"/>
    <xf numFmtId="0" fontId="26" fillId="2" borderId="1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14" fontId="21" fillId="2" borderId="1" xfId="0" applyNumberFormat="1" applyFont="1" applyFill="1" applyBorder="1" applyAlignment="1">
      <alignment horizontal="center" vertical="center" wrapText="1"/>
    </xf>
    <xf numFmtId="164" fontId="26" fillId="2" borderId="1" xfId="0" applyNumberFormat="1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49" fontId="23" fillId="2" borderId="1" xfId="0" applyNumberFormat="1" applyFont="1" applyFill="1" applyBorder="1" applyAlignment="1">
      <alignment horizontal="center" vertical="center" wrapText="1"/>
    </xf>
    <xf numFmtId="20" fontId="21" fillId="2" borderId="1" xfId="0" applyNumberFormat="1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28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9" fontId="26" fillId="8" borderId="1" xfId="0" applyNumberFormat="1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49" fontId="23" fillId="8" borderId="1" xfId="0" applyNumberFormat="1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23" fillId="2" borderId="1" xfId="0" applyFont="1" applyFill="1" applyBorder="1" applyAlignment="1">
      <alignment horizontal="center" vertical="center" wrapText="1"/>
    </xf>
    <xf numFmtId="14" fontId="23" fillId="2" borderId="1" xfId="0" applyNumberFormat="1" applyFont="1" applyFill="1" applyBorder="1" applyAlignment="1">
      <alignment horizontal="center" vertical="center" wrapText="1"/>
    </xf>
    <xf numFmtId="164" fontId="23" fillId="2" borderId="1" xfId="0" applyNumberFormat="1" applyFont="1" applyFill="1" applyBorder="1" applyAlignment="1">
      <alignment horizontal="center" vertical="center" wrapText="1"/>
    </xf>
    <xf numFmtId="165" fontId="23" fillId="2" borderId="2" xfId="0" applyNumberFormat="1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4" fontId="2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49" fontId="27" fillId="2" borderId="1" xfId="0" applyNumberFormat="1" applyFont="1" applyFill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49" fontId="25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1" borderId="1" xfId="0" applyFont="1" applyFill="1" applyBorder="1"/>
    <xf numFmtId="0" fontId="13" fillId="12" borderId="1" xfId="0" applyFont="1" applyFill="1" applyBorder="1"/>
    <xf numFmtId="0" fontId="13" fillId="12" borderId="1" xfId="0" applyFont="1" applyFill="1" applyBorder="1" applyAlignment="1">
      <alignment horizontal="center" vertical="center"/>
    </xf>
    <xf numFmtId="0" fontId="13" fillId="0" borderId="1" xfId="0" applyFont="1" applyBorder="1"/>
    <xf numFmtId="3" fontId="13" fillId="10" borderId="1" xfId="0" applyNumberFormat="1" applyFont="1" applyFill="1" applyBorder="1" applyAlignment="1">
      <alignment horizontal="center" vertical="center"/>
    </xf>
    <xf numFmtId="3" fontId="13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3" fillId="0" borderId="3" xfId="0" applyFont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/>
    </xf>
    <xf numFmtId="3" fontId="13" fillId="4" borderId="1" xfId="0" applyNumberFormat="1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 vertical="center"/>
    </xf>
    <xf numFmtId="3" fontId="13" fillId="14" borderId="1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top" wrapText="1"/>
    </xf>
    <xf numFmtId="14" fontId="26" fillId="2" borderId="1" xfId="0" applyNumberFormat="1" applyFont="1" applyFill="1" applyBorder="1" applyAlignment="1">
      <alignment horizontal="center" vertical="center" wrapText="1"/>
    </xf>
    <xf numFmtId="167" fontId="13" fillId="9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13" fillId="11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0" borderId="1" xfId="0" applyFont="1" applyFill="1" applyBorder="1"/>
    <xf numFmtId="0" fontId="13" fillId="0" borderId="0" xfId="0" applyFont="1" applyAlignment="1">
      <alignment horizontal="center" vertical="center"/>
    </xf>
    <xf numFmtId="14" fontId="13" fillId="15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3" fillId="16" borderId="1" xfId="0" applyFont="1" applyFill="1" applyBorder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36" fillId="0" borderId="0" xfId="0" applyFont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8" fillId="2" borderId="1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0" fontId="13" fillId="4" borderId="1" xfId="0" applyFont="1" applyFill="1" applyBorder="1"/>
    <xf numFmtId="0" fontId="13" fillId="8" borderId="3" xfId="0" applyFont="1" applyFill="1" applyBorder="1"/>
    <xf numFmtId="0" fontId="0" fillId="0" borderId="1" xfId="0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4" fillId="0" borderId="1" xfId="0" applyFont="1" applyBorder="1" applyAlignment="1">
      <alignment horizontal="center" vertical="top" wrapText="1"/>
    </xf>
    <xf numFmtId="0" fontId="2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3" fontId="13" fillId="4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13" fillId="18" borderId="1" xfId="0" applyFont="1" applyFill="1" applyBorder="1"/>
    <xf numFmtId="14" fontId="1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39" fillId="0" borderId="0" xfId="0" applyFont="1"/>
    <xf numFmtId="0" fontId="40" fillId="0" borderId="0" xfId="0" applyFont="1"/>
    <xf numFmtId="3" fontId="0" fillId="2" borderId="1" xfId="0" applyNumberFormat="1" applyFill="1" applyBorder="1" applyAlignment="1">
      <alignment horizontal="center" vertical="center"/>
    </xf>
    <xf numFmtId="3" fontId="13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/>
    <xf numFmtId="0" fontId="13" fillId="9" borderId="1" xfId="0" applyFont="1" applyFill="1" applyBorder="1" applyAlignment="1">
      <alignment horizontal="center"/>
    </xf>
    <xf numFmtId="0" fontId="41" fillId="0" borderId="0" xfId="0" applyFont="1"/>
    <xf numFmtId="0" fontId="13" fillId="11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3" fontId="13" fillId="8" borderId="3" xfId="0" applyNumberFormat="1" applyFont="1" applyFill="1" applyBorder="1" applyAlignment="1">
      <alignment horizontal="center" vertical="center"/>
    </xf>
    <xf numFmtId="3" fontId="13" fillId="15" borderId="1" xfId="0" applyNumberFormat="1" applyFont="1" applyFill="1" applyBorder="1" applyAlignment="1">
      <alignment horizontal="center" vertical="center"/>
    </xf>
    <xf numFmtId="3" fontId="13" fillId="16" borderId="1" xfId="0" applyNumberFormat="1" applyFont="1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/>
    <xf numFmtId="3" fontId="13" fillId="17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/>
    </xf>
    <xf numFmtId="3" fontId="0" fillId="0" borderId="0" xfId="0" applyNumberFormat="1"/>
    <xf numFmtId="0" fontId="13" fillId="13" borderId="1" xfId="0" applyFont="1" applyFill="1" applyBorder="1"/>
    <xf numFmtId="0" fontId="13" fillId="11" borderId="0" xfId="0" applyFont="1" applyFill="1"/>
    <xf numFmtId="0" fontId="24" fillId="0" borderId="3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27" fillId="2" borderId="3" xfId="0" applyFont="1" applyFill="1" applyBorder="1" applyAlignment="1">
      <alignment vertical="center" wrapText="1"/>
    </xf>
    <xf numFmtId="0" fontId="27" fillId="2" borderId="9" xfId="0" applyFont="1" applyFill="1" applyBorder="1" applyAlignment="1">
      <alignment vertical="center" wrapText="1"/>
    </xf>
    <xf numFmtId="20" fontId="3" fillId="0" borderId="3" xfId="0" applyNumberFormat="1" applyFont="1" applyBorder="1" applyAlignment="1">
      <alignment vertical="center" wrapText="1"/>
    </xf>
    <xf numFmtId="0" fontId="37" fillId="2" borderId="4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2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13" fillId="13" borderId="1" xfId="0" applyNumberFormat="1" applyFont="1" applyFill="1" applyBorder="1"/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14" fontId="13" fillId="11" borderId="1" xfId="0" applyNumberFormat="1" applyFont="1" applyFill="1" applyBorder="1"/>
    <xf numFmtId="0" fontId="21" fillId="11" borderId="1" xfId="0" applyFont="1" applyFill="1" applyBorder="1" applyAlignment="1">
      <alignment horizontal="center" vertical="center" wrapText="1"/>
    </xf>
    <xf numFmtId="49" fontId="21" fillId="11" borderId="1" xfId="0" applyNumberFormat="1" applyFont="1" applyFill="1" applyBorder="1" applyAlignment="1">
      <alignment horizontal="center" vertical="center" wrapText="1"/>
    </xf>
    <xf numFmtId="14" fontId="21" fillId="11" borderId="1" xfId="0" applyNumberFormat="1" applyFont="1" applyFill="1" applyBorder="1" applyAlignment="1">
      <alignment horizontal="center" vertical="center" wrapText="1"/>
    </xf>
    <xf numFmtId="20" fontId="21" fillId="11" borderId="1" xfId="0" applyNumberFormat="1" applyFont="1" applyFill="1" applyBorder="1" applyAlignment="1">
      <alignment horizontal="center" vertical="center" wrapText="1"/>
    </xf>
    <xf numFmtId="165" fontId="21" fillId="11" borderId="2" xfId="0" applyNumberFormat="1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wrapText="1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49" fontId="21" fillId="0" borderId="6" xfId="0" applyNumberFormat="1" applyFont="1" applyBorder="1" applyAlignment="1">
      <alignment horizontal="center" vertical="center" wrapText="1"/>
    </xf>
    <xf numFmtId="0" fontId="28" fillId="19" borderId="1" xfId="0" applyFont="1" applyFill="1" applyBorder="1" applyAlignment="1">
      <alignment horizontal="center" wrapText="1"/>
    </xf>
    <xf numFmtId="0" fontId="4" fillId="18" borderId="1" xfId="0" applyFont="1" applyFill="1" applyBorder="1" applyAlignment="1">
      <alignment horizontal="center" vertical="center"/>
    </xf>
    <xf numFmtId="14" fontId="27" fillId="2" borderId="1" xfId="0" applyNumberFormat="1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28" fillId="20" borderId="1" xfId="0" applyFont="1" applyFill="1" applyBorder="1" applyAlignment="1">
      <alignment horizontal="center" wrapText="1"/>
    </xf>
    <xf numFmtId="0" fontId="28" fillId="20" borderId="1" xfId="0" applyFont="1" applyFill="1" applyBorder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20" borderId="1" xfId="0" applyFont="1" applyFill="1" applyBorder="1" applyAlignment="1">
      <alignment horizontal="center"/>
    </xf>
    <xf numFmtId="165" fontId="21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28" fillId="18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/>
    </xf>
    <xf numFmtId="14" fontId="11" fillId="16" borderId="1" xfId="0" applyNumberFormat="1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3" fontId="11" fillId="16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3" fillId="11" borderId="1" xfId="0" quotePrefix="1" applyFont="1" applyFill="1" applyBorder="1"/>
    <xf numFmtId="0" fontId="28" fillId="2" borderId="4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7" fillId="2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1" xfId="0" applyFont="1" applyBorder="1"/>
    <xf numFmtId="0" fontId="28" fillId="0" borderId="3" xfId="0" applyFont="1" applyBorder="1" applyAlignment="1">
      <alignment wrapText="1"/>
    </xf>
    <xf numFmtId="0" fontId="28" fillId="0" borderId="3" xfId="0" applyFont="1" applyBorder="1"/>
    <xf numFmtId="0" fontId="2" fillId="4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3" fontId="13" fillId="13" borderId="3" xfId="0" applyNumberFormat="1" applyFont="1" applyFill="1" applyBorder="1" applyAlignment="1">
      <alignment horizontal="center" vertical="center"/>
    </xf>
    <xf numFmtId="3" fontId="0" fillId="13" borderId="0" xfId="0" applyNumberFormat="1" applyFill="1"/>
    <xf numFmtId="3" fontId="0" fillId="10" borderId="1" xfId="0" applyNumberForma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3" fillId="7" borderId="1" xfId="0" applyNumberFormat="1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 wrapText="1"/>
    </xf>
    <xf numFmtId="165" fontId="23" fillId="3" borderId="3" xfId="0" applyNumberFormat="1" applyFont="1" applyFill="1" applyBorder="1" applyAlignment="1">
      <alignment horizontal="center" vertical="center" wrapText="1"/>
    </xf>
    <xf numFmtId="165" fontId="23" fillId="3" borderId="4" xfId="0" applyNumberFormat="1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49" fontId="23" fillId="7" borderId="3" xfId="0" applyNumberFormat="1" applyFont="1" applyFill="1" applyBorder="1" applyAlignment="1">
      <alignment horizontal="center" vertical="center" wrapText="1"/>
    </xf>
    <xf numFmtId="49" fontId="23" fillId="7" borderId="4" xfId="0" applyNumberFormat="1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49" fontId="23" fillId="3" borderId="3" xfId="0" applyNumberFormat="1" applyFont="1" applyFill="1" applyBorder="1" applyAlignment="1">
      <alignment horizontal="center" vertical="center" wrapText="1"/>
    </xf>
    <xf numFmtId="49" fontId="23" fillId="3" borderId="4" xfId="0" applyNumberFormat="1" applyFont="1" applyFill="1" applyBorder="1" applyAlignment="1">
      <alignment horizontal="center" vertical="center" wrapText="1"/>
    </xf>
    <xf numFmtId="14" fontId="23" fillId="3" borderId="1" xfId="0" applyNumberFormat="1" applyFont="1" applyFill="1" applyBorder="1" applyAlignment="1">
      <alignment horizontal="center" vertical="center" wrapText="1"/>
    </xf>
    <xf numFmtId="164" fontId="23" fillId="3" borderId="1" xfId="0" applyNumberFormat="1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37" fillId="2" borderId="3" xfId="0" applyFont="1" applyFill="1" applyBorder="1" applyAlignment="1">
      <alignment horizontal="center" vertical="center" wrapText="1"/>
    </xf>
    <xf numFmtId="0" fontId="37" fillId="2" borderId="4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8" fillId="2" borderId="3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center"/>
    </xf>
    <xf numFmtId="167" fontId="13" fillId="9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66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1043;&#1091;&#1075;&#1083;%20&#1044;&#1080;&#1089;&#1082;/&#1044;&#1077;&#1076;%20&#1052;&#1086;&#1088;&#1086;&#1079;/&#1044;&#1077;&#1076;%20&#1052;&#1086;&#1088;&#1086;&#1079;%202018/&#1056;&#1072;&#1089;&#1087;&#1080;&#1089;&#1072;&#1085;&#1080;&#1077;%20&#1079;&#1072;&#1082;&#1072;&#1079;&#1086;&#1074;/&#1057;&#1074;&#1086;&#1076;&#1085;&#1072;&#1103;%20&#1041;&#1072;&#1079;&#1072;%20&#1079;&#1072;&#1082;&#1072;&#1079;&#1086;&#1074;%202018,%20v330%20(&#1048;&#1058;&#1054;&#1043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&#1044;&#1080;&#1084;&#1082;&#1072;/Desktop/&#1044;&#1077;&#1076;%20&#1052;&#1086;&#1088;&#1086;&#1079;/&#1057;&#1074;&#1086;&#1076;&#1085;&#1072;&#1103;%20&#1041;&#1072;&#1079;&#1072;%20&#1079;&#1072;&#1082;&#1072;&#1079;&#1086;&#1074;%202018,%20v330%20(&#1048;&#1058;&#1054;&#104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аза кл."/>
      <sheetName val="2018"/>
      <sheetName val="23-30(1)"/>
      <sheetName val="23-30(2)"/>
      <sheetName val="23-30(Ж)"/>
      <sheetName val="23-30(4)"/>
      <sheetName val="31(1)"/>
      <sheetName val="31(2)"/>
      <sheetName val="31(Ж)"/>
      <sheetName val="31(4)"/>
      <sheetName val="31(5)"/>
      <sheetName val="Корпоративы"/>
      <sheetName val="2017"/>
      <sheetName val="Заказы факт"/>
      <sheetName val="Отчет факт"/>
      <sheetName val="Дох.акт."/>
      <sheetName val="Бензин"/>
      <sheetName val="Расход"/>
      <sheetName val="Прогноз пар."/>
      <sheetName val="Отчет прогноз"/>
      <sheetName val="Сервис"/>
      <sheetName val="Замет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аза кл."/>
      <sheetName val="2018"/>
      <sheetName val="23-30(1)"/>
      <sheetName val="23-30(2)"/>
      <sheetName val="23-30(Ж)"/>
      <sheetName val="23-30(4)"/>
      <sheetName val="31(1)"/>
      <sheetName val="31(2)"/>
      <sheetName val="31(Ж)"/>
      <sheetName val="31(4)"/>
      <sheetName val="31(5)"/>
      <sheetName val="Корпоративы"/>
      <sheetName val="2017"/>
      <sheetName val="Заказы факт"/>
      <sheetName val="Отчет факт"/>
      <sheetName val="Дох.акт."/>
      <sheetName val="Бензин"/>
      <sheetName val="Расход"/>
      <sheetName val="Прогноз пар."/>
      <sheetName val="Отчет прогноз"/>
      <sheetName val="Сервис"/>
      <sheetName val="Заметки"/>
    </sheetNames>
    <sheetDataSet>
      <sheetData sheetId="0"/>
      <sheetData sheetId="1">
        <row r="6">
          <cell r="N6">
            <v>42993</v>
          </cell>
        </row>
        <row r="7">
          <cell r="N7">
            <v>43033</v>
          </cell>
        </row>
        <row r="8">
          <cell r="N8">
            <v>43033</v>
          </cell>
        </row>
        <row r="9">
          <cell r="N9">
            <v>43033</v>
          </cell>
        </row>
        <row r="10">
          <cell r="N10">
            <v>43033</v>
          </cell>
        </row>
        <row r="11">
          <cell r="N11">
            <v>43033</v>
          </cell>
        </row>
        <row r="12">
          <cell r="N12">
            <v>43033</v>
          </cell>
        </row>
        <row r="13">
          <cell r="N13">
            <v>43028</v>
          </cell>
        </row>
        <row r="14">
          <cell r="N14">
            <v>43028</v>
          </cell>
        </row>
        <row r="15">
          <cell r="N15">
            <v>43028</v>
          </cell>
        </row>
        <row r="16">
          <cell r="N16">
            <v>43028</v>
          </cell>
        </row>
        <row r="17">
          <cell r="N17">
            <v>43028</v>
          </cell>
        </row>
        <row r="18">
          <cell r="N18">
            <v>43028</v>
          </cell>
        </row>
        <row r="19">
          <cell r="N19">
            <v>43073</v>
          </cell>
        </row>
        <row r="20">
          <cell r="N20">
            <v>43074</v>
          </cell>
        </row>
        <row r="21">
          <cell r="N21">
            <v>43074</v>
          </cell>
        </row>
        <row r="22">
          <cell r="N22">
            <v>43074</v>
          </cell>
        </row>
        <row r="23">
          <cell r="N23">
            <v>43074</v>
          </cell>
        </row>
        <row r="24">
          <cell r="N24">
            <v>43074</v>
          </cell>
        </row>
        <row r="25">
          <cell r="N25">
            <v>43074</v>
          </cell>
        </row>
        <row r="26">
          <cell r="N26">
            <v>43076</v>
          </cell>
        </row>
        <row r="27">
          <cell r="N27">
            <v>43076</v>
          </cell>
        </row>
        <row r="28">
          <cell r="N28">
            <v>43076</v>
          </cell>
        </row>
        <row r="29">
          <cell r="N29">
            <v>43094</v>
          </cell>
        </row>
        <row r="30">
          <cell r="N30">
            <v>43077</v>
          </cell>
        </row>
        <row r="31">
          <cell r="N31">
            <v>43077</v>
          </cell>
        </row>
        <row r="32">
          <cell r="N32">
            <v>43038</v>
          </cell>
        </row>
        <row r="33">
          <cell r="N33">
            <v>43038</v>
          </cell>
        </row>
        <row r="34">
          <cell r="N34">
            <v>43038</v>
          </cell>
        </row>
        <row r="35">
          <cell r="N35">
            <v>43078</v>
          </cell>
        </row>
        <row r="36">
          <cell r="N36">
            <v>43044</v>
          </cell>
        </row>
        <row r="37">
          <cell r="N37">
            <v>43046</v>
          </cell>
        </row>
        <row r="38">
          <cell r="N38">
            <v>43047</v>
          </cell>
        </row>
        <row r="39">
          <cell r="N39">
            <v>43049</v>
          </cell>
        </row>
        <row r="40">
          <cell r="N40">
            <v>43051</v>
          </cell>
        </row>
        <row r="41">
          <cell r="N41">
            <v>43093</v>
          </cell>
        </row>
        <row r="42">
          <cell r="N42">
            <v>43051</v>
          </cell>
        </row>
        <row r="43">
          <cell r="N43">
            <v>43051</v>
          </cell>
        </row>
        <row r="44">
          <cell r="N44">
            <v>43087</v>
          </cell>
        </row>
        <row r="45">
          <cell r="N45">
            <v>43052</v>
          </cell>
        </row>
        <row r="46">
          <cell r="N46">
            <v>43052</v>
          </cell>
        </row>
        <row r="47">
          <cell r="N47">
            <v>43053</v>
          </cell>
        </row>
        <row r="48">
          <cell r="N48">
            <v>43053</v>
          </cell>
        </row>
        <row r="49">
          <cell r="N49">
            <v>43053</v>
          </cell>
        </row>
        <row r="50">
          <cell r="N50">
            <v>43054</v>
          </cell>
        </row>
        <row r="51">
          <cell r="N51">
            <v>43055</v>
          </cell>
        </row>
        <row r="52">
          <cell r="N52">
            <v>43055</v>
          </cell>
        </row>
        <row r="53">
          <cell r="N53">
            <v>43057</v>
          </cell>
        </row>
        <row r="54">
          <cell r="N54">
            <v>43056</v>
          </cell>
        </row>
        <row r="55">
          <cell r="N55">
            <v>43057</v>
          </cell>
        </row>
        <row r="56">
          <cell r="N56">
            <v>43057</v>
          </cell>
        </row>
        <row r="57">
          <cell r="N57">
            <v>43057</v>
          </cell>
        </row>
        <row r="58">
          <cell r="N58">
            <v>43051</v>
          </cell>
        </row>
        <row r="59">
          <cell r="N59">
            <v>43057</v>
          </cell>
        </row>
        <row r="60">
          <cell r="N60">
            <v>43057</v>
          </cell>
        </row>
        <row r="61">
          <cell r="N61">
            <v>43058</v>
          </cell>
        </row>
        <row r="62">
          <cell r="N62">
            <v>43058</v>
          </cell>
        </row>
        <row r="63">
          <cell r="N63">
            <v>43058</v>
          </cell>
        </row>
        <row r="64">
          <cell r="N64">
            <v>43058</v>
          </cell>
        </row>
        <row r="65">
          <cell r="N65">
            <v>43058</v>
          </cell>
        </row>
        <row r="66">
          <cell r="N66">
            <v>43058</v>
          </cell>
        </row>
        <row r="67">
          <cell r="N67">
            <v>43058</v>
          </cell>
        </row>
        <row r="68">
          <cell r="N68">
            <v>43059</v>
          </cell>
        </row>
        <row r="69">
          <cell r="N69">
            <v>43060</v>
          </cell>
        </row>
        <row r="70">
          <cell r="N70">
            <v>43060</v>
          </cell>
        </row>
        <row r="71">
          <cell r="N71">
            <v>43060</v>
          </cell>
        </row>
        <row r="72">
          <cell r="N72">
            <v>43061</v>
          </cell>
        </row>
        <row r="73">
          <cell r="N73">
            <v>43061</v>
          </cell>
        </row>
        <row r="74">
          <cell r="N74">
            <v>43062</v>
          </cell>
        </row>
        <row r="75">
          <cell r="N75">
            <v>43061</v>
          </cell>
        </row>
        <row r="76">
          <cell r="N76">
            <v>43061</v>
          </cell>
        </row>
        <row r="77">
          <cell r="N77">
            <v>43063</v>
          </cell>
        </row>
        <row r="78">
          <cell r="N78">
            <v>43063</v>
          </cell>
        </row>
        <row r="79">
          <cell r="N79">
            <v>43064</v>
          </cell>
        </row>
        <row r="80">
          <cell r="N80">
            <v>43064</v>
          </cell>
        </row>
        <row r="81">
          <cell r="N81">
            <v>43059</v>
          </cell>
        </row>
        <row r="82">
          <cell r="N82">
            <v>43064</v>
          </cell>
        </row>
        <row r="83">
          <cell r="N83">
            <v>43065</v>
          </cell>
        </row>
        <row r="84">
          <cell r="N84">
            <v>43065</v>
          </cell>
        </row>
        <row r="85">
          <cell r="N85">
            <v>43065</v>
          </cell>
        </row>
        <row r="86">
          <cell r="N86">
            <v>43065</v>
          </cell>
        </row>
        <row r="87">
          <cell r="N87">
            <v>43066</v>
          </cell>
        </row>
        <row r="88">
          <cell r="N88">
            <v>43081</v>
          </cell>
        </row>
        <row r="89">
          <cell r="N89">
            <v>43066</v>
          </cell>
        </row>
        <row r="90">
          <cell r="N90">
            <v>43066</v>
          </cell>
        </row>
        <row r="91">
          <cell r="N91">
            <v>43066</v>
          </cell>
        </row>
        <row r="92">
          <cell r="N92">
            <v>43066</v>
          </cell>
        </row>
        <row r="93">
          <cell r="N93">
            <v>43097</v>
          </cell>
        </row>
        <row r="94">
          <cell r="N94">
            <v>43097</v>
          </cell>
        </row>
        <row r="95">
          <cell r="N95">
            <v>43068</v>
          </cell>
        </row>
        <row r="96">
          <cell r="N96">
            <v>43069</v>
          </cell>
        </row>
        <row r="97">
          <cell r="N97">
            <v>43069</v>
          </cell>
        </row>
        <row r="98">
          <cell r="N98">
            <v>43070</v>
          </cell>
        </row>
        <row r="99">
          <cell r="N99">
            <v>43070</v>
          </cell>
        </row>
        <row r="100">
          <cell r="N100">
            <v>43083</v>
          </cell>
        </row>
        <row r="101">
          <cell r="N101">
            <v>43070</v>
          </cell>
        </row>
        <row r="102">
          <cell r="N102">
            <v>43072</v>
          </cell>
        </row>
        <row r="103">
          <cell r="N103">
            <v>43072</v>
          </cell>
        </row>
        <row r="104">
          <cell r="N104">
            <v>43075</v>
          </cell>
        </row>
        <row r="105">
          <cell r="N105">
            <v>43075</v>
          </cell>
        </row>
        <row r="106">
          <cell r="N106">
            <v>43075</v>
          </cell>
        </row>
        <row r="107">
          <cell r="N107">
            <v>43075</v>
          </cell>
        </row>
        <row r="108">
          <cell r="N108">
            <v>43075</v>
          </cell>
        </row>
        <row r="109">
          <cell r="N109">
            <v>43077</v>
          </cell>
        </row>
        <row r="110">
          <cell r="N110">
            <v>43077</v>
          </cell>
        </row>
        <row r="111">
          <cell r="N111">
            <v>43078</v>
          </cell>
        </row>
        <row r="112">
          <cell r="N112">
            <v>43078</v>
          </cell>
        </row>
        <row r="113">
          <cell r="N113">
            <v>43078</v>
          </cell>
        </row>
        <row r="114">
          <cell r="N114">
            <v>43079</v>
          </cell>
        </row>
        <row r="115">
          <cell r="N115">
            <v>43079</v>
          </cell>
        </row>
        <row r="116">
          <cell r="N116">
            <v>43079</v>
          </cell>
        </row>
        <row r="117">
          <cell r="N117">
            <v>43079</v>
          </cell>
        </row>
        <row r="118">
          <cell r="N118">
            <v>43079</v>
          </cell>
        </row>
        <row r="119">
          <cell r="N119">
            <v>43079</v>
          </cell>
        </row>
        <row r="120">
          <cell r="N120">
            <v>43079</v>
          </cell>
        </row>
        <row r="121">
          <cell r="N121">
            <v>43080</v>
          </cell>
        </row>
        <row r="122">
          <cell r="N122">
            <v>43080</v>
          </cell>
        </row>
        <row r="123">
          <cell r="N123">
            <v>43080</v>
          </cell>
        </row>
        <row r="124">
          <cell r="N124">
            <v>43080</v>
          </cell>
        </row>
        <row r="125">
          <cell r="N125">
            <v>43080</v>
          </cell>
        </row>
        <row r="126">
          <cell r="N126">
            <v>43080</v>
          </cell>
        </row>
        <row r="127">
          <cell r="N127">
            <v>43080</v>
          </cell>
        </row>
        <row r="128">
          <cell r="N128">
            <v>43099</v>
          </cell>
        </row>
        <row r="129">
          <cell r="N129">
            <v>43080</v>
          </cell>
        </row>
        <row r="130">
          <cell r="N130">
            <v>43081</v>
          </cell>
        </row>
        <row r="131">
          <cell r="N131">
            <v>43081</v>
          </cell>
        </row>
        <row r="132">
          <cell r="N132">
            <v>43081</v>
          </cell>
        </row>
        <row r="133">
          <cell r="N133">
            <v>43081</v>
          </cell>
        </row>
        <row r="134">
          <cell r="N134">
            <v>43081</v>
          </cell>
        </row>
        <row r="135">
          <cell r="N135">
            <v>43081</v>
          </cell>
        </row>
        <row r="136">
          <cell r="N136">
            <v>43082</v>
          </cell>
        </row>
        <row r="137">
          <cell r="N137">
            <v>43082</v>
          </cell>
        </row>
        <row r="138">
          <cell r="N138">
            <v>43082</v>
          </cell>
        </row>
        <row r="139">
          <cell r="N139">
            <v>43083</v>
          </cell>
        </row>
        <row r="140">
          <cell r="N140">
            <v>43083</v>
          </cell>
        </row>
        <row r="141">
          <cell r="N141">
            <v>43083</v>
          </cell>
        </row>
        <row r="142">
          <cell r="N142">
            <v>43091</v>
          </cell>
        </row>
        <row r="143">
          <cell r="N143">
            <v>43097</v>
          </cell>
        </row>
        <row r="144">
          <cell r="N144">
            <v>43097</v>
          </cell>
        </row>
        <row r="145">
          <cell r="N145">
            <v>43084</v>
          </cell>
        </row>
        <row r="146">
          <cell r="N146">
            <v>43085</v>
          </cell>
        </row>
        <row r="147">
          <cell r="N147">
            <v>43085</v>
          </cell>
        </row>
        <row r="148">
          <cell r="N148">
            <v>43086</v>
          </cell>
        </row>
        <row r="149">
          <cell r="N149">
            <v>43086</v>
          </cell>
        </row>
        <row r="150">
          <cell r="N150">
            <v>43095</v>
          </cell>
        </row>
        <row r="151">
          <cell r="N151">
            <v>43086</v>
          </cell>
        </row>
        <row r="152">
          <cell r="N152">
            <v>43087</v>
          </cell>
        </row>
        <row r="153">
          <cell r="N153">
            <v>43087</v>
          </cell>
        </row>
        <row r="154">
          <cell r="N154">
            <v>43087</v>
          </cell>
        </row>
        <row r="155">
          <cell r="N155">
            <v>43087</v>
          </cell>
        </row>
        <row r="156">
          <cell r="N156">
            <v>43088</v>
          </cell>
        </row>
        <row r="157">
          <cell r="N157">
            <v>43088</v>
          </cell>
        </row>
        <row r="158">
          <cell r="N158">
            <v>43088</v>
          </cell>
        </row>
        <row r="159">
          <cell r="N159">
            <v>43089</v>
          </cell>
        </row>
        <row r="160">
          <cell r="N160">
            <v>43097</v>
          </cell>
        </row>
        <row r="161">
          <cell r="N161">
            <v>43089</v>
          </cell>
        </row>
        <row r="162">
          <cell r="N162">
            <v>43089</v>
          </cell>
        </row>
        <row r="163">
          <cell r="N163">
            <v>43089</v>
          </cell>
        </row>
        <row r="164">
          <cell r="N164">
            <v>0</v>
          </cell>
        </row>
        <row r="165">
          <cell r="N165">
            <v>43092</v>
          </cell>
        </row>
        <row r="166">
          <cell r="N166">
            <v>43090</v>
          </cell>
        </row>
        <row r="167">
          <cell r="N167">
            <v>43090</v>
          </cell>
        </row>
        <row r="168">
          <cell r="N168">
            <v>43091</v>
          </cell>
        </row>
        <row r="169">
          <cell r="N169">
            <v>43091</v>
          </cell>
        </row>
        <row r="170">
          <cell r="N170">
            <v>43092</v>
          </cell>
        </row>
        <row r="171">
          <cell r="N171">
            <v>43092</v>
          </cell>
        </row>
        <row r="172">
          <cell r="N172">
            <v>43092</v>
          </cell>
        </row>
        <row r="173">
          <cell r="N173">
            <v>43092</v>
          </cell>
        </row>
        <row r="174">
          <cell r="N174">
            <v>43094</v>
          </cell>
        </row>
        <row r="175">
          <cell r="N175">
            <v>43094</v>
          </cell>
        </row>
        <row r="176">
          <cell r="N176">
            <v>43094</v>
          </cell>
        </row>
        <row r="177">
          <cell r="N177">
            <v>43094</v>
          </cell>
        </row>
        <row r="178">
          <cell r="N178">
            <v>43094</v>
          </cell>
        </row>
        <row r="179">
          <cell r="N179">
            <v>43095</v>
          </cell>
        </row>
        <row r="180">
          <cell r="N180">
            <v>43095</v>
          </cell>
        </row>
        <row r="181">
          <cell r="N181">
            <v>43095</v>
          </cell>
        </row>
        <row r="182">
          <cell r="N182">
            <v>43096</v>
          </cell>
        </row>
        <row r="183">
          <cell r="N183">
            <v>43095</v>
          </cell>
        </row>
        <row r="184">
          <cell r="N184">
            <v>43095</v>
          </cell>
        </row>
        <row r="185">
          <cell r="N185">
            <v>43096</v>
          </cell>
        </row>
        <row r="186">
          <cell r="N186">
            <v>43096</v>
          </cell>
        </row>
        <row r="187">
          <cell r="N187">
            <v>43096</v>
          </cell>
        </row>
        <row r="188">
          <cell r="N188">
            <v>43099</v>
          </cell>
        </row>
        <row r="189">
          <cell r="N189">
            <v>43096</v>
          </cell>
        </row>
        <row r="190">
          <cell r="N190">
            <v>43097</v>
          </cell>
        </row>
        <row r="191">
          <cell r="N191">
            <v>43099</v>
          </cell>
        </row>
        <row r="192">
          <cell r="N192">
            <v>43098</v>
          </cell>
        </row>
        <row r="193">
          <cell r="N193">
            <v>43098</v>
          </cell>
        </row>
        <row r="194">
          <cell r="N194">
            <v>43099</v>
          </cell>
        </row>
        <row r="195">
          <cell r="N195">
            <v>43100</v>
          </cell>
        </row>
        <row r="196">
          <cell r="N196">
            <v>43100</v>
          </cell>
        </row>
        <row r="197">
          <cell r="N197">
            <v>43100</v>
          </cell>
        </row>
        <row r="198">
          <cell r="N198">
            <v>0</v>
          </cell>
        </row>
        <row r="199">
          <cell r="N199">
            <v>0</v>
          </cell>
        </row>
        <row r="200">
          <cell r="N200">
            <v>0</v>
          </cell>
        </row>
        <row r="201">
          <cell r="N201">
            <v>0</v>
          </cell>
        </row>
        <row r="202">
          <cell r="N202">
            <v>0</v>
          </cell>
        </row>
        <row r="203">
          <cell r="N203">
            <v>0</v>
          </cell>
        </row>
        <row r="204">
          <cell r="N204">
            <v>0</v>
          </cell>
        </row>
        <row r="205">
          <cell r="N205">
            <v>0</v>
          </cell>
        </row>
        <row r="206">
          <cell r="N206">
            <v>0</v>
          </cell>
        </row>
        <row r="207">
          <cell r="N207">
            <v>0</v>
          </cell>
        </row>
        <row r="208">
          <cell r="N208">
            <v>0</v>
          </cell>
        </row>
        <row r="209">
          <cell r="N209">
            <v>0</v>
          </cell>
        </row>
        <row r="210">
          <cell r="N210">
            <v>0</v>
          </cell>
        </row>
        <row r="211">
          <cell r="N211">
            <v>0</v>
          </cell>
        </row>
        <row r="212">
          <cell r="N212">
            <v>0</v>
          </cell>
        </row>
        <row r="213">
          <cell r="N213">
            <v>0</v>
          </cell>
        </row>
        <row r="214">
          <cell r="N214">
            <v>0</v>
          </cell>
        </row>
        <row r="215">
          <cell r="N215">
            <v>0</v>
          </cell>
        </row>
        <row r="216">
          <cell r="N216">
            <v>0</v>
          </cell>
        </row>
        <row r="217">
          <cell r="N217">
            <v>0</v>
          </cell>
        </row>
        <row r="218">
          <cell r="N218">
            <v>0</v>
          </cell>
        </row>
        <row r="219">
          <cell r="N219">
            <v>0</v>
          </cell>
        </row>
        <row r="220">
          <cell r="N220">
            <v>0</v>
          </cell>
        </row>
        <row r="221">
          <cell r="N221">
            <v>0</v>
          </cell>
        </row>
        <row r="222">
          <cell r="N222">
            <v>0</v>
          </cell>
        </row>
        <row r="223">
          <cell r="N223">
            <v>0</v>
          </cell>
        </row>
        <row r="224">
          <cell r="N224">
            <v>0</v>
          </cell>
        </row>
        <row r="225">
          <cell r="N225">
            <v>0</v>
          </cell>
        </row>
        <row r="226">
          <cell r="N226">
            <v>0</v>
          </cell>
        </row>
        <row r="227">
          <cell r="N227">
            <v>0</v>
          </cell>
        </row>
        <row r="228">
          <cell r="N228">
            <v>0</v>
          </cell>
        </row>
        <row r="229">
          <cell r="N229">
            <v>0</v>
          </cell>
        </row>
        <row r="230">
          <cell r="N230">
            <v>0</v>
          </cell>
        </row>
        <row r="231">
          <cell r="N231">
            <v>0</v>
          </cell>
        </row>
        <row r="232">
          <cell r="N232">
            <v>0</v>
          </cell>
        </row>
        <row r="233">
          <cell r="N233">
            <v>0</v>
          </cell>
        </row>
        <row r="234">
          <cell r="N234">
            <v>0</v>
          </cell>
        </row>
        <row r="235">
          <cell r="N235">
            <v>0</v>
          </cell>
        </row>
        <row r="236">
          <cell r="N236">
            <v>0</v>
          </cell>
        </row>
        <row r="237">
          <cell r="N237">
            <v>0</v>
          </cell>
        </row>
        <row r="238">
          <cell r="N238">
            <v>0</v>
          </cell>
        </row>
        <row r="239">
          <cell r="N239">
            <v>0</v>
          </cell>
        </row>
        <row r="240">
          <cell r="N240">
            <v>0</v>
          </cell>
        </row>
        <row r="241">
          <cell r="N241">
            <v>0</v>
          </cell>
        </row>
        <row r="242">
          <cell r="N242">
            <v>0</v>
          </cell>
        </row>
        <row r="243">
          <cell r="N243">
            <v>0</v>
          </cell>
        </row>
        <row r="244">
          <cell r="N244">
            <v>0</v>
          </cell>
        </row>
        <row r="245">
          <cell r="N245">
            <v>0</v>
          </cell>
        </row>
        <row r="246">
          <cell r="N246">
            <v>0</v>
          </cell>
        </row>
        <row r="247">
          <cell r="N247">
            <v>0</v>
          </cell>
        </row>
        <row r="248">
          <cell r="N248">
            <v>0</v>
          </cell>
        </row>
        <row r="249">
          <cell r="N249">
            <v>0</v>
          </cell>
        </row>
        <row r="250">
          <cell r="N250">
            <v>0</v>
          </cell>
        </row>
        <row r="251">
          <cell r="N251">
            <v>0</v>
          </cell>
        </row>
        <row r="252">
          <cell r="N252">
            <v>0</v>
          </cell>
        </row>
        <row r="253">
          <cell r="N253">
            <v>0</v>
          </cell>
        </row>
        <row r="254">
          <cell r="N254">
            <v>0</v>
          </cell>
        </row>
        <row r="255">
          <cell r="N255">
            <v>0</v>
          </cell>
        </row>
        <row r="256">
          <cell r="N256">
            <v>0</v>
          </cell>
        </row>
        <row r="257">
          <cell r="N257">
            <v>0</v>
          </cell>
        </row>
        <row r="258">
          <cell r="N258">
            <v>0</v>
          </cell>
        </row>
        <row r="259">
          <cell r="N259">
            <v>0</v>
          </cell>
        </row>
        <row r="260">
          <cell r="N260">
            <v>0</v>
          </cell>
        </row>
        <row r="261">
          <cell r="N261">
            <v>0</v>
          </cell>
        </row>
        <row r="262">
          <cell r="N262">
            <v>0</v>
          </cell>
        </row>
        <row r="263">
          <cell r="N263">
            <v>0</v>
          </cell>
        </row>
        <row r="264">
          <cell r="N264">
            <v>0</v>
          </cell>
        </row>
        <row r="265">
          <cell r="N265">
            <v>0</v>
          </cell>
        </row>
        <row r="266">
          <cell r="N266">
            <v>0</v>
          </cell>
        </row>
        <row r="267">
          <cell r="N267">
            <v>0</v>
          </cell>
        </row>
        <row r="268">
          <cell r="N268">
            <v>0</v>
          </cell>
        </row>
        <row r="269">
          <cell r="N269">
            <v>0</v>
          </cell>
        </row>
        <row r="270">
          <cell r="N270">
            <v>0</v>
          </cell>
        </row>
        <row r="271">
          <cell r="N271">
            <v>0</v>
          </cell>
        </row>
        <row r="272">
          <cell r="N272">
            <v>0</v>
          </cell>
        </row>
        <row r="273">
          <cell r="N273">
            <v>0</v>
          </cell>
        </row>
        <row r="274">
          <cell r="N274">
            <v>0</v>
          </cell>
        </row>
        <row r="275">
          <cell r="N275">
            <v>0</v>
          </cell>
        </row>
        <row r="276">
          <cell r="N276">
            <v>0</v>
          </cell>
        </row>
        <row r="277">
          <cell r="N277">
            <v>0</v>
          </cell>
        </row>
        <row r="278">
          <cell r="N278">
            <v>0</v>
          </cell>
        </row>
        <row r="279">
          <cell r="N279">
            <v>0</v>
          </cell>
        </row>
        <row r="280">
          <cell r="N280">
            <v>0</v>
          </cell>
        </row>
        <row r="281">
          <cell r="N281">
            <v>0</v>
          </cell>
        </row>
        <row r="282">
          <cell r="N282">
            <v>0</v>
          </cell>
        </row>
        <row r="283">
          <cell r="N283">
            <v>0</v>
          </cell>
        </row>
        <row r="284">
          <cell r="N284">
            <v>0</v>
          </cell>
        </row>
        <row r="285">
          <cell r="N285">
            <v>0</v>
          </cell>
        </row>
        <row r="286">
          <cell r="N286">
            <v>0</v>
          </cell>
        </row>
        <row r="287">
          <cell r="N287">
            <v>0</v>
          </cell>
        </row>
        <row r="288">
          <cell r="N288">
            <v>0</v>
          </cell>
        </row>
        <row r="289">
          <cell r="N289">
            <v>0</v>
          </cell>
        </row>
        <row r="290">
          <cell r="N290">
            <v>0</v>
          </cell>
        </row>
        <row r="291">
          <cell r="N291">
            <v>0</v>
          </cell>
        </row>
        <row r="292">
          <cell r="N292">
            <v>0</v>
          </cell>
        </row>
        <row r="293">
          <cell r="N293">
            <v>0</v>
          </cell>
        </row>
        <row r="294">
          <cell r="N294">
            <v>0</v>
          </cell>
        </row>
        <row r="295">
          <cell r="N295">
            <v>0</v>
          </cell>
        </row>
        <row r="296">
          <cell r="N296">
            <v>0</v>
          </cell>
        </row>
        <row r="297">
          <cell r="N297">
            <v>0</v>
          </cell>
        </row>
        <row r="298">
          <cell r="N298">
            <v>0</v>
          </cell>
        </row>
        <row r="299">
          <cell r="N299">
            <v>0</v>
          </cell>
        </row>
        <row r="300">
          <cell r="N300">
            <v>0</v>
          </cell>
        </row>
        <row r="301">
          <cell r="N301">
            <v>0</v>
          </cell>
        </row>
        <row r="302">
          <cell r="N302">
            <v>0</v>
          </cell>
        </row>
        <row r="303">
          <cell r="N303">
            <v>0</v>
          </cell>
        </row>
        <row r="304">
          <cell r="N304">
            <v>0</v>
          </cell>
        </row>
        <row r="305">
          <cell r="N305">
            <v>0</v>
          </cell>
        </row>
        <row r="306">
          <cell r="N306">
            <v>0</v>
          </cell>
        </row>
        <row r="307">
          <cell r="N307">
            <v>0</v>
          </cell>
        </row>
        <row r="308">
          <cell r="N308">
            <v>0</v>
          </cell>
        </row>
        <row r="309">
          <cell r="N309">
            <v>0</v>
          </cell>
        </row>
        <row r="310">
          <cell r="N310">
            <v>0</v>
          </cell>
        </row>
        <row r="311">
          <cell r="N311">
            <v>0</v>
          </cell>
        </row>
        <row r="312">
          <cell r="N312">
            <v>0</v>
          </cell>
        </row>
        <row r="313">
          <cell r="N313">
            <v>0</v>
          </cell>
        </row>
        <row r="314">
          <cell r="N314">
            <v>0</v>
          </cell>
        </row>
        <row r="315">
          <cell r="N31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http://www.dedmoroz.karasovy.ru/" TargetMode="External"/><Relationship Id="rId1" Type="http://schemas.openxmlformats.org/officeDocument/2006/relationships/hyperlink" Target="https://www.forum3.ru/?cmd=show_tovar&amp;code=10749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471"/>
  <sheetViews>
    <sheetView tabSelected="1" zoomScaleNormal="100" workbookViewId="0">
      <pane ySplit="5" topLeftCell="A457" activePane="bottomLeft" state="frozen"/>
      <selection activeCell="D1" sqref="D1"/>
      <selection pane="bottomLeft" activeCell="F473" sqref="F473"/>
    </sheetView>
  </sheetViews>
  <sheetFormatPr baseColWidth="10" defaultColWidth="9.1640625" defaultRowHeight="13" x14ac:dyDescent="0.2"/>
  <cols>
    <col min="1" max="1" width="6" style="7" customWidth="1"/>
    <col min="2" max="2" width="13.1640625" style="7" customWidth="1"/>
    <col min="3" max="3" width="17.6640625" style="8" customWidth="1"/>
    <col min="4" max="4" width="12.33203125" style="7" customWidth="1"/>
    <col min="5" max="5" width="25.5" style="7" customWidth="1"/>
    <col min="6" max="6" width="15.83203125" style="7" customWidth="1"/>
    <col min="7" max="7" width="11.5" style="7" customWidth="1"/>
    <col min="8" max="8" width="9.1640625" style="7"/>
    <col min="9" max="9" width="13.5" style="7" customWidth="1"/>
    <col min="10" max="10" width="2" style="7" customWidth="1"/>
    <col min="11" max="11" width="15.6640625" style="7" customWidth="1"/>
    <col min="12" max="12" width="7.5" style="7" customWidth="1"/>
    <col min="13" max="16384" width="9.1640625" style="7"/>
  </cols>
  <sheetData>
    <row r="1" spans="1:14" ht="12.75" customHeight="1" x14ac:dyDescent="0.2">
      <c r="A1" s="387"/>
      <c r="B1" s="387"/>
      <c r="C1" s="387"/>
      <c r="D1" s="387"/>
      <c r="E1" s="387"/>
      <c r="F1" s="387"/>
      <c r="J1" s="41"/>
    </row>
    <row r="2" spans="1:14" ht="18" x14ac:dyDescent="0.2">
      <c r="A2" s="387"/>
      <c r="B2" s="387"/>
      <c r="C2" s="387"/>
      <c r="D2" s="387"/>
      <c r="E2" s="387"/>
      <c r="F2" s="387"/>
      <c r="J2" s="41"/>
    </row>
    <row r="3" spans="1:14" ht="13.5" customHeight="1" x14ac:dyDescent="0.2">
      <c r="A3" s="12"/>
      <c r="B3" s="221"/>
      <c r="C3" s="12"/>
      <c r="D3" s="12"/>
      <c r="E3" s="12"/>
      <c r="F3" s="12" t="s">
        <v>16</v>
      </c>
      <c r="I3" s="41"/>
      <c r="J3" s="41"/>
      <c r="M3" s="391" t="s">
        <v>2330</v>
      </c>
      <c r="N3" s="391"/>
    </row>
    <row r="4" spans="1:14" ht="12.75" customHeight="1" x14ac:dyDescent="0.2">
      <c r="A4" s="388" t="s">
        <v>536</v>
      </c>
      <c r="B4" s="222" t="s">
        <v>18</v>
      </c>
      <c r="C4" s="389" t="s">
        <v>19</v>
      </c>
      <c r="D4" s="388" t="s">
        <v>21</v>
      </c>
      <c r="E4" s="388"/>
      <c r="F4" s="393" t="s">
        <v>26</v>
      </c>
      <c r="G4" s="395" t="s">
        <v>34</v>
      </c>
      <c r="H4" s="396"/>
      <c r="I4" s="396"/>
      <c r="J4" s="42"/>
      <c r="K4" s="390" t="s">
        <v>520</v>
      </c>
      <c r="L4" s="392"/>
      <c r="M4" s="390" t="s">
        <v>509</v>
      </c>
      <c r="N4" s="390" t="s">
        <v>520</v>
      </c>
    </row>
    <row r="5" spans="1:14" ht="12.75" customHeight="1" x14ac:dyDescent="0.2">
      <c r="A5" s="388"/>
      <c r="B5" s="223" t="s">
        <v>33</v>
      </c>
      <c r="C5" s="389"/>
      <c r="D5" s="45" t="s">
        <v>20</v>
      </c>
      <c r="E5" s="45" t="s">
        <v>22</v>
      </c>
      <c r="F5" s="394"/>
      <c r="G5" s="45" t="s">
        <v>510</v>
      </c>
      <c r="H5" s="44" t="s">
        <v>511</v>
      </c>
      <c r="I5" s="44" t="s">
        <v>509</v>
      </c>
      <c r="J5" s="13" t="s">
        <v>1987</v>
      </c>
      <c r="K5" s="390"/>
      <c r="L5" s="392"/>
      <c r="M5" s="390"/>
      <c r="N5" s="390"/>
    </row>
    <row r="6" spans="1:14" ht="83.25" customHeight="1" x14ac:dyDescent="0.2">
      <c r="A6" s="21">
        <v>1</v>
      </c>
      <c r="B6" s="21" t="s">
        <v>545</v>
      </c>
      <c r="C6" s="17" t="s">
        <v>29</v>
      </c>
      <c r="D6" s="21" t="s">
        <v>30</v>
      </c>
      <c r="E6" s="21" t="s">
        <v>581</v>
      </c>
      <c r="F6" s="21" t="s">
        <v>432</v>
      </c>
      <c r="G6" s="21" t="s">
        <v>512</v>
      </c>
      <c r="H6" s="21"/>
      <c r="I6" s="21"/>
      <c r="J6" s="21"/>
      <c r="K6" s="21" t="s">
        <v>2770</v>
      </c>
      <c r="M6" s="43" t="s">
        <v>506</v>
      </c>
      <c r="N6" s="21" t="s">
        <v>1351</v>
      </c>
    </row>
    <row r="7" spans="1:14" ht="63" customHeight="1" x14ac:dyDescent="0.2">
      <c r="A7" s="119">
        <v>2</v>
      </c>
      <c r="B7" s="119" t="s">
        <v>31</v>
      </c>
      <c r="C7" s="17" t="s">
        <v>476</v>
      </c>
      <c r="D7" s="21" t="s">
        <v>30</v>
      </c>
      <c r="E7" s="21" t="s">
        <v>582</v>
      </c>
      <c r="F7" s="21" t="s">
        <v>2347</v>
      </c>
      <c r="G7" s="21" t="s">
        <v>512</v>
      </c>
      <c r="H7" s="21"/>
      <c r="I7" s="23" t="s">
        <v>757</v>
      </c>
      <c r="J7" s="20"/>
      <c r="K7" s="21"/>
      <c r="M7" s="43" t="s">
        <v>757</v>
      </c>
      <c r="N7" s="21" t="s">
        <v>1309</v>
      </c>
    </row>
    <row r="8" spans="1:14" ht="66" customHeight="1" x14ac:dyDescent="0.2">
      <c r="A8" s="21">
        <v>3</v>
      </c>
      <c r="B8" s="21" t="s">
        <v>35</v>
      </c>
      <c r="C8" s="17" t="s">
        <v>36</v>
      </c>
      <c r="D8" s="21" t="s">
        <v>30</v>
      </c>
      <c r="E8" s="21" t="s">
        <v>2561</v>
      </c>
      <c r="F8" s="21" t="s">
        <v>2562</v>
      </c>
      <c r="G8" s="21" t="s">
        <v>512</v>
      </c>
      <c r="H8" s="21"/>
      <c r="I8" s="123" t="s">
        <v>757</v>
      </c>
      <c r="J8" s="21"/>
      <c r="K8" s="21"/>
      <c r="M8" s="121" t="s">
        <v>757</v>
      </c>
      <c r="N8" s="21"/>
    </row>
    <row r="9" spans="1:14" ht="53.25" customHeight="1" x14ac:dyDescent="0.2">
      <c r="A9" s="119">
        <v>4</v>
      </c>
      <c r="B9" s="119" t="s">
        <v>37</v>
      </c>
      <c r="C9" s="17" t="s">
        <v>38</v>
      </c>
      <c r="D9" s="21" t="s">
        <v>39</v>
      </c>
      <c r="E9" s="21" t="s">
        <v>435</v>
      </c>
      <c r="F9" s="21" t="s">
        <v>2423</v>
      </c>
      <c r="G9" s="21" t="s">
        <v>512</v>
      </c>
      <c r="H9" s="21" t="s">
        <v>515</v>
      </c>
      <c r="I9" s="21" t="s">
        <v>757</v>
      </c>
      <c r="J9" s="21"/>
      <c r="K9" s="20"/>
      <c r="M9" s="43" t="s">
        <v>507</v>
      </c>
      <c r="N9" s="20"/>
    </row>
    <row r="10" spans="1:14" ht="53.25" customHeight="1" x14ac:dyDescent="0.2">
      <c r="A10" s="21">
        <v>5</v>
      </c>
      <c r="B10" s="21" t="s">
        <v>40</v>
      </c>
      <c r="C10" s="17" t="s">
        <v>41</v>
      </c>
      <c r="D10" s="21" t="s">
        <v>42</v>
      </c>
      <c r="E10" s="21" t="s">
        <v>583</v>
      </c>
      <c r="F10" s="21" t="s">
        <v>43</v>
      </c>
      <c r="G10" s="21" t="s">
        <v>512</v>
      </c>
      <c r="H10" s="21" t="s">
        <v>515</v>
      </c>
      <c r="I10" s="7" t="s">
        <v>1355</v>
      </c>
      <c r="J10" s="21"/>
      <c r="K10" s="21" t="s">
        <v>2771</v>
      </c>
      <c r="M10" s="43" t="s">
        <v>757</v>
      </c>
      <c r="N10" s="20"/>
    </row>
    <row r="11" spans="1:14" ht="53.25" customHeight="1" x14ac:dyDescent="0.2">
      <c r="A11" s="119">
        <v>6</v>
      </c>
      <c r="B11" s="119" t="s">
        <v>47</v>
      </c>
      <c r="C11" s="17" t="s">
        <v>44</v>
      </c>
      <c r="D11" s="21" t="s">
        <v>45</v>
      </c>
      <c r="E11" s="21" t="s">
        <v>584</v>
      </c>
      <c r="F11" s="21" t="s">
        <v>46</v>
      </c>
      <c r="G11" s="21" t="s">
        <v>512</v>
      </c>
      <c r="H11" s="21" t="s">
        <v>515</v>
      </c>
      <c r="I11" s="21" t="s">
        <v>757</v>
      </c>
      <c r="J11" s="21"/>
      <c r="K11" s="21"/>
      <c r="M11" s="43" t="s">
        <v>586</v>
      </c>
      <c r="N11" s="21" t="s">
        <v>1826</v>
      </c>
    </row>
    <row r="12" spans="1:14" ht="53.25" customHeight="1" x14ac:dyDescent="0.2">
      <c r="A12" s="21">
        <v>7</v>
      </c>
      <c r="B12" s="21" t="s">
        <v>401</v>
      </c>
      <c r="C12" s="17" t="s">
        <v>400</v>
      </c>
      <c r="D12" s="21" t="s">
        <v>117</v>
      </c>
      <c r="E12" s="21" t="s">
        <v>585</v>
      </c>
      <c r="F12" s="21" t="s">
        <v>54</v>
      </c>
      <c r="G12" s="21" t="s">
        <v>512</v>
      </c>
      <c r="H12" s="21"/>
      <c r="I12" s="123" t="s">
        <v>757</v>
      </c>
      <c r="J12" s="21"/>
      <c r="K12" s="21"/>
      <c r="M12" s="43" t="s">
        <v>757</v>
      </c>
      <c r="N12" s="21" t="s">
        <v>1353</v>
      </c>
    </row>
    <row r="13" spans="1:14" ht="53.25" customHeight="1" x14ac:dyDescent="0.2">
      <c r="A13" s="119">
        <v>8</v>
      </c>
      <c r="B13" s="21" t="s">
        <v>489</v>
      </c>
      <c r="C13" s="17" t="s">
        <v>485</v>
      </c>
      <c r="D13" s="21" t="s">
        <v>30</v>
      </c>
      <c r="E13" s="145" t="s">
        <v>2155</v>
      </c>
      <c r="F13" s="21" t="s">
        <v>2454</v>
      </c>
      <c r="G13" s="21" t="s">
        <v>512</v>
      </c>
      <c r="H13" s="21"/>
      <c r="I13" s="145" t="s">
        <v>2453</v>
      </c>
      <c r="J13" s="21"/>
      <c r="K13" s="21"/>
      <c r="M13" s="43" t="s">
        <v>757</v>
      </c>
      <c r="N13" s="21"/>
    </row>
    <row r="14" spans="1:14" ht="80.25" customHeight="1" x14ac:dyDescent="0.2">
      <c r="A14" s="21">
        <v>9</v>
      </c>
      <c r="B14" s="21" t="s">
        <v>55</v>
      </c>
      <c r="C14" s="17" t="s">
        <v>56</v>
      </c>
      <c r="D14" s="21" t="s">
        <v>631</v>
      </c>
      <c r="E14" s="21" t="s">
        <v>1357</v>
      </c>
      <c r="F14" s="21" t="s">
        <v>1356</v>
      </c>
      <c r="G14" s="21" t="s">
        <v>512</v>
      </c>
      <c r="H14" s="21"/>
      <c r="I14" s="21" t="s">
        <v>586</v>
      </c>
      <c r="J14" s="21"/>
      <c r="K14" s="21"/>
      <c r="M14" s="43" t="s">
        <v>1671</v>
      </c>
      <c r="N14" s="21" t="s">
        <v>1983</v>
      </c>
    </row>
    <row r="15" spans="1:14" ht="53.25" customHeight="1" x14ac:dyDescent="0.2">
      <c r="A15" s="119">
        <v>10</v>
      </c>
      <c r="B15" s="21" t="s">
        <v>2949</v>
      </c>
      <c r="C15" s="17" t="s">
        <v>59</v>
      </c>
      <c r="D15" s="21" t="s">
        <v>30</v>
      </c>
      <c r="E15" s="21" t="s">
        <v>588</v>
      </c>
      <c r="F15" s="21" t="s">
        <v>2950</v>
      </c>
      <c r="G15" s="21" t="s">
        <v>512</v>
      </c>
      <c r="H15" s="21"/>
      <c r="I15" s="21" t="s">
        <v>757</v>
      </c>
      <c r="J15" s="21"/>
      <c r="K15" s="21"/>
      <c r="M15" s="43" t="s">
        <v>757</v>
      </c>
      <c r="N15" s="21"/>
    </row>
    <row r="16" spans="1:14" x14ac:dyDescent="0.2">
      <c r="A16" s="21"/>
      <c r="B16" s="21"/>
      <c r="C16" s="17"/>
      <c r="D16" s="21"/>
      <c r="E16" s="21"/>
      <c r="F16" s="21"/>
      <c r="G16" s="21"/>
      <c r="H16" s="21"/>
      <c r="I16" s="21"/>
      <c r="J16" s="21"/>
      <c r="K16" s="21"/>
    </row>
    <row r="17" spans="1:14" s="16" customFormat="1" ht="70.5" customHeight="1" x14ac:dyDescent="0.2">
      <c r="A17" s="119">
        <v>12</v>
      </c>
      <c r="B17" s="21" t="s">
        <v>68</v>
      </c>
      <c r="C17" s="24" t="s">
        <v>64</v>
      </c>
      <c r="D17" s="23" t="s">
        <v>65</v>
      </c>
      <c r="E17" s="23" t="s">
        <v>66</v>
      </c>
      <c r="F17" s="23" t="s">
        <v>69</v>
      </c>
      <c r="G17" s="21"/>
      <c r="H17" s="21"/>
      <c r="I17" s="16" t="s">
        <v>589</v>
      </c>
      <c r="J17" s="23"/>
      <c r="K17" s="21" t="s">
        <v>2772</v>
      </c>
      <c r="M17" s="43"/>
      <c r="N17" s="23" t="s">
        <v>954</v>
      </c>
    </row>
    <row r="18" spans="1:14" ht="53.25" customHeight="1" x14ac:dyDescent="0.2">
      <c r="A18" s="119">
        <v>13</v>
      </c>
      <c r="B18" s="119" t="s">
        <v>67</v>
      </c>
      <c r="C18" s="17" t="s">
        <v>344</v>
      </c>
      <c r="D18" s="21" t="s">
        <v>631</v>
      </c>
      <c r="E18" s="21" t="s">
        <v>1323</v>
      </c>
      <c r="F18" s="21" t="s">
        <v>2397</v>
      </c>
      <c r="G18" s="21" t="s">
        <v>512</v>
      </c>
      <c r="H18" s="21"/>
      <c r="I18" s="21" t="s">
        <v>757</v>
      </c>
      <c r="J18" s="21"/>
      <c r="K18" s="21"/>
      <c r="M18" s="43" t="s">
        <v>757</v>
      </c>
      <c r="N18" s="21"/>
    </row>
    <row r="19" spans="1:14" ht="81.75" customHeight="1" x14ac:dyDescent="0.2">
      <c r="A19" s="119" t="s">
        <v>3171</v>
      </c>
      <c r="B19" s="21" t="s">
        <v>637</v>
      </c>
      <c r="C19" s="24" t="s">
        <v>70</v>
      </c>
      <c r="D19" s="23" t="s">
        <v>631</v>
      </c>
      <c r="E19" s="23" t="s">
        <v>635</v>
      </c>
      <c r="F19" s="23" t="s">
        <v>634</v>
      </c>
      <c r="G19" s="21" t="s">
        <v>512</v>
      </c>
      <c r="H19" s="21"/>
      <c r="I19" s="7" t="s">
        <v>589</v>
      </c>
      <c r="J19" s="23"/>
      <c r="K19" s="21" t="s">
        <v>2773</v>
      </c>
      <c r="M19" s="43" t="s">
        <v>507</v>
      </c>
      <c r="N19" s="23" t="s">
        <v>1319</v>
      </c>
    </row>
    <row r="20" spans="1:14" ht="53.25" customHeight="1" x14ac:dyDescent="0.2">
      <c r="A20" s="21">
        <v>15</v>
      </c>
      <c r="B20" s="21" t="s">
        <v>71</v>
      </c>
      <c r="C20" s="17" t="s">
        <v>72</v>
      </c>
      <c r="D20" s="21" t="s">
        <v>73</v>
      </c>
      <c r="E20" s="21" t="s">
        <v>75</v>
      </c>
      <c r="F20" s="21" t="s">
        <v>74</v>
      </c>
      <c r="G20" s="21"/>
      <c r="H20" s="21"/>
      <c r="I20" s="21" t="s">
        <v>589</v>
      </c>
      <c r="J20" s="21"/>
      <c r="K20" s="23" t="s">
        <v>2774</v>
      </c>
      <c r="M20" s="43"/>
      <c r="N20" s="23" t="s">
        <v>589</v>
      </c>
    </row>
    <row r="21" spans="1:14" x14ac:dyDescent="0.2">
      <c r="A21" s="21"/>
      <c r="B21" s="21"/>
      <c r="C21" s="17"/>
      <c r="D21" s="21"/>
      <c r="E21" s="21"/>
      <c r="F21" s="21"/>
      <c r="G21" s="21"/>
      <c r="H21" s="21"/>
      <c r="I21" s="21"/>
      <c r="J21" s="21"/>
      <c r="K21" s="21"/>
    </row>
    <row r="22" spans="1:14" ht="53.25" customHeight="1" x14ac:dyDescent="0.2">
      <c r="A22" s="21">
        <v>17</v>
      </c>
      <c r="B22" s="21" t="s">
        <v>81</v>
      </c>
      <c r="C22" s="17" t="s">
        <v>79</v>
      </c>
      <c r="D22" s="21" t="s">
        <v>631</v>
      </c>
      <c r="E22" s="21" t="s">
        <v>469</v>
      </c>
      <c r="F22" s="21" t="s">
        <v>591</v>
      </c>
      <c r="G22" s="21" t="s">
        <v>512</v>
      </c>
      <c r="H22" s="21"/>
      <c r="I22" s="21" t="s">
        <v>506</v>
      </c>
      <c r="J22" s="21"/>
      <c r="K22" s="21" t="s">
        <v>2645</v>
      </c>
      <c r="M22" s="43" t="s">
        <v>506</v>
      </c>
      <c r="N22" s="123" t="s">
        <v>1358</v>
      </c>
    </row>
    <row r="23" spans="1:14" x14ac:dyDescent="0.2">
      <c r="A23" s="21"/>
      <c r="B23" s="21"/>
      <c r="C23" s="17"/>
      <c r="D23" s="21"/>
      <c r="E23" s="21"/>
      <c r="F23" s="21"/>
      <c r="G23" s="21"/>
      <c r="H23" s="21"/>
      <c r="I23" s="21"/>
      <c r="J23" s="21"/>
      <c r="K23" s="21"/>
    </row>
    <row r="24" spans="1:14" ht="83.25" customHeight="1" x14ac:dyDescent="0.2">
      <c r="A24" s="21">
        <v>19</v>
      </c>
      <c r="B24" s="21" t="s">
        <v>636</v>
      </c>
      <c r="C24" s="24" t="s">
        <v>82</v>
      </c>
      <c r="D24" s="23" t="s">
        <v>631</v>
      </c>
      <c r="E24" s="23" t="s">
        <v>635</v>
      </c>
      <c r="F24" s="23" t="s">
        <v>638</v>
      </c>
      <c r="G24" s="21" t="s">
        <v>512</v>
      </c>
      <c r="H24" s="21"/>
      <c r="I24" s="21"/>
      <c r="J24" s="23"/>
      <c r="K24" s="23"/>
      <c r="M24" s="43" t="s">
        <v>507</v>
      </c>
      <c r="N24" s="23" t="s">
        <v>880</v>
      </c>
    </row>
    <row r="25" spans="1:14" ht="100.5" customHeight="1" x14ac:dyDescent="0.2">
      <c r="A25" s="119">
        <v>20</v>
      </c>
      <c r="B25" s="21" t="s">
        <v>83</v>
      </c>
      <c r="C25" s="17" t="s">
        <v>1217</v>
      </c>
      <c r="D25" s="21" t="s">
        <v>631</v>
      </c>
      <c r="E25" s="21" t="s">
        <v>1375</v>
      </c>
      <c r="F25" s="21" t="s">
        <v>1137</v>
      </c>
      <c r="G25" s="21" t="s">
        <v>512</v>
      </c>
      <c r="H25" s="21"/>
      <c r="I25" s="21" t="s">
        <v>757</v>
      </c>
      <c r="J25" s="21"/>
      <c r="K25" s="219"/>
      <c r="M25" s="43" t="s">
        <v>757</v>
      </c>
      <c r="N25" s="21"/>
    </row>
    <row r="26" spans="1:14" ht="53.25" customHeight="1" x14ac:dyDescent="0.2">
      <c r="A26" s="21">
        <v>21</v>
      </c>
      <c r="B26" s="21" t="s">
        <v>85</v>
      </c>
      <c r="C26" s="17" t="s">
        <v>2466</v>
      </c>
      <c r="D26" s="21" t="s">
        <v>631</v>
      </c>
      <c r="E26" s="21" t="s">
        <v>2147</v>
      </c>
      <c r="F26" s="21" t="s">
        <v>2465</v>
      </c>
      <c r="G26" s="21" t="s">
        <v>512</v>
      </c>
      <c r="H26" s="21"/>
      <c r="I26" s="21" t="s">
        <v>757</v>
      </c>
      <c r="J26" s="21"/>
      <c r="K26" s="20"/>
      <c r="M26" s="43" t="s">
        <v>757</v>
      </c>
      <c r="N26" s="135"/>
    </row>
    <row r="27" spans="1:14" ht="53.25" customHeight="1" x14ac:dyDescent="0.2">
      <c r="A27" s="119">
        <v>22</v>
      </c>
      <c r="B27" s="21" t="s">
        <v>492</v>
      </c>
      <c r="C27" s="17" t="s">
        <v>491</v>
      </c>
      <c r="D27" s="21" t="s">
        <v>631</v>
      </c>
      <c r="E27" s="21" t="s">
        <v>1364</v>
      </c>
      <c r="F27" s="21" t="s">
        <v>1363</v>
      </c>
      <c r="G27" s="21" t="s">
        <v>512</v>
      </c>
      <c r="H27" s="21"/>
      <c r="I27" s="21" t="s">
        <v>2455</v>
      </c>
      <c r="J27" s="21"/>
      <c r="K27" s="21" t="s">
        <v>2790</v>
      </c>
      <c r="M27" s="43" t="s">
        <v>507</v>
      </c>
      <c r="N27" s="21"/>
    </row>
    <row r="28" spans="1:14" ht="53.25" customHeight="1" x14ac:dyDescent="0.2">
      <c r="A28" s="21">
        <v>23</v>
      </c>
      <c r="B28" s="21" t="s">
        <v>88</v>
      </c>
      <c r="C28" s="17" t="s">
        <v>89</v>
      </c>
      <c r="D28" s="21" t="s">
        <v>45</v>
      </c>
      <c r="E28" s="21" t="s">
        <v>1361</v>
      </c>
      <c r="F28" s="21" t="s">
        <v>1362</v>
      </c>
      <c r="G28" s="21" t="s">
        <v>512</v>
      </c>
      <c r="H28" s="21"/>
      <c r="I28" s="122" t="s">
        <v>2456</v>
      </c>
      <c r="J28" s="21"/>
      <c r="K28" s="21"/>
      <c r="M28" s="43" t="s">
        <v>507</v>
      </c>
      <c r="N28" s="123"/>
    </row>
    <row r="29" spans="1:14" ht="53.25" customHeight="1" x14ac:dyDescent="0.2">
      <c r="A29" s="119">
        <v>24</v>
      </c>
      <c r="B29" s="21" t="s">
        <v>90</v>
      </c>
      <c r="C29" s="17" t="s">
        <v>91</v>
      </c>
      <c r="D29" s="21" t="s">
        <v>30</v>
      </c>
      <c r="E29" s="119" t="s">
        <v>2240</v>
      </c>
      <c r="F29" s="21" t="s">
        <v>2479</v>
      </c>
      <c r="G29" s="21" t="s">
        <v>512</v>
      </c>
      <c r="H29" s="21"/>
      <c r="I29" s="123" t="s">
        <v>757</v>
      </c>
      <c r="J29" s="21"/>
      <c r="K29" s="20"/>
      <c r="M29" s="43" t="s">
        <v>757</v>
      </c>
      <c r="N29" s="20"/>
    </row>
    <row r="30" spans="1:14" ht="53.25" customHeight="1" x14ac:dyDescent="0.2">
      <c r="A30" s="21">
        <v>25</v>
      </c>
      <c r="B30" s="21" t="s">
        <v>92</v>
      </c>
      <c r="C30" s="17" t="s">
        <v>93</v>
      </c>
      <c r="D30" s="21" t="s">
        <v>30</v>
      </c>
      <c r="E30" s="21" t="s">
        <v>94</v>
      </c>
      <c r="F30" s="21" t="s">
        <v>95</v>
      </c>
      <c r="G30" s="21" t="s">
        <v>512</v>
      </c>
      <c r="H30" s="21"/>
      <c r="I30" s="21"/>
      <c r="J30" s="21"/>
      <c r="K30" s="21"/>
      <c r="M30" s="43" t="s">
        <v>1355</v>
      </c>
      <c r="N30" s="21" t="s">
        <v>613</v>
      </c>
    </row>
    <row r="31" spans="1:14" ht="28" x14ac:dyDescent="0.2">
      <c r="A31" s="119">
        <v>26</v>
      </c>
      <c r="B31" s="21" t="s">
        <v>615</v>
      </c>
      <c r="C31" s="17" t="s">
        <v>2458</v>
      </c>
      <c r="D31" s="21" t="s">
        <v>578</v>
      </c>
      <c r="E31" s="21" t="s">
        <v>2460</v>
      </c>
      <c r="F31" s="21" t="s">
        <v>2459</v>
      </c>
      <c r="G31" s="21" t="s">
        <v>512</v>
      </c>
      <c r="H31" s="21"/>
      <c r="I31" s="21" t="s">
        <v>757</v>
      </c>
      <c r="J31" s="23"/>
      <c r="K31" s="21" t="s">
        <v>3135</v>
      </c>
      <c r="M31" s="43" t="s">
        <v>586</v>
      </c>
      <c r="N31" s="21" t="s">
        <v>1386</v>
      </c>
    </row>
    <row r="32" spans="1:14" ht="65.25" customHeight="1" x14ac:dyDescent="0.2">
      <c r="A32" s="21">
        <v>27</v>
      </c>
      <c r="B32" s="21" t="s">
        <v>96</v>
      </c>
      <c r="C32" s="24" t="s">
        <v>100</v>
      </c>
      <c r="D32" s="23" t="s">
        <v>97</v>
      </c>
      <c r="E32" s="23" t="s">
        <v>98</v>
      </c>
      <c r="F32" s="23" t="s">
        <v>99</v>
      </c>
      <c r="G32" s="21"/>
      <c r="H32" s="21"/>
      <c r="I32" s="21"/>
      <c r="J32" s="23"/>
      <c r="K32" s="21"/>
      <c r="M32" s="43" t="s">
        <v>506</v>
      </c>
      <c r="N32" s="21" t="s">
        <v>1385</v>
      </c>
    </row>
    <row r="33" spans="1:14" ht="80.25" customHeight="1" x14ac:dyDescent="0.2">
      <c r="A33" s="119">
        <v>28</v>
      </c>
      <c r="B33" s="21" t="s">
        <v>424</v>
      </c>
      <c r="C33" s="17" t="s">
        <v>423</v>
      </c>
      <c r="D33" s="21" t="s">
        <v>631</v>
      </c>
      <c r="E33" s="21" t="s">
        <v>956</v>
      </c>
      <c r="F33" s="21" t="s">
        <v>2457</v>
      </c>
      <c r="G33" s="21" t="s">
        <v>512</v>
      </c>
      <c r="H33" s="21"/>
      <c r="I33" s="21" t="s">
        <v>3150</v>
      </c>
      <c r="J33" s="21"/>
      <c r="K33" s="20"/>
      <c r="M33" s="43" t="s">
        <v>757</v>
      </c>
      <c r="N33" s="135"/>
    </row>
    <row r="34" spans="1:14" ht="63.75" customHeight="1" x14ac:dyDescent="0.2">
      <c r="A34" s="21">
        <v>29</v>
      </c>
      <c r="B34" s="21" t="s">
        <v>1381</v>
      </c>
      <c r="C34" s="17" t="s">
        <v>1380</v>
      </c>
      <c r="D34" s="21" t="s">
        <v>117</v>
      </c>
      <c r="E34" s="21" t="s">
        <v>1382</v>
      </c>
      <c r="F34" s="21" t="s">
        <v>2410</v>
      </c>
      <c r="G34" s="21" t="s">
        <v>512</v>
      </c>
      <c r="H34" s="21" t="s">
        <v>1384</v>
      </c>
      <c r="I34" s="21" t="s">
        <v>757</v>
      </c>
      <c r="J34" s="23"/>
      <c r="K34" s="21"/>
      <c r="M34" s="43" t="s">
        <v>1354</v>
      </c>
      <c r="N34" s="21"/>
    </row>
    <row r="35" spans="1:14" ht="53.25" customHeight="1" x14ac:dyDescent="0.2">
      <c r="A35" s="119">
        <v>30</v>
      </c>
      <c r="B35" s="21" t="s">
        <v>614</v>
      </c>
      <c r="C35" s="17" t="s">
        <v>537</v>
      </c>
      <c r="D35" s="21" t="s">
        <v>97</v>
      </c>
      <c r="E35" s="21" t="s">
        <v>2461</v>
      </c>
      <c r="F35" s="21" t="s">
        <v>3182</v>
      </c>
      <c r="G35" s="21" t="s">
        <v>512</v>
      </c>
      <c r="H35" s="21"/>
      <c r="I35" s="21" t="s">
        <v>1812</v>
      </c>
      <c r="J35" s="23"/>
      <c r="K35" s="21" t="s">
        <v>2464</v>
      </c>
      <c r="M35" s="43" t="s">
        <v>757</v>
      </c>
      <c r="N35" s="123"/>
    </row>
    <row r="36" spans="1:14" ht="53.25" customHeight="1" x14ac:dyDescent="0.2">
      <c r="A36" s="21">
        <v>31</v>
      </c>
      <c r="B36" s="21" t="s">
        <v>101</v>
      </c>
      <c r="C36" s="17" t="s">
        <v>102</v>
      </c>
      <c r="D36" s="21" t="s">
        <v>30</v>
      </c>
      <c r="E36" s="21" t="s">
        <v>103</v>
      </c>
      <c r="F36" s="21" t="s">
        <v>618</v>
      </c>
      <c r="G36" s="21" t="s">
        <v>512</v>
      </c>
      <c r="H36" s="21"/>
      <c r="I36" s="21"/>
      <c r="J36" s="21"/>
      <c r="K36" s="21"/>
      <c r="M36" s="43" t="s">
        <v>1355</v>
      </c>
      <c r="N36" s="21" t="s">
        <v>613</v>
      </c>
    </row>
    <row r="37" spans="1:14" ht="53.25" customHeight="1" x14ac:dyDescent="0.2">
      <c r="A37" s="119">
        <v>32</v>
      </c>
      <c r="B37" s="119" t="s">
        <v>104</v>
      </c>
      <c r="C37" s="17" t="s">
        <v>106</v>
      </c>
      <c r="D37" s="21" t="s">
        <v>105</v>
      </c>
      <c r="E37" s="21" t="s">
        <v>1374</v>
      </c>
      <c r="F37" s="21" t="s">
        <v>2480</v>
      </c>
      <c r="G37" s="21" t="s">
        <v>512</v>
      </c>
      <c r="H37" s="21"/>
      <c r="I37" s="21" t="s">
        <v>757</v>
      </c>
      <c r="J37" s="21"/>
      <c r="K37" s="21"/>
      <c r="M37" s="43" t="s">
        <v>757</v>
      </c>
      <c r="N37" s="21"/>
    </row>
    <row r="38" spans="1:14" ht="54.75" customHeight="1" x14ac:dyDescent="0.2">
      <c r="A38" s="21">
        <v>33</v>
      </c>
      <c r="B38" s="21" t="s">
        <v>2247</v>
      </c>
      <c r="C38" s="17" t="s">
        <v>109</v>
      </c>
      <c r="D38" s="21" t="s">
        <v>30</v>
      </c>
      <c r="E38" s="21" t="s">
        <v>2482</v>
      </c>
      <c r="F38" s="21" t="s">
        <v>2481</v>
      </c>
      <c r="G38" s="21" t="s">
        <v>512</v>
      </c>
      <c r="H38" s="21"/>
      <c r="I38" s="21" t="s">
        <v>757</v>
      </c>
      <c r="J38" s="21"/>
      <c r="K38" s="21"/>
      <c r="M38" s="43" t="s">
        <v>757</v>
      </c>
      <c r="N38" s="21"/>
    </row>
    <row r="39" spans="1:14" ht="98" x14ac:dyDescent="0.2">
      <c r="A39" s="119">
        <v>34</v>
      </c>
      <c r="B39" s="119" t="s">
        <v>111</v>
      </c>
      <c r="C39" s="17" t="s">
        <v>112</v>
      </c>
      <c r="D39" s="21" t="s">
        <v>631</v>
      </c>
      <c r="E39" s="21" t="s">
        <v>113</v>
      </c>
      <c r="F39" s="21" t="s">
        <v>2462</v>
      </c>
      <c r="G39" s="21" t="s">
        <v>512</v>
      </c>
      <c r="H39" s="21"/>
      <c r="I39" s="21" t="s">
        <v>757</v>
      </c>
      <c r="J39" s="21"/>
      <c r="K39" s="21"/>
      <c r="M39" s="43" t="s">
        <v>757</v>
      </c>
      <c r="N39" s="21"/>
    </row>
    <row r="40" spans="1:14" ht="43.5" customHeight="1" x14ac:dyDescent="0.2">
      <c r="A40" s="21">
        <v>35</v>
      </c>
      <c r="B40" s="21" t="s">
        <v>114</v>
      </c>
      <c r="C40" s="17" t="s">
        <v>115</v>
      </c>
      <c r="D40" s="21" t="s">
        <v>30</v>
      </c>
      <c r="E40" s="21" t="s">
        <v>2216</v>
      </c>
      <c r="F40" s="21" t="s">
        <v>2483</v>
      </c>
      <c r="G40" s="21" t="s">
        <v>512</v>
      </c>
      <c r="H40" s="21"/>
      <c r="I40" s="21" t="s">
        <v>507</v>
      </c>
      <c r="J40" s="21"/>
      <c r="K40" s="21"/>
      <c r="M40" s="43" t="s">
        <v>507</v>
      </c>
      <c r="N40" s="21"/>
    </row>
    <row r="41" spans="1:14" x14ac:dyDescent="0.2">
      <c r="A41" s="21"/>
      <c r="B41" s="21"/>
      <c r="C41" s="17"/>
      <c r="D41" s="21"/>
      <c r="E41" s="21"/>
      <c r="F41" s="21"/>
      <c r="G41" s="21"/>
      <c r="H41" s="21"/>
      <c r="I41" s="21"/>
      <c r="J41" s="21"/>
      <c r="K41" s="21"/>
    </row>
    <row r="42" spans="1:14" ht="54" customHeight="1" x14ac:dyDescent="0.2">
      <c r="A42" s="21">
        <v>37</v>
      </c>
      <c r="B42" s="21" t="s">
        <v>456</v>
      </c>
      <c r="C42" s="17" t="s">
        <v>457</v>
      </c>
      <c r="D42" s="21" t="s">
        <v>30</v>
      </c>
      <c r="E42" s="21" t="s">
        <v>1490</v>
      </c>
      <c r="F42" s="21" t="s">
        <v>118</v>
      </c>
      <c r="G42" s="21" t="s">
        <v>512</v>
      </c>
      <c r="H42" s="21"/>
      <c r="I42" s="122" t="s">
        <v>506</v>
      </c>
      <c r="J42" s="21"/>
      <c r="K42" s="122" t="s">
        <v>2775</v>
      </c>
      <c r="M42" s="43" t="s">
        <v>1827</v>
      </c>
      <c r="N42" s="123"/>
    </row>
    <row r="43" spans="1:14" ht="84" x14ac:dyDescent="0.2">
      <c r="A43" s="119">
        <v>38</v>
      </c>
      <c r="B43" s="21" t="s">
        <v>119</v>
      </c>
      <c r="C43" s="17" t="s">
        <v>120</v>
      </c>
      <c r="D43" s="21" t="s">
        <v>631</v>
      </c>
      <c r="E43" s="21" t="s">
        <v>2689</v>
      </c>
      <c r="F43" s="21" t="s">
        <v>1137</v>
      </c>
      <c r="G43" s="21" t="s">
        <v>512</v>
      </c>
      <c r="H43" s="21"/>
      <c r="I43" s="21" t="s">
        <v>2922</v>
      </c>
      <c r="J43" s="21"/>
      <c r="K43" s="21"/>
      <c r="M43" s="43" t="s">
        <v>757</v>
      </c>
      <c r="N43" s="123" t="s">
        <v>1299</v>
      </c>
    </row>
    <row r="44" spans="1:14" x14ac:dyDescent="0.2">
      <c r="A44" s="21"/>
      <c r="B44" s="21"/>
      <c r="C44" s="17"/>
      <c r="D44" s="21"/>
      <c r="E44" s="21"/>
      <c r="F44" s="21"/>
      <c r="G44" s="21"/>
      <c r="H44" s="21"/>
      <c r="I44" s="21"/>
      <c r="J44" s="21"/>
      <c r="K44" s="21"/>
    </row>
    <row r="45" spans="1:14" ht="84" x14ac:dyDescent="0.2">
      <c r="A45" s="119">
        <v>40</v>
      </c>
      <c r="B45" s="21" t="s">
        <v>1630</v>
      </c>
      <c r="C45" s="17" t="s">
        <v>122</v>
      </c>
      <c r="D45" s="21" t="s">
        <v>30</v>
      </c>
      <c r="E45" s="21" t="s">
        <v>1491</v>
      </c>
      <c r="F45" s="21" t="s">
        <v>297</v>
      </c>
      <c r="G45" s="21" t="s">
        <v>512</v>
      </c>
      <c r="H45" s="21"/>
      <c r="I45" s="21" t="s">
        <v>506</v>
      </c>
      <c r="J45" s="21"/>
      <c r="K45" s="21" t="s">
        <v>2654</v>
      </c>
      <c r="M45" s="43" t="s">
        <v>506</v>
      </c>
      <c r="N45" s="21" t="s">
        <v>1631</v>
      </c>
    </row>
    <row r="46" spans="1:14" ht="56" x14ac:dyDescent="0.2">
      <c r="A46" s="21">
        <v>41</v>
      </c>
      <c r="B46" s="21" t="s">
        <v>125</v>
      </c>
      <c r="C46" s="17" t="s">
        <v>124</v>
      </c>
      <c r="D46" s="21" t="s">
        <v>30</v>
      </c>
      <c r="E46" s="21" t="s">
        <v>1842</v>
      </c>
      <c r="F46" s="21" t="s">
        <v>628</v>
      </c>
      <c r="G46" s="21" t="s">
        <v>512</v>
      </c>
      <c r="H46" s="21"/>
      <c r="I46" s="21" t="s">
        <v>506</v>
      </c>
      <c r="J46" s="21"/>
      <c r="K46" s="21" t="s">
        <v>2776</v>
      </c>
      <c r="M46" s="43" t="s">
        <v>1828</v>
      </c>
      <c r="N46" s="21"/>
    </row>
    <row r="47" spans="1:14" ht="44.25" customHeight="1" x14ac:dyDescent="0.2">
      <c r="A47" s="119">
        <v>42</v>
      </c>
      <c r="B47" s="21" t="s">
        <v>126</v>
      </c>
      <c r="C47" s="17" t="s">
        <v>958</v>
      </c>
      <c r="D47" s="21" t="s">
        <v>30</v>
      </c>
      <c r="E47" s="21" t="s">
        <v>1843</v>
      </c>
      <c r="F47" s="21" t="s">
        <v>127</v>
      </c>
      <c r="G47" s="21" t="s">
        <v>512</v>
      </c>
      <c r="H47" s="21"/>
      <c r="I47" s="21" t="s">
        <v>586</v>
      </c>
      <c r="J47" s="21"/>
      <c r="K47" s="21"/>
      <c r="M47" s="43" t="s">
        <v>586</v>
      </c>
      <c r="N47" s="21"/>
    </row>
    <row r="48" spans="1:14" ht="42" x14ac:dyDescent="0.2">
      <c r="A48" s="21">
        <v>43</v>
      </c>
      <c r="B48" s="21" t="s">
        <v>128</v>
      </c>
      <c r="C48" s="17" t="s">
        <v>959</v>
      </c>
      <c r="D48" s="21" t="s">
        <v>631</v>
      </c>
      <c r="E48" s="21" t="s">
        <v>1845</v>
      </c>
      <c r="F48" s="21" t="s">
        <v>652</v>
      </c>
      <c r="G48" s="21" t="s">
        <v>512</v>
      </c>
      <c r="H48" s="21"/>
      <c r="I48" s="21" t="s">
        <v>586</v>
      </c>
      <c r="J48" s="21"/>
      <c r="K48" s="21" t="s">
        <v>2778</v>
      </c>
      <c r="M48" s="43" t="s">
        <v>586</v>
      </c>
      <c r="N48" s="123"/>
    </row>
    <row r="49" spans="1:14" ht="58.5" customHeight="1" x14ac:dyDescent="0.2">
      <c r="A49" s="119">
        <v>44</v>
      </c>
      <c r="B49" s="21" t="s">
        <v>131</v>
      </c>
      <c r="C49" s="17" t="s">
        <v>130</v>
      </c>
      <c r="D49" s="21" t="s">
        <v>132</v>
      </c>
      <c r="E49" s="21" t="s">
        <v>133</v>
      </c>
      <c r="F49" s="21" t="s">
        <v>134</v>
      </c>
      <c r="G49" s="21" t="s">
        <v>512</v>
      </c>
      <c r="H49" s="21"/>
      <c r="I49" s="21" t="s">
        <v>506</v>
      </c>
      <c r="J49" s="21"/>
      <c r="K49" s="21" t="s">
        <v>2452</v>
      </c>
      <c r="M49" s="43" t="s">
        <v>1827</v>
      </c>
      <c r="N49" s="21"/>
    </row>
    <row r="50" spans="1:14" ht="69.75" customHeight="1" x14ac:dyDescent="0.2">
      <c r="A50" s="21">
        <v>45</v>
      </c>
      <c r="B50" s="119" t="s">
        <v>445</v>
      </c>
      <c r="C50" s="17" t="s">
        <v>135</v>
      </c>
      <c r="D50" s="21" t="s">
        <v>136</v>
      </c>
      <c r="E50" s="21" t="s">
        <v>2346</v>
      </c>
      <c r="F50" s="21" t="s">
        <v>1297</v>
      </c>
      <c r="G50" s="21" t="s">
        <v>512</v>
      </c>
      <c r="H50" s="21"/>
      <c r="I50" s="23" t="s">
        <v>757</v>
      </c>
      <c r="J50" s="21"/>
      <c r="K50" s="21"/>
      <c r="M50" s="43" t="s">
        <v>757</v>
      </c>
      <c r="N50" s="21"/>
    </row>
    <row r="51" spans="1:14" ht="46.5" customHeight="1" x14ac:dyDescent="0.2">
      <c r="A51" s="119">
        <v>46</v>
      </c>
      <c r="B51" s="21" t="s">
        <v>466</v>
      </c>
      <c r="C51" s="17" t="s">
        <v>138</v>
      </c>
      <c r="D51" s="21" t="s">
        <v>30</v>
      </c>
      <c r="E51" s="21" t="s">
        <v>1844</v>
      </c>
      <c r="F51" s="21" t="s">
        <v>139</v>
      </c>
      <c r="G51" s="21" t="s">
        <v>512</v>
      </c>
      <c r="H51" s="21"/>
      <c r="I51" s="21"/>
      <c r="J51" s="21"/>
      <c r="K51" s="21"/>
      <c r="M51" s="43" t="s">
        <v>2777</v>
      </c>
      <c r="N51" s="21"/>
    </row>
    <row r="52" spans="1:14" ht="35.25" customHeight="1" x14ac:dyDescent="0.2">
      <c r="A52" s="21">
        <v>47</v>
      </c>
      <c r="B52" s="119" t="s">
        <v>141</v>
      </c>
      <c r="C52" s="17" t="s">
        <v>144</v>
      </c>
      <c r="D52" s="21" t="s">
        <v>462</v>
      </c>
      <c r="E52" s="21" t="s">
        <v>143</v>
      </c>
      <c r="F52" s="21" t="s">
        <v>2648</v>
      </c>
      <c r="G52" s="21" t="s">
        <v>512</v>
      </c>
      <c r="H52" s="21"/>
      <c r="I52" s="21" t="s">
        <v>757</v>
      </c>
      <c r="J52" s="21"/>
      <c r="K52" s="21"/>
      <c r="M52" s="43" t="s">
        <v>757</v>
      </c>
      <c r="N52" s="21"/>
    </row>
    <row r="53" spans="1:14" ht="43.5" customHeight="1" x14ac:dyDescent="0.2">
      <c r="A53" s="119">
        <v>48</v>
      </c>
      <c r="B53" s="21" t="s">
        <v>146</v>
      </c>
      <c r="C53" s="17" t="s">
        <v>147</v>
      </c>
      <c r="D53" s="21" t="s">
        <v>30</v>
      </c>
      <c r="E53" s="21" t="s">
        <v>1389</v>
      </c>
      <c r="F53" s="21" t="s">
        <v>2490</v>
      </c>
      <c r="G53" s="21" t="s">
        <v>512</v>
      </c>
      <c r="H53" s="21"/>
      <c r="I53" s="21" t="s">
        <v>757</v>
      </c>
      <c r="J53" s="21"/>
      <c r="K53" s="21"/>
      <c r="M53" s="43" t="s">
        <v>757</v>
      </c>
      <c r="N53" s="21"/>
    </row>
    <row r="54" spans="1:14" x14ac:dyDescent="0.2">
      <c r="A54" s="21"/>
      <c r="B54" s="21"/>
      <c r="C54" s="17"/>
      <c r="D54" s="21"/>
      <c r="E54" s="21"/>
      <c r="F54" s="21"/>
      <c r="G54" s="21"/>
      <c r="H54" s="21"/>
      <c r="I54" s="21"/>
      <c r="J54" s="21"/>
      <c r="K54" s="21"/>
    </row>
    <row r="55" spans="1:14" ht="39" customHeight="1" x14ac:dyDescent="0.2">
      <c r="A55" s="119">
        <v>50</v>
      </c>
      <c r="B55" s="21" t="s">
        <v>148</v>
      </c>
      <c r="C55" s="17" t="s">
        <v>149</v>
      </c>
      <c r="D55" s="21" t="s">
        <v>30</v>
      </c>
      <c r="E55" s="21" t="s">
        <v>150</v>
      </c>
      <c r="F55" s="21" t="s">
        <v>151</v>
      </c>
      <c r="G55" s="21" t="s">
        <v>512</v>
      </c>
      <c r="H55" s="21"/>
      <c r="I55" s="21"/>
      <c r="J55" s="21"/>
      <c r="K55" s="21"/>
      <c r="M55" s="43" t="s">
        <v>1355</v>
      </c>
      <c r="N55" s="21" t="s">
        <v>613</v>
      </c>
    </row>
    <row r="56" spans="1:14" ht="79.5" customHeight="1" x14ac:dyDescent="0.2">
      <c r="A56" s="21">
        <v>51</v>
      </c>
      <c r="B56" s="21" t="s">
        <v>152</v>
      </c>
      <c r="C56" s="17" t="s">
        <v>153</v>
      </c>
      <c r="D56" s="21" t="s">
        <v>631</v>
      </c>
      <c r="E56" s="21" t="s">
        <v>154</v>
      </c>
      <c r="F56" s="21" t="s">
        <v>771</v>
      </c>
      <c r="G56" s="21" t="s">
        <v>512</v>
      </c>
      <c r="H56" s="21"/>
      <c r="I56" s="21" t="s">
        <v>2646</v>
      </c>
      <c r="J56" s="21"/>
      <c r="K56" s="20"/>
      <c r="M56" s="43" t="s">
        <v>506</v>
      </c>
      <c r="N56" s="20" t="s">
        <v>1392</v>
      </c>
    </row>
    <row r="57" spans="1:14" ht="54" customHeight="1" x14ac:dyDescent="0.2">
      <c r="A57" s="119">
        <v>52</v>
      </c>
      <c r="B57" s="21" t="s">
        <v>155</v>
      </c>
      <c r="C57" s="17" t="s">
        <v>156</v>
      </c>
      <c r="D57" s="21" t="s">
        <v>105</v>
      </c>
      <c r="E57" s="21" t="s">
        <v>1337</v>
      </c>
      <c r="F57" s="20" t="s">
        <v>1336</v>
      </c>
      <c r="G57" s="21" t="s">
        <v>512</v>
      </c>
      <c r="H57" s="21"/>
      <c r="I57" s="21" t="s">
        <v>2646</v>
      </c>
      <c r="J57" s="21"/>
      <c r="K57" s="21"/>
      <c r="M57" s="43" t="s">
        <v>1636</v>
      </c>
      <c r="N57" s="21" t="s">
        <v>1661</v>
      </c>
    </row>
    <row r="58" spans="1:14" ht="69.75" customHeight="1" x14ac:dyDescent="0.2">
      <c r="A58" s="21">
        <v>53</v>
      </c>
      <c r="B58" s="21" t="s">
        <v>157</v>
      </c>
      <c r="C58" s="17" t="s">
        <v>2581</v>
      </c>
      <c r="D58" s="21" t="s">
        <v>159</v>
      </c>
      <c r="E58" s="21" t="s">
        <v>160</v>
      </c>
      <c r="F58" s="21" t="s">
        <v>2580</v>
      </c>
      <c r="G58" s="21" t="s">
        <v>512</v>
      </c>
      <c r="H58" s="21"/>
      <c r="I58" s="21" t="s">
        <v>507</v>
      </c>
      <c r="J58" s="21"/>
      <c r="K58" s="21"/>
      <c r="M58" s="43" t="s">
        <v>1846</v>
      </c>
      <c r="N58" s="21"/>
    </row>
    <row r="59" spans="1:14" ht="87.75" customHeight="1" x14ac:dyDescent="0.2">
      <c r="A59" s="119">
        <v>54</v>
      </c>
      <c r="B59" s="21" t="s">
        <v>467</v>
      </c>
      <c r="C59" s="17" t="s">
        <v>1394</v>
      </c>
      <c r="D59" s="21" t="s">
        <v>30</v>
      </c>
      <c r="E59" s="21" t="s">
        <v>1395</v>
      </c>
      <c r="F59" s="21" t="s">
        <v>1398</v>
      </c>
      <c r="G59" s="21" t="s">
        <v>512</v>
      </c>
      <c r="H59" s="21"/>
      <c r="I59" s="21"/>
      <c r="J59" s="21"/>
      <c r="K59" s="20"/>
      <c r="M59" s="43" t="s">
        <v>1671</v>
      </c>
      <c r="N59" s="20" t="s">
        <v>1661</v>
      </c>
    </row>
    <row r="60" spans="1:14" ht="119.25" customHeight="1" x14ac:dyDescent="0.2">
      <c r="A60" s="21">
        <v>55</v>
      </c>
      <c r="B60" s="21" t="s">
        <v>137</v>
      </c>
      <c r="C60" s="17" t="s">
        <v>162</v>
      </c>
      <c r="D60" s="21" t="s">
        <v>30</v>
      </c>
      <c r="E60" s="21" t="s">
        <v>1396</v>
      </c>
      <c r="F60" s="21" t="s">
        <v>163</v>
      </c>
      <c r="G60" s="21" t="s">
        <v>512</v>
      </c>
      <c r="H60" s="21"/>
      <c r="I60" s="21"/>
      <c r="J60" s="21"/>
      <c r="K60" s="21"/>
      <c r="M60" s="43" t="s">
        <v>506</v>
      </c>
      <c r="N60" s="21" t="s">
        <v>1397</v>
      </c>
    </row>
    <row r="61" spans="1:14" ht="41.25" customHeight="1" x14ac:dyDescent="0.2">
      <c r="A61" s="119">
        <v>56</v>
      </c>
      <c r="B61" s="21" t="s">
        <v>164</v>
      </c>
      <c r="C61" s="17" t="s">
        <v>165</v>
      </c>
      <c r="D61" s="21" t="s">
        <v>117</v>
      </c>
      <c r="E61" s="21" t="s">
        <v>166</v>
      </c>
      <c r="F61" s="21" t="s">
        <v>2485</v>
      </c>
      <c r="G61" s="21" t="s">
        <v>512</v>
      </c>
      <c r="H61" s="21"/>
      <c r="I61" s="21" t="s">
        <v>507</v>
      </c>
      <c r="J61" s="21"/>
      <c r="K61" s="21"/>
      <c r="M61" s="43" t="s">
        <v>507</v>
      </c>
      <c r="N61" s="21"/>
    </row>
    <row r="62" spans="1:14" ht="63" customHeight="1" x14ac:dyDescent="0.2">
      <c r="A62" s="21">
        <v>57</v>
      </c>
      <c r="B62" s="21" t="s">
        <v>483</v>
      </c>
      <c r="C62" s="17" t="s">
        <v>484</v>
      </c>
      <c r="D62" s="21" t="s">
        <v>167</v>
      </c>
      <c r="E62" s="21" t="s">
        <v>168</v>
      </c>
      <c r="F62" s="21" t="s">
        <v>169</v>
      </c>
      <c r="G62" s="21" t="s">
        <v>512</v>
      </c>
      <c r="H62" s="21"/>
      <c r="I62" s="21"/>
      <c r="J62" s="21"/>
      <c r="K62" s="21"/>
      <c r="M62" s="43" t="s">
        <v>506</v>
      </c>
      <c r="N62" s="21" t="s">
        <v>960</v>
      </c>
    </row>
    <row r="63" spans="1:14" ht="41.25" customHeight="1" x14ac:dyDescent="0.2">
      <c r="A63" s="119">
        <v>58</v>
      </c>
      <c r="B63" s="21" t="s">
        <v>2256</v>
      </c>
      <c r="C63" s="17" t="s">
        <v>171</v>
      </c>
      <c r="D63" s="21" t="s">
        <v>30</v>
      </c>
      <c r="E63" s="21" t="s">
        <v>1400</v>
      </c>
      <c r="F63" s="21" t="s">
        <v>1399</v>
      </c>
      <c r="G63" s="21" t="s">
        <v>512</v>
      </c>
      <c r="H63" s="21"/>
      <c r="I63" s="21"/>
      <c r="J63" s="21"/>
      <c r="K63" s="21"/>
      <c r="M63" s="43" t="s">
        <v>757</v>
      </c>
      <c r="N63" s="21"/>
    </row>
    <row r="64" spans="1:14" ht="39" customHeight="1" x14ac:dyDescent="0.2">
      <c r="A64" s="21">
        <v>59</v>
      </c>
      <c r="B64" s="21" t="s">
        <v>428</v>
      </c>
      <c r="C64" s="17" t="s">
        <v>422</v>
      </c>
      <c r="D64" s="21" t="s">
        <v>30</v>
      </c>
      <c r="E64" s="21" t="s">
        <v>427</v>
      </c>
      <c r="F64" s="21"/>
      <c r="G64" s="21"/>
      <c r="H64" s="21"/>
      <c r="I64" s="21"/>
      <c r="J64" s="21"/>
      <c r="K64" s="21"/>
      <c r="M64" s="43"/>
      <c r="N64" s="21" t="s">
        <v>589</v>
      </c>
    </row>
    <row r="65" spans="1:14" ht="57.75" customHeight="1" x14ac:dyDescent="0.2">
      <c r="A65" s="119">
        <v>60</v>
      </c>
      <c r="B65" s="21" t="s">
        <v>175</v>
      </c>
      <c r="C65" s="24" t="s">
        <v>174</v>
      </c>
      <c r="D65" s="23" t="s">
        <v>30</v>
      </c>
      <c r="E65" s="23" t="s">
        <v>176</v>
      </c>
      <c r="F65" s="23" t="s">
        <v>3183</v>
      </c>
      <c r="G65" s="21"/>
      <c r="H65" s="21"/>
      <c r="I65" s="21"/>
      <c r="J65" s="23"/>
      <c r="K65" s="21"/>
      <c r="M65" s="43"/>
      <c r="N65" s="21" t="s">
        <v>1847</v>
      </c>
    </row>
    <row r="66" spans="1:14" ht="64.5" customHeight="1" x14ac:dyDescent="0.2">
      <c r="A66" s="21">
        <v>61</v>
      </c>
      <c r="B66" s="21" t="s">
        <v>203</v>
      </c>
      <c r="C66" s="17" t="s">
        <v>1492</v>
      </c>
      <c r="D66" s="21" t="s">
        <v>30</v>
      </c>
      <c r="E66" s="21" t="s">
        <v>1401</v>
      </c>
      <c r="F66" s="21" t="s">
        <v>2487</v>
      </c>
      <c r="G66" s="21" t="s">
        <v>512</v>
      </c>
      <c r="H66" s="21"/>
      <c r="I66" s="21" t="s">
        <v>3004</v>
      </c>
      <c r="J66" s="21"/>
      <c r="K66" s="21"/>
      <c r="M66" s="43" t="s">
        <v>507</v>
      </c>
      <c r="N66" s="123"/>
    </row>
    <row r="67" spans="1:14" ht="43.5" customHeight="1" x14ac:dyDescent="0.2">
      <c r="A67" s="119">
        <v>62</v>
      </c>
      <c r="B67" s="21" t="s">
        <v>179</v>
      </c>
      <c r="C67" s="17" t="s">
        <v>182</v>
      </c>
      <c r="D67" s="21" t="s">
        <v>117</v>
      </c>
      <c r="E67" s="21" t="s">
        <v>1402</v>
      </c>
      <c r="F67" s="21" t="s">
        <v>2970</v>
      </c>
      <c r="G67" s="21" t="s">
        <v>512</v>
      </c>
      <c r="H67" s="21"/>
      <c r="I67" s="21" t="s">
        <v>757</v>
      </c>
      <c r="J67" s="21"/>
      <c r="K67" s="21"/>
      <c r="M67" s="43" t="s">
        <v>757</v>
      </c>
      <c r="N67" s="21"/>
    </row>
    <row r="68" spans="1:14" ht="48" customHeight="1" x14ac:dyDescent="0.2">
      <c r="A68" s="21">
        <v>63</v>
      </c>
      <c r="B68" s="21" t="s">
        <v>181</v>
      </c>
      <c r="C68" s="17" t="s">
        <v>183</v>
      </c>
      <c r="D68" s="21" t="s">
        <v>60</v>
      </c>
      <c r="E68" s="21" t="s">
        <v>1404</v>
      </c>
      <c r="F68" s="21" t="s">
        <v>2787</v>
      </c>
      <c r="G68" s="21" t="s">
        <v>512</v>
      </c>
      <c r="H68" s="21"/>
      <c r="I68" s="21" t="s">
        <v>2646</v>
      </c>
      <c r="J68" s="21"/>
      <c r="K68" s="21"/>
      <c r="M68" s="43" t="s">
        <v>506</v>
      </c>
      <c r="N68" s="21" t="s">
        <v>613</v>
      </c>
    </row>
    <row r="69" spans="1:14" ht="37.5" customHeight="1" x14ac:dyDescent="0.2">
      <c r="A69" s="119">
        <v>64</v>
      </c>
      <c r="B69" s="119" t="s">
        <v>402</v>
      </c>
      <c r="C69" s="33" t="s">
        <v>403</v>
      </c>
      <c r="D69" s="119" t="s">
        <v>631</v>
      </c>
      <c r="E69" s="119" t="s">
        <v>404</v>
      </c>
      <c r="F69" s="119" t="s">
        <v>405</v>
      </c>
      <c r="G69" s="21"/>
      <c r="H69" s="21"/>
      <c r="I69" s="21" t="s">
        <v>2788</v>
      </c>
      <c r="J69" s="119"/>
      <c r="K69" s="21"/>
      <c r="M69" s="21" t="s">
        <v>656</v>
      </c>
      <c r="N69" s="21" t="s">
        <v>656</v>
      </c>
    </row>
    <row r="70" spans="1:14" ht="90.75" customHeight="1" x14ac:dyDescent="0.2">
      <c r="A70" s="21">
        <v>65</v>
      </c>
      <c r="B70" s="21" t="s">
        <v>186</v>
      </c>
      <c r="C70" s="17" t="s">
        <v>184</v>
      </c>
      <c r="D70" s="21" t="s">
        <v>167</v>
      </c>
      <c r="E70" s="21" t="s">
        <v>1405</v>
      </c>
      <c r="F70" s="21" t="s">
        <v>185</v>
      </c>
      <c r="G70" s="21" t="s">
        <v>512</v>
      </c>
      <c r="H70" s="21"/>
      <c r="I70" s="43" t="s">
        <v>506</v>
      </c>
      <c r="J70" s="21"/>
      <c r="K70" s="21" t="s">
        <v>2789</v>
      </c>
      <c r="M70" s="43" t="s">
        <v>506</v>
      </c>
      <c r="N70" s="21" t="s">
        <v>1406</v>
      </c>
    </row>
    <row r="71" spans="1:14" ht="71.25" customHeight="1" x14ac:dyDescent="0.2">
      <c r="A71" s="119">
        <v>66</v>
      </c>
      <c r="B71" s="21" t="s">
        <v>1408</v>
      </c>
      <c r="C71" s="17" t="s">
        <v>429</v>
      </c>
      <c r="D71" s="21" t="s">
        <v>30</v>
      </c>
      <c r="E71" s="21" t="s">
        <v>1407</v>
      </c>
      <c r="F71" s="21" t="s">
        <v>187</v>
      </c>
      <c r="G71" s="21" t="s">
        <v>512</v>
      </c>
      <c r="H71" s="21"/>
      <c r="I71" s="21"/>
      <c r="J71" s="21"/>
      <c r="K71" s="21"/>
      <c r="M71" s="43" t="s">
        <v>506</v>
      </c>
      <c r="N71" s="21" t="s">
        <v>1409</v>
      </c>
    </row>
    <row r="72" spans="1:14" ht="40.5" customHeight="1" x14ac:dyDescent="0.2">
      <c r="A72" s="21">
        <v>67</v>
      </c>
      <c r="B72" s="21" t="s">
        <v>2593</v>
      </c>
      <c r="C72" s="17" t="s">
        <v>2157</v>
      </c>
      <c r="D72" s="21" t="s">
        <v>30</v>
      </c>
      <c r="E72" s="21" t="s">
        <v>2968</v>
      </c>
      <c r="F72" s="21" t="s">
        <v>1137</v>
      </c>
      <c r="G72" s="21" t="s">
        <v>512</v>
      </c>
      <c r="H72" s="21"/>
      <c r="I72" s="21" t="s">
        <v>757</v>
      </c>
      <c r="J72" s="21"/>
      <c r="K72" s="21"/>
      <c r="M72" s="43" t="s">
        <v>757</v>
      </c>
      <c r="N72" s="21"/>
    </row>
    <row r="73" spans="1:14" ht="40.5" customHeight="1" x14ac:dyDescent="0.2">
      <c r="A73" s="119">
        <v>68</v>
      </c>
      <c r="B73" s="21" t="s">
        <v>189</v>
      </c>
      <c r="C73" s="17" t="s">
        <v>190</v>
      </c>
      <c r="D73" s="21" t="s">
        <v>30</v>
      </c>
      <c r="E73" s="21" t="s">
        <v>191</v>
      </c>
      <c r="F73" s="21" t="s">
        <v>192</v>
      </c>
      <c r="G73" s="21" t="s">
        <v>512</v>
      </c>
      <c r="H73" s="21"/>
      <c r="I73" s="21" t="s">
        <v>2646</v>
      </c>
      <c r="J73" s="21"/>
      <c r="K73" s="21"/>
      <c r="M73" s="43" t="s">
        <v>506</v>
      </c>
      <c r="N73" s="21" t="s">
        <v>1419</v>
      </c>
    </row>
    <row r="74" spans="1:14" ht="47.25" customHeight="1" x14ac:dyDescent="0.2">
      <c r="A74" s="21">
        <v>69</v>
      </c>
      <c r="B74" s="21" t="s">
        <v>202</v>
      </c>
      <c r="C74" s="17" t="s">
        <v>193</v>
      </c>
      <c r="D74" s="21" t="s">
        <v>30</v>
      </c>
      <c r="E74" s="21" t="s">
        <v>194</v>
      </c>
      <c r="F74" s="21" t="s">
        <v>195</v>
      </c>
      <c r="G74" s="21"/>
      <c r="H74" s="21"/>
      <c r="I74" s="21" t="s">
        <v>2793</v>
      </c>
      <c r="J74" s="21"/>
      <c r="K74" s="21" t="s">
        <v>2794</v>
      </c>
      <c r="M74" s="43" t="s">
        <v>506</v>
      </c>
      <c r="N74" s="21" t="s">
        <v>1423</v>
      </c>
    </row>
    <row r="75" spans="1:14" ht="38.25" customHeight="1" x14ac:dyDescent="0.2">
      <c r="A75" s="119">
        <v>70</v>
      </c>
      <c r="B75" s="20" t="s">
        <v>409</v>
      </c>
      <c r="C75" s="28" t="s">
        <v>538</v>
      </c>
      <c r="D75" s="20" t="s">
        <v>30</v>
      </c>
      <c r="E75" s="20" t="s">
        <v>1483</v>
      </c>
      <c r="F75" s="20" t="s">
        <v>1137</v>
      </c>
      <c r="G75" s="21" t="s">
        <v>512</v>
      </c>
      <c r="H75" s="21"/>
      <c r="I75" s="21" t="s">
        <v>2791</v>
      </c>
      <c r="J75" s="20"/>
      <c r="K75" s="21" t="s">
        <v>2792</v>
      </c>
      <c r="M75" s="43" t="s">
        <v>757</v>
      </c>
      <c r="N75" s="21"/>
    </row>
    <row r="76" spans="1:14" ht="42" customHeight="1" x14ac:dyDescent="0.2">
      <c r="A76" s="21">
        <v>71</v>
      </c>
      <c r="B76" s="21" t="s">
        <v>200</v>
      </c>
      <c r="C76" s="17" t="s">
        <v>199</v>
      </c>
      <c r="D76" s="21" t="s">
        <v>197</v>
      </c>
      <c r="E76" s="21" t="s">
        <v>1480</v>
      </c>
      <c r="F76" s="21" t="s">
        <v>2524</v>
      </c>
      <c r="G76" s="21" t="s">
        <v>512</v>
      </c>
      <c r="H76" s="21"/>
      <c r="I76" s="158" t="s">
        <v>757</v>
      </c>
      <c r="J76" s="21"/>
      <c r="K76" s="21"/>
      <c r="M76" s="43" t="s">
        <v>757</v>
      </c>
      <c r="N76" s="21"/>
    </row>
    <row r="77" spans="1:14" ht="49.5" customHeight="1" x14ac:dyDescent="0.2">
      <c r="A77" s="119">
        <v>72</v>
      </c>
      <c r="B77" s="21" t="s">
        <v>201</v>
      </c>
      <c r="C77" s="17" t="s">
        <v>436</v>
      </c>
      <c r="D77" s="21" t="s">
        <v>197</v>
      </c>
      <c r="E77" s="21" t="s">
        <v>198</v>
      </c>
      <c r="F77" s="21" t="s">
        <v>2574</v>
      </c>
      <c r="G77" s="21" t="s">
        <v>512</v>
      </c>
      <c r="H77" s="21"/>
      <c r="I77" s="123" t="s">
        <v>757</v>
      </c>
      <c r="J77" s="21"/>
      <c r="K77" s="21"/>
      <c r="M77" s="43" t="s">
        <v>757</v>
      </c>
      <c r="N77" s="21"/>
    </row>
    <row r="78" spans="1:14" ht="51.75" customHeight="1" x14ac:dyDescent="0.2">
      <c r="A78" s="21">
        <v>73</v>
      </c>
      <c r="B78" s="21" t="s">
        <v>430</v>
      </c>
      <c r="C78" s="17" t="s">
        <v>1433</v>
      </c>
      <c r="D78" s="21" t="s">
        <v>97</v>
      </c>
      <c r="E78" s="21" t="s">
        <v>448</v>
      </c>
      <c r="F78" s="21" t="s">
        <v>1807</v>
      </c>
      <c r="G78" s="21" t="s">
        <v>512</v>
      </c>
      <c r="H78" s="21"/>
      <c r="I78" s="21" t="s">
        <v>1812</v>
      </c>
      <c r="J78" s="21"/>
      <c r="K78" s="21" t="s">
        <v>2497</v>
      </c>
      <c r="M78" s="43" t="s">
        <v>757</v>
      </c>
      <c r="N78" s="123"/>
    </row>
    <row r="79" spans="1:14" ht="50.25" customHeight="1" x14ac:dyDescent="0.2">
      <c r="A79" s="119">
        <v>74</v>
      </c>
      <c r="B79" s="21" t="s">
        <v>206</v>
      </c>
      <c r="C79" s="17" t="s">
        <v>207</v>
      </c>
      <c r="D79" s="21" t="s">
        <v>142</v>
      </c>
      <c r="E79" s="21" t="s">
        <v>205</v>
      </c>
      <c r="F79" s="21" t="s">
        <v>966</v>
      </c>
      <c r="G79" s="21" t="s">
        <v>512</v>
      </c>
      <c r="H79" s="21"/>
      <c r="I79" s="21"/>
      <c r="J79" s="21"/>
      <c r="K79" s="17"/>
      <c r="M79" s="43" t="s">
        <v>863</v>
      </c>
      <c r="N79" s="17"/>
    </row>
    <row r="80" spans="1:14" ht="96" customHeight="1" x14ac:dyDescent="0.2">
      <c r="A80" s="21">
        <v>75</v>
      </c>
      <c r="B80" s="21" t="s">
        <v>2402</v>
      </c>
      <c r="C80" s="17" t="s">
        <v>2403</v>
      </c>
      <c r="D80" s="21" t="s">
        <v>631</v>
      </c>
      <c r="E80" s="21" t="s">
        <v>2401</v>
      </c>
      <c r="F80" s="21" t="s">
        <v>188</v>
      </c>
      <c r="G80" s="21" t="s">
        <v>512</v>
      </c>
      <c r="H80" s="21"/>
      <c r="I80" s="21" t="s">
        <v>757</v>
      </c>
      <c r="J80" s="21"/>
      <c r="K80" s="21"/>
      <c r="M80" s="43" t="s">
        <v>757</v>
      </c>
      <c r="N80" s="21"/>
    </row>
    <row r="81" spans="1:14" ht="57.75" customHeight="1" x14ac:dyDescent="0.2">
      <c r="A81" s="119">
        <v>76</v>
      </c>
      <c r="B81" s="21" t="s">
        <v>208</v>
      </c>
      <c r="C81" s="17" t="s">
        <v>209</v>
      </c>
      <c r="D81" s="21" t="s">
        <v>631</v>
      </c>
      <c r="E81" s="21" t="s">
        <v>1425</v>
      </c>
      <c r="F81" s="21" t="s">
        <v>1426</v>
      </c>
      <c r="G81" s="21" t="s">
        <v>512</v>
      </c>
      <c r="H81" s="21"/>
      <c r="I81" s="21" t="s">
        <v>1812</v>
      </c>
      <c r="J81" s="21"/>
      <c r="K81" s="21" t="s">
        <v>2499</v>
      </c>
      <c r="M81" s="43" t="s">
        <v>757</v>
      </c>
      <c r="N81" s="21"/>
    </row>
    <row r="82" spans="1:14" ht="51" customHeight="1" x14ac:dyDescent="0.2">
      <c r="A82" s="21">
        <v>77</v>
      </c>
      <c r="B82" s="21" t="s">
        <v>1421</v>
      </c>
      <c r="C82" s="17" t="s">
        <v>541</v>
      </c>
      <c r="D82" s="21" t="s">
        <v>97</v>
      </c>
      <c r="E82" s="21" t="s">
        <v>416</v>
      </c>
      <c r="F82" s="21" t="s">
        <v>743</v>
      </c>
      <c r="G82" s="21" t="s">
        <v>512</v>
      </c>
      <c r="H82" s="21"/>
      <c r="I82" s="21" t="s">
        <v>1812</v>
      </c>
      <c r="J82" s="21"/>
      <c r="K82" s="21" t="s">
        <v>1732</v>
      </c>
      <c r="M82" s="43" t="s">
        <v>586</v>
      </c>
      <c r="N82" s="21" t="s">
        <v>1422</v>
      </c>
    </row>
    <row r="83" spans="1:14" ht="61.5" customHeight="1" x14ac:dyDescent="0.2">
      <c r="A83" s="119">
        <v>78</v>
      </c>
      <c r="B83" s="21" t="s">
        <v>540</v>
      </c>
      <c r="C83" s="17" t="s">
        <v>542</v>
      </c>
      <c r="D83" s="21" t="s">
        <v>97</v>
      </c>
      <c r="E83" s="119" t="s">
        <v>1424</v>
      </c>
      <c r="F83" s="21" t="s">
        <v>415</v>
      </c>
      <c r="G83" s="21" t="s">
        <v>512</v>
      </c>
      <c r="H83" s="21"/>
      <c r="I83" s="21"/>
      <c r="J83" s="21"/>
      <c r="K83" s="21"/>
      <c r="M83" s="43" t="s">
        <v>823</v>
      </c>
      <c r="N83" s="21"/>
    </row>
    <row r="84" spans="1:14" ht="103.5" customHeight="1" x14ac:dyDescent="0.2">
      <c r="A84" s="21">
        <v>79</v>
      </c>
      <c r="B84" s="20" t="s">
        <v>414</v>
      </c>
      <c r="C84" s="28" t="s">
        <v>413</v>
      </c>
      <c r="D84" s="20" t="s">
        <v>410</v>
      </c>
      <c r="E84" s="20" t="s">
        <v>411</v>
      </c>
      <c r="F84" s="20" t="s">
        <v>412</v>
      </c>
      <c r="G84" s="21" t="s">
        <v>512</v>
      </c>
      <c r="H84" s="21"/>
      <c r="I84" s="21"/>
      <c r="J84" s="20"/>
      <c r="K84" s="21"/>
      <c r="M84" s="43" t="s">
        <v>506</v>
      </c>
      <c r="N84" s="21" t="s">
        <v>1423</v>
      </c>
    </row>
    <row r="85" spans="1:14" ht="43.5" customHeight="1" x14ac:dyDescent="0.2">
      <c r="A85" s="119">
        <v>80</v>
      </c>
      <c r="B85" s="119" t="s">
        <v>211</v>
      </c>
      <c r="C85" s="17" t="s">
        <v>212</v>
      </c>
      <c r="D85" s="21" t="s">
        <v>30</v>
      </c>
      <c r="E85" s="21" t="s">
        <v>505</v>
      </c>
      <c r="F85" s="21" t="s">
        <v>204</v>
      </c>
      <c r="G85" s="21" t="s">
        <v>512</v>
      </c>
      <c r="H85" s="21"/>
      <c r="I85" s="21" t="s">
        <v>757</v>
      </c>
      <c r="J85" s="21"/>
      <c r="K85" s="21"/>
      <c r="M85" s="21" t="s">
        <v>757</v>
      </c>
      <c r="N85" s="21"/>
    </row>
    <row r="86" spans="1:14" ht="65.25" customHeight="1" x14ac:dyDescent="0.2">
      <c r="A86" s="21">
        <v>81</v>
      </c>
      <c r="B86" s="21" t="s">
        <v>213</v>
      </c>
      <c r="C86" s="17" t="s">
        <v>214</v>
      </c>
      <c r="D86" s="21" t="s">
        <v>631</v>
      </c>
      <c r="E86" s="21" t="s">
        <v>1428</v>
      </c>
      <c r="F86" s="21" t="s">
        <v>215</v>
      </c>
      <c r="G86" s="21"/>
      <c r="H86" s="21"/>
      <c r="I86" s="21" t="s">
        <v>506</v>
      </c>
      <c r="J86" s="21"/>
      <c r="K86" s="21" t="s">
        <v>2795</v>
      </c>
      <c r="M86" s="43" t="s">
        <v>1827</v>
      </c>
      <c r="N86" s="21"/>
    </row>
    <row r="87" spans="1:14" ht="36" customHeight="1" x14ac:dyDescent="0.2">
      <c r="A87" s="119">
        <v>82</v>
      </c>
      <c r="B87" s="21" t="s">
        <v>425</v>
      </c>
      <c r="C87" s="17" t="s">
        <v>216</v>
      </c>
      <c r="D87" s="21" t="s">
        <v>30</v>
      </c>
      <c r="E87" s="119" t="s">
        <v>1460</v>
      </c>
      <c r="F87" s="21" t="s">
        <v>54</v>
      </c>
      <c r="G87" s="21" t="s">
        <v>512</v>
      </c>
      <c r="H87" s="21"/>
      <c r="I87" s="21" t="s">
        <v>757</v>
      </c>
      <c r="J87" s="21"/>
      <c r="K87" s="21"/>
      <c r="M87" s="43" t="s">
        <v>757</v>
      </c>
      <c r="N87" s="21"/>
    </row>
    <row r="88" spans="1:14" ht="93.75" customHeight="1" x14ac:dyDescent="0.2">
      <c r="A88" s="21">
        <v>83</v>
      </c>
      <c r="B88" s="21" t="s">
        <v>217</v>
      </c>
      <c r="C88" s="17" t="s">
        <v>218</v>
      </c>
      <c r="D88" s="21" t="s">
        <v>105</v>
      </c>
      <c r="E88" s="21" t="s">
        <v>1429</v>
      </c>
      <c r="F88" s="21" t="s">
        <v>962</v>
      </c>
      <c r="G88" s="21" t="s">
        <v>512</v>
      </c>
      <c r="H88" s="21"/>
      <c r="I88" s="21"/>
      <c r="J88" s="21"/>
      <c r="K88" s="21"/>
      <c r="M88" s="43" t="s">
        <v>506</v>
      </c>
      <c r="N88" s="21" t="s">
        <v>1431</v>
      </c>
    </row>
    <row r="89" spans="1:14" ht="81.75" customHeight="1" x14ac:dyDescent="0.2">
      <c r="A89" s="119">
        <v>84</v>
      </c>
      <c r="B89" s="21" t="s">
        <v>220</v>
      </c>
      <c r="C89" s="17" t="s">
        <v>219</v>
      </c>
      <c r="D89" s="21" t="s">
        <v>30</v>
      </c>
      <c r="E89" s="21" t="s">
        <v>1430</v>
      </c>
      <c r="F89" s="21" t="s">
        <v>906</v>
      </c>
      <c r="G89" s="21" t="s">
        <v>512</v>
      </c>
      <c r="H89" s="21"/>
      <c r="I89" s="21"/>
      <c r="J89" s="21"/>
      <c r="K89" s="28"/>
      <c r="M89" s="43" t="s">
        <v>506</v>
      </c>
      <c r="N89" s="136" t="s">
        <v>1432</v>
      </c>
    </row>
    <row r="90" spans="1:14" ht="51.75" customHeight="1" x14ac:dyDescent="0.2">
      <c r="A90" s="21">
        <v>85</v>
      </c>
      <c r="B90" s="21" t="s">
        <v>222</v>
      </c>
      <c r="C90" s="17" t="s">
        <v>1080</v>
      </c>
      <c r="D90" s="21" t="s">
        <v>30</v>
      </c>
      <c r="E90" s="21" t="s">
        <v>1081</v>
      </c>
      <c r="F90" s="21" t="s">
        <v>1493</v>
      </c>
      <c r="G90" s="21" t="s">
        <v>512</v>
      </c>
      <c r="H90" s="21"/>
      <c r="I90" s="21"/>
      <c r="J90" s="21"/>
      <c r="K90" s="21"/>
      <c r="M90" s="43" t="s">
        <v>506</v>
      </c>
      <c r="N90" s="123" t="s">
        <v>1494</v>
      </c>
    </row>
    <row r="91" spans="1:14" ht="51" customHeight="1" x14ac:dyDescent="0.2">
      <c r="A91" s="119">
        <v>86</v>
      </c>
      <c r="B91" s="21" t="s">
        <v>438</v>
      </c>
      <c r="C91" s="17" t="s">
        <v>437</v>
      </c>
      <c r="D91" s="21" t="s">
        <v>30</v>
      </c>
      <c r="E91" s="20" t="s">
        <v>224</v>
      </c>
      <c r="F91" s="21" t="s">
        <v>225</v>
      </c>
      <c r="G91" s="21" t="s">
        <v>512</v>
      </c>
      <c r="H91" s="21"/>
      <c r="I91" s="21"/>
      <c r="J91" s="21"/>
      <c r="K91" s="21"/>
      <c r="M91" s="43" t="s">
        <v>506</v>
      </c>
      <c r="N91" s="21" t="s">
        <v>1423</v>
      </c>
    </row>
    <row r="92" spans="1:14" ht="37.5" customHeight="1" x14ac:dyDescent="0.2">
      <c r="A92" s="21">
        <v>87</v>
      </c>
      <c r="B92" s="21" t="s">
        <v>226</v>
      </c>
      <c r="C92" s="17" t="s">
        <v>227</v>
      </c>
      <c r="D92" s="21" t="s">
        <v>30</v>
      </c>
      <c r="E92" s="21" t="s">
        <v>1434</v>
      </c>
      <c r="F92" s="21" t="s">
        <v>1041</v>
      </c>
      <c r="G92" s="21" t="s">
        <v>512</v>
      </c>
      <c r="H92" s="21"/>
      <c r="I92" s="21"/>
      <c r="J92" s="21"/>
      <c r="K92" s="21"/>
      <c r="M92" s="43" t="s">
        <v>506</v>
      </c>
      <c r="N92" s="21" t="s">
        <v>1435</v>
      </c>
    </row>
    <row r="93" spans="1:14" ht="52.5" customHeight="1" x14ac:dyDescent="0.2">
      <c r="A93" s="119">
        <v>88</v>
      </c>
      <c r="B93" s="21" t="s">
        <v>229</v>
      </c>
      <c r="C93" s="17" t="s">
        <v>1984</v>
      </c>
      <c r="D93" s="21" t="s">
        <v>230</v>
      </c>
      <c r="E93" s="21" t="s">
        <v>1436</v>
      </c>
      <c r="F93" s="21" t="s">
        <v>475</v>
      </c>
      <c r="G93" s="21" t="s">
        <v>512</v>
      </c>
      <c r="H93" s="21"/>
      <c r="I93" s="21" t="s">
        <v>1812</v>
      </c>
      <c r="J93" s="21"/>
      <c r="K93" s="21" t="s">
        <v>2452</v>
      </c>
      <c r="M93" s="43" t="s">
        <v>1354</v>
      </c>
      <c r="N93" s="21"/>
    </row>
    <row r="94" spans="1:14" ht="80.25" customHeight="1" x14ac:dyDescent="0.2">
      <c r="A94" s="21">
        <v>89</v>
      </c>
      <c r="B94" s="21" t="s">
        <v>231</v>
      </c>
      <c r="C94" s="17" t="s">
        <v>232</v>
      </c>
      <c r="D94" s="21" t="s">
        <v>30</v>
      </c>
      <c r="E94" s="21" t="s">
        <v>1437</v>
      </c>
      <c r="F94" s="21" t="s">
        <v>495</v>
      </c>
      <c r="G94" s="21" t="s">
        <v>512</v>
      </c>
      <c r="H94" s="21"/>
      <c r="I94" s="21"/>
      <c r="J94" s="21"/>
      <c r="K94" s="21"/>
      <c r="M94" s="43" t="s">
        <v>506</v>
      </c>
      <c r="N94" s="21" t="s">
        <v>1438</v>
      </c>
    </row>
    <row r="95" spans="1:14" ht="64.5" customHeight="1" x14ac:dyDescent="0.2">
      <c r="A95" s="158">
        <v>90</v>
      </c>
      <c r="B95" s="123" t="s">
        <v>233</v>
      </c>
      <c r="C95" s="138" t="s">
        <v>234</v>
      </c>
      <c r="D95" s="123" t="s">
        <v>473</v>
      </c>
      <c r="E95" s="123" t="s">
        <v>472</v>
      </c>
      <c r="F95" s="123" t="s">
        <v>235</v>
      </c>
      <c r="G95" s="21" t="s">
        <v>512</v>
      </c>
      <c r="H95" s="123"/>
      <c r="I95" s="123"/>
      <c r="J95" s="123"/>
      <c r="K95" s="21"/>
      <c r="M95" s="121" t="s">
        <v>863</v>
      </c>
      <c r="N95" s="123"/>
    </row>
    <row r="96" spans="1:14" ht="37.5" customHeight="1" x14ac:dyDescent="0.2">
      <c r="A96" s="21">
        <v>91</v>
      </c>
      <c r="B96" s="21" t="s">
        <v>236</v>
      </c>
      <c r="C96" s="17" t="s">
        <v>237</v>
      </c>
      <c r="D96" s="21" t="s">
        <v>30</v>
      </c>
      <c r="E96" s="21" t="s">
        <v>1439</v>
      </c>
      <c r="F96" s="21" t="s">
        <v>494</v>
      </c>
      <c r="G96" s="21" t="s">
        <v>512</v>
      </c>
      <c r="H96" s="21"/>
      <c r="I96" s="123"/>
      <c r="J96" s="21"/>
      <c r="K96" s="21"/>
      <c r="M96" s="121" t="s">
        <v>863</v>
      </c>
      <c r="N96" s="21"/>
    </row>
    <row r="97" spans="1:14" ht="37.5" customHeight="1" x14ac:dyDescent="0.2">
      <c r="A97" s="119">
        <v>92</v>
      </c>
      <c r="B97" s="21" t="s">
        <v>238</v>
      </c>
      <c r="C97" s="17" t="s">
        <v>239</v>
      </c>
      <c r="D97" s="21" t="s">
        <v>51</v>
      </c>
      <c r="E97" s="21" t="s">
        <v>1440</v>
      </c>
      <c r="F97" s="21" t="s">
        <v>240</v>
      </c>
      <c r="G97" s="21" t="s">
        <v>512</v>
      </c>
      <c r="H97" s="21"/>
      <c r="I97" s="21"/>
      <c r="J97" s="21"/>
      <c r="K97" s="21"/>
      <c r="M97" s="43" t="s">
        <v>506</v>
      </c>
      <c r="N97" s="21" t="s">
        <v>1423</v>
      </c>
    </row>
    <row r="98" spans="1:14" ht="72.75" customHeight="1" x14ac:dyDescent="0.2">
      <c r="A98" s="21">
        <v>93</v>
      </c>
      <c r="B98" s="21" t="s">
        <v>241</v>
      </c>
      <c r="C98" s="17" t="s">
        <v>242</v>
      </c>
      <c r="D98" s="21" t="s">
        <v>243</v>
      </c>
      <c r="E98" s="21" t="s">
        <v>1441</v>
      </c>
      <c r="F98" s="21" t="s">
        <v>1442</v>
      </c>
      <c r="G98" s="21" t="s">
        <v>512</v>
      </c>
      <c r="H98" s="21"/>
      <c r="I98" s="21"/>
      <c r="J98" s="21"/>
      <c r="K98" s="21"/>
      <c r="M98" s="43" t="s">
        <v>863</v>
      </c>
      <c r="N98" s="21" t="s">
        <v>1849</v>
      </c>
    </row>
    <row r="99" spans="1:14" ht="98" x14ac:dyDescent="0.2">
      <c r="A99" s="119">
        <v>94</v>
      </c>
      <c r="B99" s="21" t="s">
        <v>244</v>
      </c>
      <c r="C99" s="17" t="s">
        <v>245</v>
      </c>
      <c r="D99" s="21" t="s">
        <v>406</v>
      </c>
      <c r="E99" s="21" t="s">
        <v>407</v>
      </c>
      <c r="F99" s="21" t="s">
        <v>246</v>
      </c>
      <c r="G99" s="21" t="s">
        <v>512</v>
      </c>
      <c r="H99" s="21"/>
      <c r="I99" s="21"/>
      <c r="J99" s="21"/>
      <c r="K99" s="21"/>
      <c r="M99" s="43" t="s">
        <v>863</v>
      </c>
      <c r="N99" s="21"/>
    </row>
    <row r="100" spans="1:14" ht="81" customHeight="1" x14ac:dyDescent="0.2">
      <c r="A100" s="21">
        <v>95</v>
      </c>
      <c r="B100" s="21" t="s">
        <v>247</v>
      </c>
      <c r="C100" s="17" t="s">
        <v>248</v>
      </c>
      <c r="D100" s="21" t="s">
        <v>631</v>
      </c>
      <c r="E100" s="21" t="s">
        <v>1666</v>
      </c>
      <c r="F100" s="21" t="s">
        <v>2841</v>
      </c>
      <c r="G100" s="21" t="s">
        <v>512</v>
      </c>
      <c r="H100" s="21"/>
      <c r="I100" s="123" t="s">
        <v>757</v>
      </c>
      <c r="J100" s="21"/>
      <c r="K100" s="122" t="s">
        <v>2842</v>
      </c>
      <c r="M100" s="43" t="s">
        <v>757</v>
      </c>
      <c r="N100" s="123"/>
    </row>
    <row r="101" spans="1:14" ht="38.25" customHeight="1" x14ac:dyDescent="0.2">
      <c r="A101" s="119">
        <v>96</v>
      </c>
      <c r="B101" s="21" t="s">
        <v>249</v>
      </c>
      <c r="C101" s="17" t="s">
        <v>251</v>
      </c>
      <c r="D101" s="21" t="s">
        <v>631</v>
      </c>
      <c r="E101" s="21" t="s">
        <v>1443</v>
      </c>
      <c r="F101" s="21" t="s">
        <v>2348</v>
      </c>
      <c r="G101" s="21" t="s">
        <v>512</v>
      </c>
      <c r="H101" s="21"/>
      <c r="I101" s="21" t="s">
        <v>757</v>
      </c>
      <c r="J101" s="21"/>
      <c r="K101" s="21"/>
      <c r="M101" s="43" t="s">
        <v>757</v>
      </c>
      <c r="N101" s="21"/>
    </row>
    <row r="102" spans="1:14" ht="55.5" customHeight="1" x14ac:dyDescent="0.2">
      <c r="A102" s="21">
        <v>97</v>
      </c>
      <c r="B102" s="21" t="s">
        <v>252</v>
      </c>
      <c r="C102" s="17" t="s">
        <v>253</v>
      </c>
      <c r="D102" s="21" t="s">
        <v>458</v>
      </c>
      <c r="E102" s="21" t="s">
        <v>1445</v>
      </c>
      <c r="F102" s="21" t="s">
        <v>254</v>
      </c>
      <c r="G102" s="21" t="s">
        <v>512</v>
      </c>
      <c r="H102" s="21"/>
      <c r="I102" s="21"/>
      <c r="J102" s="21"/>
      <c r="K102" s="21"/>
      <c r="M102" s="43" t="s">
        <v>586</v>
      </c>
      <c r="N102" s="21"/>
    </row>
    <row r="103" spans="1:14" ht="38.25" customHeight="1" x14ac:dyDescent="0.2">
      <c r="A103" s="119">
        <v>98</v>
      </c>
      <c r="B103" s="21" t="s">
        <v>1446</v>
      </c>
      <c r="C103" s="17" t="s">
        <v>256</v>
      </c>
      <c r="D103" s="21" t="s">
        <v>30</v>
      </c>
      <c r="E103" s="21" t="s">
        <v>1444</v>
      </c>
      <c r="F103" s="21" t="s">
        <v>471</v>
      </c>
      <c r="G103" s="21" t="s">
        <v>512</v>
      </c>
      <c r="H103" s="21"/>
      <c r="I103" s="21"/>
      <c r="J103" s="21"/>
      <c r="K103" s="21"/>
      <c r="M103" s="43" t="s">
        <v>863</v>
      </c>
      <c r="N103" s="21"/>
    </row>
    <row r="104" spans="1:14" ht="38.25" customHeight="1" x14ac:dyDescent="0.2">
      <c r="A104" s="21">
        <v>99</v>
      </c>
      <c r="B104" s="21" t="s">
        <v>258</v>
      </c>
      <c r="C104" s="17" t="s">
        <v>259</v>
      </c>
      <c r="D104" s="21" t="s">
        <v>30</v>
      </c>
      <c r="E104" s="21" t="s">
        <v>1447</v>
      </c>
      <c r="F104" s="21" t="s">
        <v>1779</v>
      </c>
      <c r="G104" s="21" t="s">
        <v>512</v>
      </c>
      <c r="H104" s="21"/>
      <c r="I104" s="21" t="s">
        <v>1812</v>
      </c>
      <c r="J104" s="21"/>
      <c r="K104" s="21" t="s">
        <v>2500</v>
      </c>
      <c r="M104" s="43" t="s">
        <v>757</v>
      </c>
      <c r="N104" s="21"/>
    </row>
    <row r="105" spans="1:14" ht="38.25" customHeight="1" x14ac:dyDescent="0.2">
      <c r="A105" s="119">
        <v>100</v>
      </c>
      <c r="B105" s="21" t="s">
        <v>543</v>
      </c>
      <c r="C105" s="17" t="s">
        <v>544</v>
      </c>
      <c r="D105" s="21" t="s">
        <v>780</v>
      </c>
      <c r="E105" s="21" t="s">
        <v>2630</v>
      </c>
      <c r="F105" s="21" t="s">
        <v>2629</v>
      </c>
      <c r="G105" s="21" t="s">
        <v>512</v>
      </c>
      <c r="H105" s="21"/>
      <c r="I105" s="21" t="s">
        <v>757</v>
      </c>
      <c r="J105" s="21"/>
      <c r="K105" s="21"/>
      <c r="M105" s="43" t="s">
        <v>823</v>
      </c>
      <c r="N105" s="21"/>
    </row>
    <row r="106" spans="1:14" ht="57" customHeight="1" x14ac:dyDescent="0.2">
      <c r="A106" s="21">
        <v>101</v>
      </c>
      <c r="B106" s="21" t="s">
        <v>446</v>
      </c>
      <c r="C106" s="17" t="s">
        <v>261</v>
      </c>
      <c r="D106" s="21" t="s">
        <v>197</v>
      </c>
      <c r="E106" s="21" t="s">
        <v>1448</v>
      </c>
      <c r="F106" s="21" t="s">
        <v>268</v>
      </c>
      <c r="G106" s="21" t="s">
        <v>512</v>
      </c>
      <c r="H106" s="21"/>
      <c r="I106" s="21" t="s">
        <v>1812</v>
      </c>
      <c r="J106" s="21"/>
      <c r="K106" s="21" t="s">
        <v>1636</v>
      </c>
      <c r="M106" s="21" t="s">
        <v>715</v>
      </c>
      <c r="N106" s="21" t="s">
        <v>715</v>
      </c>
    </row>
    <row r="107" spans="1:14" ht="63" customHeight="1" x14ac:dyDescent="0.2">
      <c r="A107" s="119">
        <v>102</v>
      </c>
      <c r="B107" s="21" t="s">
        <v>263</v>
      </c>
      <c r="C107" s="17" t="s">
        <v>264</v>
      </c>
      <c r="D107" s="21" t="s">
        <v>197</v>
      </c>
      <c r="E107" s="21" t="s">
        <v>1449</v>
      </c>
      <c r="F107" s="21" t="s">
        <v>1450</v>
      </c>
      <c r="G107" s="21" t="s">
        <v>512</v>
      </c>
      <c r="H107" s="21"/>
      <c r="I107" s="21"/>
      <c r="J107" s="21"/>
      <c r="K107" s="119"/>
      <c r="M107" s="43" t="s">
        <v>506</v>
      </c>
      <c r="N107" s="119" t="s">
        <v>1456</v>
      </c>
    </row>
    <row r="108" spans="1:14" ht="38.25" customHeight="1" x14ac:dyDescent="0.2">
      <c r="A108" s="21">
        <v>103</v>
      </c>
      <c r="B108" s="21" t="s">
        <v>2248</v>
      </c>
      <c r="C108" s="17" t="s">
        <v>265</v>
      </c>
      <c r="D108" s="21" t="s">
        <v>30</v>
      </c>
      <c r="E108" s="21" t="s">
        <v>1451</v>
      </c>
      <c r="F108" s="21" t="s">
        <v>769</v>
      </c>
      <c r="G108" s="21" t="s">
        <v>512</v>
      </c>
      <c r="H108" s="21"/>
      <c r="I108" s="21"/>
      <c r="J108" s="21"/>
      <c r="K108" s="21"/>
      <c r="M108" s="43" t="s">
        <v>757</v>
      </c>
      <c r="N108" s="21"/>
    </row>
    <row r="109" spans="1:14" ht="38.25" customHeight="1" x14ac:dyDescent="0.2">
      <c r="A109" s="119">
        <v>104</v>
      </c>
      <c r="B109" s="21" t="s">
        <v>210</v>
      </c>
      <c r="C109" s="17" t="s">
        <v>267</v>
      </c>
      <c r="D109" s="21" t="s">
        <v>30</v>
      </c>
      <c r="E109" s="21" t="s">
        <v>1452</v>
      </c>
      <c r="F109" s="21" t="s">
        <v>478</v>
      </c>
      <c r="G109" s="21" t="s">
        <v>512</v>
      </c>
      <c r="H109" s="21"/>
      <c r="I109" s="43" t="s">
        <v>1453</v>
      </c>
      <c r="J109" s="21"/>
      <c r="K109" s="21"/>
      <c r="M109" s="43" t="s">
        <v>1453</v>
      </c>
      <c r="N109" s="21"/>
    </row>
    <row r="110" spans="1:14" ht="38.25" customHeight="1" x14ac:dyDescent="0.2">
      <c r="A110" s="21">
        <v>105</v>
      </c>
      <c r="B110" s="21" t="s">
        <v>272</v>
      </c>
      <c r="C110" s="17" t="s">
        <v>271</v>
      </c>
      <c r="D110" s="21" t="s">
        <v>1454</v>
      </c>
      <c r="E110" s="21" t="s">
        <v>1455</v>
      </c>
      <c r="F110" s="21" t="s">
        <v>270</v>
      </c>
      <c r="G110" s="21" t="s">
        <v>512</v>
      </c>
      <c r="H110" s="21"/>
      <c r="I110" s="43" t="s">
        <v>506</v>
      </c>
      <c r="J110" s="21"/>
      <c r="K110" s="119" t="s">
        <v>1423</v>
      </c>
      <c r="M110" s="43" t="s">
        <v>506</v>
      </c>
      <c r="N110" s="119" t="s">
        <v>1423</v>
      </c>
    </row>
    <row r="111" spans="1:14" ht="65.25" customHeight="1" x14ac:dyDescent="0.2">
      <c r="A111" s="119">
        <v>106</v>
      </c>
      <c r="B111" s="21" t="s">
        <v>280</v>
      </c>
      <c r="C111" s="17" t="s">
        <v>273</v>
      </c>
      <c r="D111" s="21" t="s">
        <v>42</v>
      </c>
      <c r="E111" s="21" t="s">
        <v>1495</v>
      </c>
      <c r="F111" s="21" t="s">
        <v>188</v>
      </c>
      <c r="G111" s="21" t="s">
        <v>512</v>
      </c>
      <c r="H111" s="21"/>
      <c r="I111" s="21"/>
      <c r="J111" s="21"/>
      <c r="K111" s="20"/>
      <c r="M111" s="43" t="s">
        <v>506</v>
      </c>
      <c r="N111" s="20" t="s">
        <v>1501</v>
      </c>
    </row>
    <row r="112" spans="1:14" ht="67.5" customHeight="1" x14ac:dyDescent="0.2">
      <c r="A112" s="21">
        <v>107</v>
      </c>
      <c r="B112" s="21" t="s">
        <v>274</v>
      </c>
      <c r="C112" s="17" t="s">
        <v>278</v>
      </c>
      <c r="D112" s="21" t="s">
        <v>30</v>
      </c>
      <c r="E112" s="21" t="s">
        <v>1496</v>
      </c>
      <c r="F112" s="21" t="s">
        <v>275</v>
      </c>
      <c r="G112" s="21" t="s">
        <v>512</v>
      </c>
      <c r="H112" s="21"/>
      <c r="I112" s="21" t="s">
        <v>2793</v>
      </c>
      <c r="J112" s="21"/>
      <c r="K112" s="21" t="s">
        <v>2838</v>
      </c>
      <c r="M112" s="43" t="s">
        <v>506</v>
      </c>
      <c r="N112" s="21" t="s">
        <v>1502</v>
      </c>
    </row>
    <row r="113" spans="1:14" ht="38.25" customHeight="1" x14ac:dyDescent="0.2">
      <c r="A113" s="119">
        <v>108</v>
      </c>
      <c r="B113" s="21" t="s">
        <v>276</v>
      </c>
      <c r="C113" s="17" t="s">
        <v>279</v>
      </c>
      <c r="D113" s="21" t="s">
        <v>631</v>
      </c>
      <c r="E113" s="21" t="s">
        <v>1497</v>
      </c>
      <c r="F113" s="21" t="s">
        <v>277</v>
      </c>
      <c r="G113" s="21" t="s">
        <v>512</v>
      </c>
      <c r="H113" s="21"/>
      <c r="I113" s="21"/>
      <c r="J113" s="21"/>
      <c r="K113" s="21"/>
      <c r="M113" s="43" t="s">
        <v>506</v>
      </c>
      <c r="N113" s="21" t="s">
        <v>1503</v>
      </c>
    </row>
    <row r="114" spans="1:14" ht="57" customHeight="1" x14ac:dyDescent="0.2">
      <c r="A114" s="21">
        <v>109</v>
      </c>
      <c r="B114" s="21" t="s">
        <v>283</v>
      </c>
      <c r="C114" s="17" t="s">
        <v>282</v>
      </c>
      <c r="D114" s="21" t="s">
        <v>30</v>
      </c>
      <c r="E114" s="21" t="s">
        <v>1498</v>
      </c>
      <c r="F114" s="21" t="s">
        <v>281</v>
      </c>
      <c r="G114" s="21" t="s">
        <v>512</v>
      </c>
      <c r="H114" s="21"/>
      <c r="I114" s="21"/>
      <c r="J114" s="21"/>
      <c r="K114" s="21"/>
      <c r="M114" s="21" t="s">
        <v>613</v>
      </c>
      <c r="N114" s="21" t="s">
        <v>613</v>
      </c>
    </row>
    <row r="115" spans="1:14" ht="69" customHeight="1" x14ac:dyDescent="0.2">
      <c r="A115" s="119">
        <v>110</v>
      </c>
      <c r="B115" s="21" t="s">
        <v>284</v>
      </c>
      <c r="C115" s="17" t="s">
        <v>285</v>
      </c>
      <c r="D115" s="21" t="s">
        <v>30</v>
      </c>
      <c r="E115" s="21" t="s">
        <v>1499</v>
      </c>
      <c r="F115" s="21" t="s">
        <v>3184</v>
      </c>
      <c r="G115" s="21" t="s">
        <v>512</v>
      </c>
      <c r="H115" s="21"/>
      <c r="I115" s="21"/>
      <c r="J115" s="21"/>
      <c r="K115" s="21"/>
      <c r="M115" s="43" t="s">
        <v>506</v>
      </c>
      <c r="N115" s="21" t="s">
        <v>716</v>
      </c>
    </row>
    <row r="116" spans="1:14" ht="38.25" customHeight="1" x14ac:dyDescent="0.2">
      <c r="A116" s="21">
        <v>111</v>
      </c>
      <c r="B116" s="21" t="s">
        <v>287</v>
      </c>
      <c r="C116" s="17" t="s">
        <v>747</v>
      </c>
      <c r="D116" s="21" t="s">
        <v>631</v>
      </c>
      <c r="E116" s="21" t="s">
        <v>502</v>
      </c>
      <c r="F116" s="21" t="s">
        <v>292</v>
      </c>
      <c r="G116" s="21" t="s">
        <v>512</v>
      </c>
      <c r="H116" s="21"/>
      <c r="I116" s="43" t="s">
        <v>1628</v>
      </c>
      <c r="J116" s="21"/>
      <c r="K116" s="21"/>
      <c r="M116" s="43" t="s">
        <v>1628</v>
      </c>
      <c r="N116" s="123"/>
    </row>
    <row r="117" spans="1:14" ht="51" customHeight="1" x14ac:dyDescent="0.2">
      <c r="A117" s="119">
        <v>112</v>
      </c>
      <c r="B117" s="20" t="s">
        <v>290</v>
      </c>
      <c r="C117" s="17" t="s">
        <v>288</v>
      </c>
      <c r="D117" s="21" t="s">
        <v>30</v>
      </c>
      <c r="E117" s="21" t="s">
        <v>1500</v>
      </c>
      <c r="F117" s="21" t="s">
        <v>291</v>
      </c>
      <c r="G117" s="21" t="s">
        <v>512</v>
      </c>
      <c r="H117" s="21"/>
      <c r="I117" s="21" t="s">
        <v>2793</v>
      </c>
      <c r="J117" s="21"/>
      <c r="K117" s="21" t="s">
        <v>2838</v>
      </c>
      <c r="M117" s="43" t="s">
        <v>506</v>
      </c>
      <c r="N117" s="21" t="s">
        <v>1504</v>
      </c>
    </row>
    <row r="118" spans="1:14" ht="55.5" customHeight="1" x14ac:dyDescent="0.2">
      <c r="A118" s="21">
        <v>113</v>
      </c>
      <c r="B118" s="21" t="s">
        <v>420</v>
      </c>
      <c r="C118" s="17" t="s">
        <v>293</v>
      </c>
      <c r="D118" s="21" t="s">
        <v>30</v>
      </c>
      <c r="E118" s="21" t="s">
        <v>1505</v>
      </c>
      <c r="F118" s="21" t="s">
        <v>294</v>
      </c>
      <c r="G118" s="21" t="s">
        <v>512</v>
      </c>
      <c r="H118" s="21"/>
      <c r="I118" s="43" t="s">
        <v>506</v>
      </c>
      <c r="J118" s="21"/>
      <c r="K118" s="21" t="s">
        <v>1506</v>
      </c>
      <c r="M118" s="43" t="s">
        <v>506</v>
      </c>
      <c r="N118" s="21" t="s">
        <v>1506</v>
      </c>
    </row>
    <row r="119" spans="1:14" ht="66.75" customHeight="1" x14ac:dyDescent="0.2">
      <c r="A119" s="119">
        <v>114</v>
      </c>
      <c r="B119" s="21" t="s">
        <v>295</v>
      </c>
      <c r="C119" s="17" t="s">
        <v>296</v>
      </c>
      <c r="D119" s="21" t="s">
        <v>230</v>
      </c>
      <c r="E119" s="21" t="s">
        <v>2222</v>
      </c>
      <c r="F119" s="21" t="s">
        <v>2501</v>
      </c>
      <c r="G119" s="21" t="s">
        <v>512</v>
      </c>
      <c r="H119" s="21"/>
      <c r="I119" s="21" t="s">
        <v>507</v>
      </c>
      <c r="J119" s="21"/>
      <c r="K119" s="21"/>
      <c r="M119" s="43" t="s">
        <v>507</v>
      </c>
      <c r="N119" s="21"/>
    </row>
    <row r="120" spans="1:14" x14ac:dyDescent="0.2">
      <c r="A120" s="21"/>
      <c r="B120" s="21"/>
      <c r="C120" s="17"/>
      <c r="D120" s="21"/>
      <c r="E120" s="21"/>
      <c r="F120" s="21"/>
      <c r="G120" s="21"/>
      <c r="H120" s="21"/>
      <c r="I120" s="21"/>
      <c r="J120" s="21"/>
      <c r="K120" s="21"/>
    </row>
    <row r="121" spans="1:14" ht="75.75" customHeight="1" x14ac:dyDescent="0.2">
      <c r="A121" s="119">
        <v>116</v>
      </c>
      <c r="B121" s="20" t="s">
        <v>302</v>
      </c>
      <c r="C121" s="17" t="s">
        <v>303</v>
      </c>
      <c r="D121" s="21" t="s">
        <v>304</v>
      </c>
      <c r="E121" s="21" t="s">
        <v>447</v>
      </c>
      <c r="F121" s="21" t="s">
        <v>305</v>
      </c>
      <c r="G121" s="21" t="s">
        <v>512</v>
      </c>
      <c r="H121" s="21"/>
      <c r="I121" s="43" t="s">
        <v>1865</v>
      </c>
      <c r="J121" s="21"/>
      <c r="K121" s="21"/>
      <c r="M121" s="43" t="s">
        <v>1865</v>
      </c>
      <c r="N121" s="21"/>
    </row>
    <row r="122" spans="1:14" ht="55.5" customHeight="1" x14ac:dyDescent="0.2">
      <c r="A122" s="119">
        <v>117</v>
      </c>
      <c r="B122" s="119" t="s">
        <v>306</v>
      </c>
      <c r="C122" s="17" t="s">
        <v>307</v>
      </c>
      <c r="D122" s="21" t="s">
        <v>30</v>
      </c>
      <c r="E122" s="21" t="s">
        <v>2691</v>
      </c>
      <c r="F122" s="21" t="s">
        <v>2690</v>
      </c>
      <c r="G122" s="21" t="s">
        <v>512</v>
      </c>
      <c r="H122" s="21"/>
      <c r="I122" s="21" t="s">
        <v>757</v>
      </c>
      <c r="J122" s="21"/>
      <c r="K122" s="21"/>
      <c r="M122" s="43" t="s">
        <v>757</v>
      </c>
      <c r="N122" s="21"/>
    </row>
    <row r="123" spans="1:14" ht="38.25" customHeight="1" x14ac:dyDescent="0.2">
      <c r="A123" s="119">
        <v>118</v>
      </c>
      <c r="B123" s="21" t="s">
        <v>309</v>
      </c>
      <c r="C123" s="17" t="s">
        <v>310</v>
      </c>
      <c r="D123" s="21" t="s">
        <v>105</v>
      </c>
      <c r="E123" s="21" t="s">
        <v>1508</v>
      </c>
      <c r="F123" s="21" t="s">
        <v>2639</v>
      </c>
      <c r="G123" s="21" t="s">
        <v>512</v>
      </c>
      <c r="H123" s="21"/>
      <c r="I123" s="21" t="s">
        <v>757</v>
      </c>
      <c r="J123" s="21"/>
      <c r="K123" s="21"/>
      <c r="M123" s="43" t="s">
        <v>1354</v>
      </c>
      <c r="N123" s="21"/>
    </row>
    <row r="124" spans="1:14" ht="69.75" customHeight="1" x14ac:dyDescent="0.2">
      <c r="A124" s="21">
        <v>119</v>
      </c>
      <c r="B124" s="21" t="s">
        <v>311</v>
      </c>
      <c r="C124" s="17" t="s">
        <v>312</v>
      </c>
      <c r="D124" s="21" t="s">
        <v>30</v>
      </c>
      <c r="E124" s="21" t="s">
        <v>1507</v>
      </c>
      <c r="F124" s="31" t="s">
        <v>720</v>
      </c>
      <c r="G124" s="21" t="s">
        <v>512</v>
      </c>
      <c r="H124" s="21"/>
      <c r="I124" s="21"/>
      <c r="J124" s="21"/>
      <c r="K124" s="21"/>
      <c r="M124" s="43" t="s">
        <v>506</v>
      </c>
      <c r="N124" s="122" t="s">
        <v>1509</v>
      </c>
    </row>
    <row r="125" spans="1:14" ht="51.75" customHeight="1" x14ac:dyDescent="0.2">
      <c r="A125" s="119">
        <v>120</v>
      </c>
      <c r="B125" s="21" t="s">
        <v>314</v>
      </c>
      <c r="C125" s="17" t="s">
        <v>315</v>
      </c>
      <c r="D125" s="21" t="s">
        <v>30</v>
      </c>
      <c r="E125" s="119" t="s">
        <v>2241</v>
      </c>
      <c r="F125" s="21" t="s">
        <v>2858</v>
      </c>
      <c r="G125" s="21" t="s">
        <v>512</v>
      </c>
      <c r="H125" s="21"/>
      <c r="I125" s="21" t="s">
        <v>507</v>
      </c>
      <c r="J125" s="21"/>
      <c r="K125" s="21"/>
      <c r="M125" s="43" t="s">
        <v>507</v>
      </c>
      <c r="N125" s="123"/>
    </row>
    <row r="126" spans="1:14" ht="51.75" customHeight="1" x14ac:dyDescent="0.2">
      <c r="A126" s="21">
        <v>121</v>
      </c>
      <c r="B126" s="21" t="s">
        <v>455</v>
      </c>
      <c r="C126" s="17" t="s">
        <v>454</v>
      </c>
      <c r="D126" s="21" t="s">
        <v>452</v>
      </c>
      <c r="E126" s="21" t="s">
        <v>1511</v>
      </c>
      <c r="F126" s="21" t="s">
        <v>453</v>
      </c>
      <c r="G126" s="21" t="s">
        <v>512</v>
      </c>
      <c r="H126" s="21"/>
      <c r="I126" s="21"/>
      <c r="J126" s="21"/>
      <c r="K126" s="21"/>
      <c r="M126" s="43" t="s">
        <v>1510</v>
      </c>
      <c r="N126" s="21"/>
    </row>
    <row r="127" spans="1:14" ht="51.75" customHeight="1" x14ac:dyDescent="0.2">
      <c r="A127" s="119">
        <v>122</v>
      </c>
      <c r="B127" s="21" t="s">
        <v>497</v>
      </c>
      <c r="C127" s="17" t="s">
        <v>496</v>
      </c>
      <c r="D127" s="21" t="s">
        <v>30</v>
      </c>
      <c r="E127" s="21" t="s">
        <v>1512</v>
      </c>
      <c r="F127" s="21" t="s">
        <v>1024</v>
      </c>
      <c r="G127" s="21" t="s">
        <v>512</v>
      </c>
      <c r="H127" s="21"/>
      <c r="I127" s="21"/>
      <c r="J127" s="21"/>
      <c r="K127" s="21"/>
      <c r="M127" s="43" t="s">
        <v>1780</v>
      </c>
      <c r="N127" s="21"/>
    </row>
    <row r="128" spans="1:14" ht="51.75" customHeight="1" x14ac:dyDescent="0.2">
      <c r="A128" s="21">
        <v>123</v>
      </c>
      <c r="B128" s="21" t="s">
        <v>320</v>
      </c>
      <c r="C128" s="17" t="s">
        <v>321</v>
      </c>
      <c r="D128" s="21" t="s">
        <v>197</v>
      </c>
      <c r="E128" s="21" t="s">
        <v>468</v>
      </c>
      <c r="F128" s="21" t="s">
        <v>322</v>
      </c>
      <c r="G128" s="21" t="s">
        <v>512</v>
      </c>
      <c r="H128" s="21"/>
      <c r="I128" s="21" t="s">
        <v>2793</v>
      </c>
      <c r="J128" s="21"/>
      <c r="K128" s="21" t="s">
        <v>2838</v>
      </c>
      <c r="M128" s="43" t="s">
        <v>1514</v>
      </c>
      <c r="N128" s="21"/>
    </row>
    <row r="129" spans="1:14" ht="51.75" customHeight="1" x14ac:dyDescent="0.2">
      <c r="A129" s="119">
        <v>124</v>
      </c>
      <c r="B129" s="21" t="s">
        <v>324</v>
      </c>
      <c r="C129" s="17" t="s">
        <v>323</v>
      </c>
      <c r="D129" s="21" t="s">
        <v>30</v>
      </c>
      <c r="E129" s="21" t="s">
        <v>1513</v>
      </c>
      <c r="F129" s="21" t="s">
        <v>721</v>
      </c>
      <c r="G129" s="21" t="s">
        <v>512</v>
      </c>
      <c r="H129" s="21"/>
      <c r="I129" s="21" t="s">
        <v>1866</v>
      </c>
      <c r="J129" s="21"/>
      <c r="K129" s="21" t="s">
        <v>2839</v>
      </c>
      <c r="M129" s="43" t="s">
        <v>506</v>
      </c>
      <c r="N129" s="122" t="s">
        <v>1515</v>
      </c>
    </row>
    <row r="130" spans="1:14" ht="99.75" customHeight="1" x14ac:dyDescent="0.2">
      <c r="A130" s="21">
        <v>125</v>
      </c>
      <c r="B130" s="21" t="s">
        <v>325</v>
      </c>
      <c r="C130" s="17" t="s">
        <v>326</v>
      </c>
      <c r="D130" s="21" t="s">
        <v>631</v>
      </c>
      <c r="E130" s="21" t="s">
        <v>1517</v>
      </c>
      <c r="F130" s="21" t="s">
        <v>327</v>
      </c>
      <c r="G130" s="21" t="s">
        <v>512</v>
      </c>
      <c r="H130" s="21"/>
      <c r="I130" s="21" t="s">
        <v>506</v>
      </c>
      <c r="J130" s="21"/>
      <c r="K130" s="21" t="s">
        <v>2840</v>
      </c>
      <c r="M130" s="43" t="s">
        <v>506</v>
      </c>
      <c r="N130" s="21" t="s">
        <v>1516</v>
      </c>
    </row>
    <row r="131" spans="1:14" ht="51.75" customHeight="1" x14ac:dyDescent="0.2">
      <c r="A131" s="119">
        <v>126</v>
      </c>
      <c r="B131" s="21" t="s">
        <v>329</v>
      </c>
      <c r="C131" s="17" t="s">
        <v>328</v>
      </c>
      <c r="D131" s="21" t="s">
        <v>631</v>
      </c>
      <c r="E131" s="21" t="s">
        <v>1518</v>
      </c>
      <c r="F131" s="21" t="s">
        <v>493</v>
      </c>
      <c r="G131" s="21" t="s">
        <v>512</v>
      </c>
      <c r="H131" s="21"/>
      <c r="I131" s="21"/>
      <c r="J131" s="21"/>
      <c r="K131" s="21"/>
      <c r="M131" s="43" t="s">
        <v>506</v>
      </c>
      <c r="N131" s="21" t="s">
        <v>1520</v>
      </c>
    </row>
    <row r="132" spans="1:14" ht="72" customHeight="1" x14ac:dyDescent="0.2">
      <c r="A132" s="21">
        <v>127</v>
      </c>
      <c r="B132" s="21" t="s">
        <v>547</v>
      </c>
      <c r="C132" s="17" t="s">
        <v>330</v>
      </c>
      <c r="D132" s="21" t="s">
        <v>631</v>
      </c>
      <c r="E132" s="21" t="s">
        <v>1519</v>
      </c>
      <c r="F132" s="21" t="s">
        <v>1521</v>
      </c>
      <c r="G132" s="21" t="s">
        <v>512</v>
      </c>
      <c r="H132" s="21"/>
      <c r="I132" s="21" t="s">
        <v>506</v>
      </c>
      <c r="J132" s="21"/>
      <c r="K132" s="33" t="s">
        <v>713</v>
      </c>
      <c r="M132" s="43" t="s">
        <v>506</v>
      </c>
      <c r="N132" s="174" t="s">
        <v>1522</v>
      </c>
    </row>
    <row r="133" spans="1:14" ht="70.5" customHeight="1" x14ac:dyDescent="0.2">
      <c r="A133" s="119">
        <v>128</v>
      </c>
      <c r="B133" s="21" t="s">
        <v>1523</v>
      </c>
      <c r="C133" s="17" t="s">
        <v>1524</v>
      </c>
      <c r="D133" s="21" t="s">
        <v>30</v>
      </c>
      <c r="E133" s="21" t="s">
        <v>1584</v>
      </c>
      <c r="F133" s="21" t="s">
        <v>2511</v>
      </c>
      <c r="G133" s="21" t="s">
        <v>512</v>
      </c>
      <c r="H133" s="21"/>
      <c r="I133" s="21" t="s">
        <v>757</v>
      </c>
      <c r="J133" s="21"/>
      <c r="K133" s="21"/>
      <c r="M133" s="43" t="s">
        <v>757</v>
      </c>
      <c r="N133" s="21"/>
    </row>
    <row r="134" spans="1:14" ht="51.75" customHeight="1" x14ac:dyDescent="0.2">
      <c r="A134" s="21">
        <v>129</v>
      </c>
      <c r="B134" s="21" t="s">
        <v>336</v>
      </c>
      <c r="C134" s="17" t="s">
        <v>337</v>
      </c>
      <c r="D134" s="21" t="s">
        <v>631</v>
      </c>
      <c r="E134" s="21" t="s">
        <v>1525</v>
      </c>
      <c r="F134" s="21" t="s">
        <v>335</v>
      </c>
      <c r="G134" s="21" t="s">
        <v>512</v>
      </c>
      <c r="H134" s="21"/>
      <c r="I134" s="21"/>
      <c r="J134" s="21"/>
      <c r="K134" s="21"/>
      <c r="M134" s="43" t="s">
        <v>506</v>
      </c>
      <c r="N134" s="21" t="s">
        <v>713</v>
      </c>
    </row>
    <row r="135" spans="1:14" ht="51.75" customHeight="1" x14ac:dyDescent="0.2">
      <c r="A135" s="119">
        <v>130</v>
      </c>
      <c r="B135" s="21" t="s">
        <v>341</v>
      </c>
      <c r="C135" s="17" t="s">
        <v>342</v>
      </c>
      <c r="D135" s="21" t="s">
        <v>30</v>
      </c>
      <c r="E135" s="21" t="s">
        <v>1526</v>
      </c>
      <c r="F135" s="21" t="s">
        <v>338</v>
      </c>
      <c r="G135" s="21" t="s">
        <v>512</v>
      </c>
      <c r="H135" s="21"/>
      <c r="I135" s="21"/>
      <c r="J135" s="21"/>
      <c r="K135" s="21"/>
      <c r="M135" s="43" t="s">
        <v>506</v>
      </c>
      <c r="N135" s="21" t="s">
        <v>1528</v>
      </c>
    </row>
    <row r="136" spans="1:14" ht="68.25" customHeight="1" x14ac:dyDescent="0.2">
      <c r="A136" s="21">
        <v>131</v>
      </c>
      <c r="B136" s="21" t="s">
        <v>339</v>
      </c>
      <c r="C136" s="17" t="s">
        <v>340</v>
      </c>
      <c r="D136" s="21" t="s">
        <v>631</v>
      </c>
      <c r="E136" s="21" t="s">
        <v>1529</v>
      </c>
      <c r="F136" s="21" t="s">
        <v>188</v>
      </c>
      <c r="G136" s="21" t="s">
        <v>512</v>
      </c>
      <c r="H136" s="21"/>
      <c r="I136" s="21"/>
      <c r="J136" s="21"/>
      <c r="K136" s="20"/>
      <c r="M136" s="43" t="s">
        <v>1866</v>
      </c>
      <c r="N136" s="20" t="s">
        <v>1867</v>
      </c>
    </row>
    <row r="137" spans="1:14" ht="119.25" customHeight="1" x14ac:dyDescent="0.2">
      <c r="A137" s="119">
        <v>132</v>
      </c>
      <c r="B137" s="21" t="s">
        <v>464</v>
      </c>
      <c r="C137" s="17" t="s">
        <v>465</v>
      </c>
      <c r="D137" s="21" t="s">
        <v>30</v>
      </c>
      <c r="E137" s="21" t="s">
        <v>1527</v>
      </c>
      <c r="F137" s="21" t="s">
        <v>343</v>
      </c>
      <c r="G137" s="21" t="s">
        <v>512</v>
      </c>
      <c r="H137" s="21"/>
      <c r="I137" s="21" t="s">
        <v>1812</v>
      </c>
      <c r="J137" s="21"/>
      <c r="K137" s="21" t="s">
        <v>2496</v>
      </c>
      <c r="M137" s="43" t="s">
        <v>757</v>
      </c>
      <c r="N137" s="21"/>
    </row>
    <row r="138" spans="1:14" ht="101.25" customHeight="1" x14ac:dyDescent="0.2">
      <c r="A138" s="21">
        <v>133</v>
      </c>
      <c r="B138" s="21" t="s">
        <v>350</v>
      </c>
      <c r="C138" s="17" t="s">
        <v>347</v>
      </c>
      <c r="D138" s="21" t="s">
        <v>345</v>
      </c>
      <c r="E138" s="21" t="s">
        <v>1530</v>
      </c>
      <c r="F138" s="21" t="s">
        <v>760</v>
      </c>
      <c r="G138" s="21" t="s">
        <v>512</v>
      </c>
      <c r="H138" s="21"/>
      <c r="I138" s="21"/>
      <c r="J138" s="21"/>
      <c r="K138" s="21"/>
      <c r="M138" s="43" t="s">
        <v>863</v>
      </c>
      <c r="N138" s="21"/>
    </row>
    <row r="139" spans="1:14" ht="63.75" customHeight="1" x14ac:dyDescent="0.2">
      <c r="A139" s="119">
        <v>134</v>
      </c>
      <c r="B139" s="21" t="s">
        <v>348</v>
      </c>
      <c r="C139" s="17" t="s">
        <v>349</v>
      </c>
      <c r="D139" s="21" t="s">
        <v>30</v>
      </c>
      <c r="E139" s="21" t="s">
        <v>2669</v>
      </c>
      <c r="F139" s="21" t="s">
        <v>2670</v>
      </c>
      <c r="G139" s="21" t="s">
        <v>512</v>
      </c>
      <c r="H139" s="21"/>
      <c r="I139" s="21" t="s">
        <v>757</v>
      </c>
      <c r="J139" s="21"/>
      <c r="K139" s="21"/>
      <c r="M139" s="43" t="s">
        <v>506</v>
      </c>
      <c r="N139" s="21" t="s">
        <v>1531</v>
      </c>
    </row>
    <row r="140" spans="1:14" ht="51.75" customHeight="1" x14ac:dyDescent="0.2">
      <c r="A140" s="21">
        <v>135</v>
      </c>
      <c r="B140" s="21" t="s">
        <v>352</v>
      </c>
      <c r="C140" s="17" t="s">
        <v>351</v>
      </c>
      <c r="D140" s="21" t="s">
        <v>631</v>
      </c>
      <c r="E140" s="21" t="s">
        <v>1532</v>
      </c>
      <c r="F140" s="21" t="s">
        <v>1533</v>
      </c>
      <c r="G140" s="21" t="s">
        <v>512</v>
      </c>
      <c r="H140" s="21"/>
      <c r="I140" s="21"/>
      <c r="J140" s="21"/>
      <c r="K140" s="21"/>
      <c r="M140" s="43" t="s">
        <v>506</v>
      </c>
      <c r="N140" s="21" t="s">
        <v>1534</v>
      </c>
    </row>
    <row r="141" spans="1:14" ht="51.75" customHeight="1" x14ac:dyDescent="0.2">
      <c r="A141" s="119">
        <v>136</v>
      </c>
      <c r="B141" s="21" t="s">
        <v>353</v>
      </c>
      <c r="C141" s="17" t="s">
        <v>355</v>
      </c>
      <c r="D141" s="21" t="s">
        <v>97</v>
      </c>
      <c r="E141" s="21" t="s">
        <v>354</v>
      </c>
      <c r="F141" s="21" t="s">
        <v>1793</v>
      </c>
      <c r="G141" s="21" t="s">
        <v>512</v>
      </c>
      <c r="H141" s="21"/>
      <c r="I141" s="21"/>
      <c r="J141" s="21"/>
      <c r="K141" s="21"/>
      <c r="M141" s="43" t="s">
        <v>757</v>
      </c>
      <c r="N141" s="21"/>
    </row>
    <row r="142" spans="1:14" ht="51.75" customHeight="1" x14ac:dyDescent="0.2">
      <c r="A142" s="21">
        <v>137</v>
      </c>
      <c r="B142" s="21" t="s">
        <v>360</v>
      </c>
      <c r="C142" s="24" t="s">
        <v>357</v>
      </c>
      <c r="D142" s="23" t="s">
        <v>631</v>
      </c>
      <c r="E142" s="23" t="s">
        <v>359</v>
      </c>
      <c r="F142" s="23" t="s">
        <v>358</v>
      </c>
      <c r="G142" s="21"/>
      <c r="H142" s="21"/>
      <c r="I142" s="21"/>
      <c r="J142" s="23"/>
      <c r="K142" s="21"/>
      <c r="M142" s="43"/>
      <c r="N142" s="21" t="s">
        <v>727</v>
      </c>
    </row>
    <row r="143" spans="1:14" ht="83.25" customHeight="1" x14ac:dyDescent="0.2">
      <c r="A143" s="119">
        <v>138</v>
      </c>
      <c r="B143" s="21" t="s">
        <v>365</v>
      </c>
      <c r="C143" s="17" t="s">
        <v>364</v>
      </c>
      <c r="D143" s="21" t="s">
        <v>97</v>
      </c>
      <c r="E143" s="21" t="s">
        <v>1535</v>
      </c>
      <c r="F143" s="21" t="s">
        <v>363</v>
      </c>
      <c r="G143" s="21" t="s">
        <v>512</v>
      </c>
      <c r="H143" s="21"/>
      <c r="I143" s="21"/>
      <c r="J143" s="21"/>
      <c r="K143" s="21"/>
      <c r="M143" s="43" t="s">
        <v>506</v>
      </c>
      <c r="N143" s="122" t="s">
        <v>1536</v>
      </c>
    </row>
    <row r="144" spans="1:14" ht="51.75" customHeight="1" x14ac:dyDescent="0.2">
      <c r="A144" s="21">
        <v>139</v>
      </c>
      <c r="B144" s="21" t="s">
        <v>499</v>
      </c>
      <c r="C144" s="17" t="s">
        <v>498</v>
      </c>
      <c r="D144" s="21" t="s">
        <v>117</v>
      </c>
      <c r="E144" s="21" t="s">
        <v>748</v>
      </c>
      <c r="F144" s="21" t="s">
        <v>749</v>
      </c>
      <c r="G144" s="21" t="s">
        <v>512</v>
      </c>
      <c r="H144" s="21"/>
      <c r="I144" s="21"/>
      <c r="J144" s="21"/>
      <c r="K144" s="21"/>
      <c r="M144" s="43" t="s">
        <v>506</v>
      </c>
      <c r="N144" s="21" t="s">
        <v>1537</v>
      </c>
    </row>
    <row r="145" spans="1:14" ht="51.75" customHeight="1" x14ac:dyDescent="0.2">
      <c r="A145" s="119">
        <v>140</v>
      </c>
      <c r="B145" s="21" t="s">
        <v>855</v>
      </c>
      <c r="C145" s="17" t="s">
        <v>366</v>
      </c>
      <c r="D145" s="21" t="s">
        <v>631</v>
      </c>
      <c r="E145" s="21" t="s">
        <v>1538</v>
      </c>
      <c r="F145" s="21" t="s">
        <v>728</v>
      </c>
      <c r="G145" s="21" t="s">
        <v>512</v>
      </c>
      <c r="H145" s="21"/>
      <c r="I145" s="21"/>
      <c r="J145" s="21"/>
      <c r="K145" s="21"/>
      <c r="M145" s="43" t="s">
        <v>506</v>
      </c>
      <c r="N145" s="21" t="s">
        <v>1539</v>
      </c>
    </row>
    <row r="146" spans="1:14" ht="68.25" customHeight="1" x14ac:dyDescent="0.2">
      <c r="A146" s="21">
        <v>141</v>
      </c>
      <c r="B146" s="21" t="s">
        <v>373</v>
      </c>
      <c r="C146" s="17" t="s">
        <v>369</v>
      </c>
      <c r="D146" s="21" t="s">
        <v>631</v>
      </c>
      <c r="E146" s="21" t="s">
        <v>1540</v>
      </c>
      <c r="F146" s="21" t="s">
        <v>368</v>
      </c>
      <c r="G146" s="21" t="s">
        <v>512</v>
      </c>
      <c r="H146" s="21"/>
      <c r="I146" s="21"/>
      <c r="J146" s="21"/>
      <c r="K146" s="21"/>
      <c r="M146" s="43" t="s">
        <v>506</v>
      </c>
      <c r="N146" s="21" t="s">
        <v>1541</v>
      </c>
    </row>
    <row r="147" spans="1:14" ht="51.75" customHeight="1" x14ac:dyDescent="0.2">
      <c r="A147" s="119">
        <v>142</v>
      </c>
      <c r="B147" s="21" t="s">
        <v>450</v>
      </c>
      <c r="C147" s="17" t="s">
        <v>449</v>
      </c>
      <c r="D147" s="21" t="s">
        <v>631</v>
      </c>
      <c r="E147" s="21" t="s">
        <v>443</v>
      </c>
      <c r="F147" s="21" t="s">
        <v>444</v>
      </c>
      <c r="G147" s="21"/>
      <c r="H147" s="21"/>
      <c r="I147" s="21"/>
      <c r="J147" s="21"/>
      <c r="K147" s="21"/>
      <c r="M147" s="43"/>
      <c r="N147" s="21" t="s">
        <v>822</v>
      </c>
    </row>
    <row r="148" spans="1:14" ht="51.75" customHeight="1" x14ac:dyDescent="0.2">
      <c r="A148" s="21">
        <v>143</v>
      </c>
      <c r="B148" s="21" t="s">
        <v>470</v>
      </c>
      <c r="C148" s="17" t="s">
        <v>1228</v>
      </c>
      <c r="D148" s="21" t="s">
        <v>462</v>
      </c>
      <c r="E148" s="21" t="s">
        <v>1542</v>
      </c>
      <c r="F148" s="21" t="s">
        <v>1227</v>
      </c>
      <c r="G148" s="21" t="s">
        <v>512</v>
      </c>
      <c r="H148" s="21"/>
      <c r="I148" s="21"/>
      <c r="J148" s="21"/>
      <c r="K148" s="21"/>
      <c r="M148" s="43" t="s">
        <v>1543</v>
      </c>
      <c r="N148" s="21"/>
    </row>
    <row r="149" spans="1:14" ht="51.75" customHeight="1" x14ac:dyDescent="0.2">
      <c r="A149" s="119">
        <v>144</v>
      </c>
      <c r="B149" s="21" t="s">
        <v>370</v>
      </c>
      <c r="C149" s="17" t="s">
        <v>371</v>
      </c>
      <c r="D149" s="21" t="s">
        <v>30</v>
      </c>
      <c r="E149" s="21" t="s">
        <v>372</v>
      </c>
      <c r="F149" s="21">
        <v>29</v>
      </c>
      <c r="G149" s="21"/>
      <c r="H149" s="21"/>
      <c r="I149" s="21"/>
      <c r="J149" s="21"/>
      <c r="K149" s="21"/>
      <c r="M149" s="43"/>
      <c r="N149" s="21"/>
    </row>
    <row r="150" spans="1:14" ht="51.75" customHeight="1" x14ac:dyDescent="0.2">
      <c r="A150" s="21">
        <v>145</v>
      </c>
      <c r="B150" s="21" t="s">
        <v>1547</v>
      </c>
      <c r="C150" s="17" t="s">
        <v>1548</v>
      </c>
      <c r="D150" s="21" t="s">
        <v>631</v>
      </c>
      <c r="E150" s="21" t="s">
        <v>1982</v>
      </c>
      <c r="F150" s="21" t="s">
        <v>2516</v>
      </c>
      <c r="G150" s="21" t="s">
        <v>512</v>
      </c>
      <c r="H150" s="21"/>
      <c r="I150" s="21" t="s">
        <v>757</v>
      </c>
      <c r="J150" s="21"/>
      <c r="K150" s="21"/>
      <c r="M150" s="43" t="s">
        <v>757</v>
      </c>
      <c r="N150" s="21"/>
    </row>
    <row r="151" spans="1:14" ht="51.75" customHeight="1" x14ac:dyDescent="0.2">
      <c r="A151" s="119">
        <v>146</v>
      </c>
      <c r="B151" s="21" t="s">
        <v>376</v>
      </c>
      <c r="C151" s="17" t="s">
        <v>377</v>
      </c>
      <c r="D151" s="21" t="s">
        <v>631</v>
      </c>
      <c r="E151" s="21" t="s">
        <v>1549</v>
      </c>
      <c r="F151" s="21" t="s">
        <v>1051</v>
      </c>
      <c r="G151" s="21" t="s">
        <v>512</v>
      </c>
      <c r="H151" s="21"/>
      <c r="I151" s="21"/>
      <c r="J151" s="21"/>
      <c r="K151" s="21"/>
      <c r="M151" s="43" t="s">
        <v>1550</v>
      </c>
      <c r="N151" s="21"/>
    </row>
    <row r="152" spans="1:14" ht="78.75" customHeight="1" x14ac:dyDescent="0.2">
      <c r="A152" s="21">
        <v>147</v>
      </c>
      <c r="B152" s="21" t="s">
        <v>380</v>
      </c>
      <c r="C152" s="17" t="s">
        <v>379</v>
      </c>
      <c r="D152" s="21" t="s">
        <v>631</v>
      </c>
      <c r="E152" s="21" t="s">
        <v>1551</v>
      </c>
      <c r="F152" s="21" t="s">
        <v>501</v>
      </c>
      <c r="G152" s="21" t="s">
        <v>512</v>
      </c>
      <c r="H152" s="21"/>
      <c r="I152" s="21"/>
      <c r="J152" s="21"/>
      <c r="K152" s="21"/>
      <c r="M152" s="43" t="s">
        <v>1827</v>
      </c>
      <c r="N152" s="21"/>
    </row>
    <row r="153" spans="1:14" ht="78.75" customHeight="1" x14ac:dyDescent="0.2">
      <c r="A153" s="119">
        <v>148</v>
      </c>
      <c r="B153" s="21" t="s">
        <v>439</v>
      </c>
      <c r="C153" s="17" t="s">
        <v>440</v>
      </c>
      <c r="D153" s="21" t="s">
        <v>631</v>
      </c>
      <c r="E153" s="21" t="s">
        <v>1552</v>
      </c>
      <c r="F153" s="21" t="s">
        <v>378</v>
      </c>
      <c r="G153" s="21" t="s">
        <v>512</v>
      </c>
      <c r="H153" s="21"/>
      <c r="I153" s="21"/>
      <c r="J153" s="21"/>
      <c r="K153" s="21"/>
      <c r="M153" s="43" t="s">
        <v>586</v>
      </c>
      <c r="N153" s="21"/>
    </row>
    <row r="154" spans="1:14" ht="51.75" customHeight="1" x14ac:dyDescent="0.2">
      <c r="A154" s="21">
        <v>149</v>
      </c>
      <c r="B154" s="21" t="s">
        <v>381</v>
      </c>
      <c r="C154" s="17" t="s">
        <v>382</v>
      </c>
      <c r="D154" s="21" t="s">
        <v>30</v>
      </c>
      <c r="E154" s="21" t="s">
        <v>1554</v>
      </c>
      <c r="F154" s="21" t="s">
        <v>383</v>
      </c>
      <c r="G154" s="21" t="s">
        <v>512</v>
      </c>
      <c r="H154" s="21"/>
      <c r="I154" s="21"/>
      <c r="J154" s="21"/>
      <c r="K154" s="21"/>
      <c r="M154" s="43" t="s">
        <v>1827</v>
      </c>
      <c r="N154" s="21"/>
    </row>
    <row r="155" spans="1:14" ht="74.25" customHeight="1" x14ac:dyDescent="0.2">
      <c r="A155" s="119">
        <v>150</v>
      </c>
      <c r="B155" s="21" t="s">
        <v>385</v>
      </c>
      <c r="C155" s="17" t="s">
        <v>384</v>
      </c>
      <c r="D155" s="21" t="s">
        <v>631</v>
      </c>
      <c r="E155" s="21" t="s">
        <v>1553</v>
      </c>
      <c r="F155" s="21" t="s">
        <v>386</v>
      </c>
      <c r="G155" s="21" t="s">
        <v>512</v>
      </c>
      <c r="H155" s="21"/>
      <c r="I155" s="21"/>
      <c r="J155" s="21"/>
      <c r="K155" s="21"/>
      <c r="M155" s="43" t="s">
        <v>823</v>
      </c>
      <c r="N155" s="21"/>
    </row>
    <row r="156" spans="1:14" ht="147" customHeight="1" x14ac:dyDescent="0.2">
      <c r="A156" s="21">
        <v>151</v>
      </c>
      <c r="B156" s="21" t="s">
        <v>388</v>
      </c>
      <c r="C156" s="17" t="s">
        <v>387</v>
      </c>
      <c r="D156" s="21" t="s">
        <v>136</v>
      </c>
      <c r="E156" s="21" t="s">
        <v>1559</v>
      </c>
      <c r="F156" s="21" t="s">
        <v>389</v>
      </c>
      <c r="G156" s="21" t="s">
        <v>512</v>
      </c>
      <c r="H156" s="21"/>
      <c r="I156" s="21"/>
      <c r="J156" s="21"/>
      <c r="K156" s="21"/>
      <c r="M156" s="43" t="s">
        <v>1577</v>
      </c>
      <c r="N156" s="21"/>
    </row>
    <row r="157" spans="1:14" ht="54" customHeight="1" x14ac:dyDescent="0.2">
      <c r="A157" s="119">
        <v>152</v>
      </c>
      <c r="B157" s="21" t="s">
        <v>391</v>
      </c>
      <c r="C157" s="17" t="s">
        <v>390</v>
      </c>
      <c r="D157" s="21" t="s">
        <v>30</v>
      </c>
      <c r="E157" s="21" t="s">
        <v>1561</v>
      </c>
      <c r="F157" s="21" t="s">
        <v>392</v>
      </c>
      <c r="G157" s="21" t="s">
        <v>512</v>
      </c>
      <c r="H157" s="21"/>
      <c r="I157" s="21"/>
      <c r="J157" s="21"/>
      <c r="K157" s="21"/>
      <c r="M157" s="43"/>
      <c r="N157" s="21"/>
    </row>
    <row r="158" spans="1:14" ht="39.75" customHeight="1" x14ac:dyDescent="0.2">
      <c r="A158" s="122">
        <v>153</v>
      </c>
      <c r="B158" s="122" t="s">
        <v>360</v>
      </c>
      <c r="C158" s="176" t="s">
        <v>357</v>
      </c>
      <c r="D158" s="175" t="s">
        <v>631</v>
      </c>
      <c r="E158" s="175" t="s">
        <v>359</v>
      </c>
      <c r="F158" s="175" t="s">
        <v>393</v>
      </c>
      <c r="G158" s="122"/>
      <c r="H158" s="122"/>
      <c r="I158" s="122"/>
      <c r="J158" s="175"/>
      <c r="K158" s="21"/>
      <c r="L158" s="177" t="s">
        <v>1560</v>
      </c>
      <c r="M158" s="132"/>
      <c r="N158" s="122" t="s">
        <v>732</v>
      </c>
    </row>
    <row r="159" spans="1:14" ht="63.75" customHeight="1" x14ac:dyDescent="0.2">
      <c r="A159" s="119">
        <v>154</v>
      </c>
      <c r="B159" s="21" t="s">
        <v>260</v>
      </c>
      <c r="C159" s="17" t="s">
        <v>396</v>
      </c>
      <c r="D159" s="21" t="s">
        <v>30</v>
      </c>
      <c r="E159" s="21" t="s">
        <v>1555</v>
      </c>
      <c r="F159" s="21" t="s">
        <v>395</v>
      </c>
      <c r="G159" s="21" t="s">
        <v>512</v>
      </c>
      <c r="H159" s="21"/>
      <c r="I159" s="21"/>
      <c r="J159" s="21"/>
      <c r="K159" s="21"/>
      <c r="M159" s="43" t="s">
        <v>506</v>
      </c>
      <c r="N159" s="21" t="s">
        <v>1435</v>
      </c>
    </row>
    <row r="160" spans="1:14" ht="39.75" customHeight="1" x14ac:dyDescent="0.2">
      <c r="A160" s="21">
        <v>155</v>
      </c>
      <c r="B160" s="21" t="s">
        <v>442</v>
      </c>
      <c r="C160" s="17" t="s">
        <v>451</v>
      </c>
      <c r="D160" s="21" t="s">
        <v>30</v>
      </c>
      <c r="E160" s="21" t="s">
        <v>1556</v>
      </c>
      <c r="F160" s="21" t="s">
        <v>988</v>
      </c>
      <c r="G160" s="21" t="s">
        <v>512</v>
      </c>
      <c r="H160" s="21"/>
      <c r="I160" s="21"/>
      <c r="J160" s="21"/>
      <c r="K160" s="21"/>
      <c r="M160" s="43" t="s">
        <v>506</v>
      </c>
      <c r="N160" s="21" t="s">
        <v>1562</v>
      </c>
    </row>
    <row r="161" spans="1:14" ht="39.75" customHeight="1" x14ac:dyDescent="0.2">
      <c r="A161" s="119">
        <v>156</v>
      </c>
      <c r="B161" s="21" t="s">
        <v>455</v>
      </c>
      <c r="C161" s="17" t="s">
        <v>454</v>
      </c>
      <c r="D161" s="21" t="s">
        <v>452</v>
      </c>
      <c r="E161" s="21" t="s">
        <v>1511</v>
      </c>
      <c r="F161" s="21" t="s">
        <v>453</v>
      </c>
      <c r="G161" s="21" t="s">
        <v>512</v>
      </c>
      <c r="H161" s="21"/>
      <c r="I161" s="21"/>
      <c r="J161" s="21"/>
      <c r="K161" s="21"/>
      <c r="M161" s="43" t="s">
        <v>1510</v>
      </c>
      <c r="N161" s="21"/>
    </row>
    <row r="162" spans="1:14" ht="68.25" customHeight="1" x14ac:dyDescent="0.2">
      <c r="A162" s="21">
        <v>157</v>
      </c>
      <c r="B162" s="21" t="s">
        <v>487</v>
      </c>
      <c r="C162" s="17" t="s">
        <v>1567</v>
      </c>
      <c r="D162" s="21" t="s">
        <v>97</v>
      </c>
      <c r="E162" s="21" t="s">
        <v>488</v>
      </c>
      <c r="F162" s="21" t="s">
        <v>3087</v>
      </c>
      <c r="G162" s="21" t="s">
        <v>512</v>
      </c>
      <c r="H162" s="21"/>
      <c r="I162" s="21" t="s">
        <v>757</v>
      </c>
      <c r="J162" s="21"/>
      <c r="K162" s="21"/>
      <c r="M162" s="43" t="s">
        <v>506</v>
      </c>
      <c r="N162" s="123" t="s">
        <v>1568</v>
      </c>
    </row>
    <row r="163" spans="1:14" ht="39.75" customHeight="1" x14ac:dyDescent="0.2">
      <c r="A163" s="119">
        <v>158</v>
      </c>
      <c r="B163" s="21" t="s">
        <v>521</v>
      </c>
      <c r="C163" s="17" t="s">
        <v>568</v>
      </c>
      <c r="D163" s="21" t="s">
        <v>60</v>
      </c>
      <c r="E163" s="21" t="s">
        <v>1557</v>
      </c>
      <c r="F163" s="21" t="s">
        <v>1334</v>
      </c>
      <c r="G163" s="21" t="s">
        <v>512</v>
      </c>
      <c r="H163" s="21"/>
      <c r="I163" s="21"/>
      <c r="J163" s="21"/>
      <c r="K163" s="21"/>
      <c r="M163" s="43" t="s">
        <v>757</v>
      </c>
      <c r="N163" s="21"/>
    </row>
    <row r="164" spans="1:14" ht="54" customHeight="1" x14ac:dyDescent="0.2">
      <c r="A164" s="21">
        <v>159</v>
      </c>
      <c r="B164" s="21" t="s">
        <v>1072</v>
      </c>
      <c r="C164" s="17" t="s">
        <v>1073</v>
      </c>
      <c r="D164" s="21" t="s">
        <v>30</v>
      </c>
      <c r="E164" s="21" t="s">
        <v>1558</v>
      </c>
      <c r="F164" s="119" t="s">
        <v>2504</v>
      </c>
      <c r="G164" s="21" t="s">
        <v>512</v>
      </c>
      <c r="H164" s="21" t="s">
        <v>518</v>
      </c>
      <c r="I164" s="21" t="s">
        <v>757</v>
      </c>
      <c r="J164" s="21"/>
      <c r="K164" s="21"/>
      <c r="M164" s="43" t="s">
        <v>757</v>
      </c>
      <c r="N164" s="21"/>
    </row>
    <row r="165" spans="1:14" ht="39.75" customHeight="1" x14ac:dyDescent="0.2">
      <c r="A165" s="119">
        <v>160</v>
      </c>
      <c r="B165" s="21" t="s">
        <v>528</v>
      </c>
      <c r="C165" s="17" t="s">
        <v>529</v>
      </c>
      <c r="D165" s="21" t="s">
        <v>167</v>
      </c>
      <c r="E165" s="21" t="s">
        <v>1563</v>
      </c>
      <c r="F165" s="21" t="s">
        <v>1564</v>
      </c>
      <c r="G165" s="21" t="s">
        <v>512</v>
      </c>
      <c r="H165" s="21"/>
      <c r="I165" s="21"/>
      <c r="J165" s="21"/>
      <c r="K165" s="21"/>
      <c r="M165" s="43" t="s">
        <v>1671</v>
      </c>
      <c r="N165" s="21" t="s">
        <v>1945</v>
      </c>
    </row>
    <row r="166" spans="1:14" ht="39.75" customHeight="1" x14ac:dyDescent="0.2">
      <c r="A166" s="21">
        <v>161</v>
      </c>
      <c r="B166" s="21" t="s">
        <v>367</v>
      </c>
      <c r="C166" s="17" t="s">
        <v>551</v>
      </c>
      <c r="D166" s="21" t="s">
        <v>631</v>
      </c>
      <c r="E166" s="21" t="s">
        <v>1566</v>
      </c>
      <c r="F166" s="21" t="s">
        <v>3185</v>
      </c>
      <c r="G166" s="21" t="s">
        <v>512</v>
      </c>
      <c r="H166" s="21"/>
      <c r="I166" s="21"/>
      <c r="J166" s="21"/>
      <c r="K166" s="21"/>
      <c r="M166" s="43" t="s">
        <v>506</v>
      </c>
      <c r="N166" s="21" t="s">
        <v>1569</v>
      </c>
    </row>
    <row r="167" spans="1:14" ht="39.75" customHeight="1" x14ac:dyDescent="0.2">
      <c r="A167" s="119">
        <v>162</v>
      </c>
      <c r="B167" s="21" t="s">
        <v>546</v>
      </c>
      <c r="C167" s="17" t="s">
        <v>553</v>
      </c>
      <c r="D167" s="21" t="s">
        <v>30</v>
      </c>
      <c r="E167" s="21" t="s">
        <v>1570</v>
      </c>
      <c r="F167" s="21"/>
      <c r="G167" s="21" t="s">
        <v>512</v>
      </c>
      <c r="H167" s="21"/>
      <c r="I167" s="21"/>
      <c r="J167" s="21"/>
      <c r="K167" s="21"/>
      <c r="M167" s="43" t="s">
        <v>1453</v>
      </c>
      <c r="N167" s="21"/>
    </row>
    <row r="168" spans="1:14" ht="65.25" customHeight="1" x14ac:dyDescent="0.2">
      <c r="A168" s="21">
        <v>163</v>
      </c>
      <c r="B168" s="21" t="s">
        <v>548</v>
      </c>
      <c r="C168" s="17" t="s">
        <v>556</v>
      </c>
      <c r="D168" s="21" t="s">
        <v>136</v>
      </c>
      <c r="E168" s="21" t="s">
        <v>1571</v>
      </c>
      <c r="F168" s="21" t="s">
        <v>563</v>
      </c>
      <c r="G168" s="21" t="s">
        <v>513</v>
      </c>
      <c r="H168" s="21"/>
      <c r="I168" s="21"/>
      <c r="J168" s="21"/>
      <c r="K168" s="21"/>
      <c r="M168" s="43" t="s">
        <v>506</v>
      </c>
      <c r="N168" s="122" t="s">
        <v>1572</v>
      </c>
    </row>
    <row r="169" spans="1:14" ht="39.75" customHeight="1" x14ac:dyDescent="0.2">
      <c r="A169" s="119">
        <v>164</v>
      </c>
      <c r="B169" s="21" t="s">
        <v>550</v>
      </c>
      <c r="C169" s="17" t="s">
        <v>560</v>
      </c>
      <c r="D169" s="21" t="s">
        <v>631</v>
      </c>
      <c r="E169" s="21" t="s">
        <v>1574</v>
      </c>
      <c r="F169" s="21" t="s">
        <v>564</v>
      </c>
      <c r="G169" s="21" t="s">
        <v>513</v>
      </c>
      <c r="H169" s="21"/>
      <c r="I169" s="21"/>
      <c r="J169" s="21"/>
      <c r="K169" s="21"/>
      <c r="M169" s="43"/>
      <c r="N169" s="21"/>
    </row>
    <row r="170" spans="1:14" ht="39.75" customHeight="1" x14ac:dyDescent="0.2">
      <c r="A170" s="21">
        <v>165</v>
      </c>
      <c r="B170" s="21" t="s">
        <v>572</v>
      </c>
      <c r="C170" s="17" t="s">
        <v>569</v>
      </c>
      <c r="D170" s="21" t="s">
        <v>631</v>
      </c>
      <c r="E170" s="21" t="s">
        <v>1573</v>
      </c>
      <c r="F170" s="21" t="s">
        <v>571</v>
      </c>
      <c r="G170" s="21" t="s">
        <v>513</v>
      </c>
      <c r="H170" s="21"/>
      <c r="I170" s="21"/>
      <c r="J170" s="21"/>
      <c r="K170" s="21"/>
      <c r="M170" s="43" t="s">
        <v>506</v>
      </c>
      <c r="N170" s="21" t="s">
        <v>1403</v>
      </c>
    </row>
    <row r="171" spans="1:14" ht="39.75" customHeight="1" x14ac:dyDescent="0.2">
      <c r="A171" s="119">
        <v>166</v>
      </c>
      <c r="B171" s="21" t="s">
        <v>596</v>
      </c>
      <c r="C171" s="17" t="s">
        <v>592</v>
      </c>
      <c r="D171" s="21" t="s">
        <v>593</v>
      </c>
      <c r="E171" s="21" t="s">
        <v>1575</v>
      </c>
      <c r="F171" s="21" t="s">
        <v>594</v>
      </c>
      <c r="G171" s="21" t="s">
        <v>513</v>
      </c>
      <c r="H171" s="21" t="s">
        <v>515</v>
      </c>
      <c r="I171" s="21"/>
      <c r="J171" s="21"/>
      <c r="K171" s="21"/>
      <c r="M171" s="43" t="s">
        <v>586</v>
      </c>
      <c r="N171" s="21"/>
    </row>
    <row r="172" spans="1:14" ht="39.75" customHeight="1" x14ac:dyDescent="0.2">
      <c r="A172" s="21">
        <v>167</v>
      </c>
      <c r="B172" s="21" t="s">
        <v>597</v>
      </c>
      <c r="C172" s="17" t="s">
        <v>595</v>
      </c>
      <c r="D172" s="21" t="s">
        <v>30</v>
      </c>
      <c r="E172" s="21" t="s">
        <v>1576</v>
      </c>
      <c r="F172" s="21" t="s">
        <v>1578</v>
      </c>
      <c r="G172" s="21" t="s">
        <v>512</v>
      </c>
      <c r="H172" s="21"/>
      <c r="I172" s="21" t="s">
        <v>1812</v>
      </c>
      <c r="J172" s="21"/>
      <c r="K172" s="21" t="s">
        <v>2496</v>
      </c>
      <c r="M172" s="43" t="s">
        <v>1354</v>
      </c>
      <c r="N172" s="21"/>
    </row>
    <row r="173" spans="1:14" ht="141" customHeight="1" x14ac:dyDescent="0.2">
      <c r="A173" s="21">
        <v>168</v>
      </c>
      <c r="B173" s="21" t="s">
        <v>599</v>
      </c>
      <c r="C173" s="17" t="s">
        <v>600</v>
      </c>
      <c r="D173" s="21" t="s">
        <v>631</v>
      </c>
      <c r="E173" s="21" t="s">
        <v>1609</v>
      </c>
      <c r="F173" s="21" t="s">
        <v>601</v>
      </c>
      <c r="G173" s="21" t="s">
        <v>512</v>
      </c>
      <c r="H173" s="21" t="s">
        <v>515</v>
      </c>
      <c r="I173" s="21"/>
      <c r="J173" s="21"/>
      <c r="K173" s="21"/>
      <c r="M173" s="43" t="s">
        <v>506</v>
      </c>
      <c r="N173" s="122" t="s">
        <v>1612</v>
      </c>
    </row>
    <row r="174" spans="1:14" ht="39.75" customHeight="1" x14ac:dyDescent="0.2">
      <c r="A174" s="21">
        <v>169</v>
      </c>
      <c r="B174" s="21" t="s">
        <v>602</v>
      </c>
      <c r="C174" s="17" t="s">
        <v>2521</v>
      </c>
      <c r="D174" s="21" t="s">
        <v>631</v>
      </c>
      <c r="E174" s="21" t="s">
        <v>2520</v>
      </c>
      <c r="F174" s="21" t="s">
        <v>2519</v>
      </c>
      <c r="G174" s="21" t="s">
        <v>512</v>
      </c>
      <c r="H174" s="21" t="s">
        <v>515</v>
      </c>
      <c r="I174" s="21" t="s">
        <v>757</v>
      </c>
      <c r="J174" s="21"/>
      <c r="K174" s="21"/>
      <c r="M174" s="43" t="s">
        <v>757</v>
      </c>
      <c r="N174" s="21"/>
    </row>
    <row r="175" spans="1:14" ht="57" customHeight="1" x14ac:dyDescent="0.2">
      <c r="A175" s="21">
        <v>170</v>
      </c>
      <c r="B175" s="21" t="s">
        <v>604</v>
      </c>
      <c r="C175" s="17" t="s">
        <v>605</v>
      </c>
      <c r="D175" s="21" t="s">
        <v>30</v>
      </c>
      <c r="E175" s="21" t="s">
        <v>1610</v>
      </c>
      <c r="F175" s="21" t="s">
        <v>606</v>
      </c>
      <c r="G175" s="21" t="s">
        <v>512</v>
      </c>
      <c r="H175" s="21"/>
      <c r="I175" s="21"/>
      <c r="J175" s="21"/>
      <c r="K175" s="21"/>
      <c r="M175" s="43" t="s">
        <v>506</v>
      </c>
      <c r="N175" s="21" t="s">
        <v>1613</v>
      </c>
    </row>
    <row r="176" spans="1:14" ht="70" x14ac:dyDescent="0.2">
      <c r="A176" s="21">
        <v>171</v>
      </c>
      <c r="B176" s="21" t="s">
        <v>607</v>
      </c>
      <c r="C176" s="17" t="s">
        <v>608</v>
      </c>
      <c r="D176" s="21" t="s">
        <v>30</v>
      </c>
      <c r="E176" s="21" t="s">
        <v>1611</v>
      </c>
      <c r="F176" s="21" t="s">
        <v>609</v>
      </c>
      <c r="G176" s="21" t="s">
        <v>512</v>
      </c>
      <c r="H176" s="21"/>
      <c r="I176" s="21"/>
      <c r="J176" s="21"/>
      <c r="K176" s="20"/>
      <c r="M176" s="43" t="s">
        <v>506</v>
      </c>
      <c r="N176" s="20" t="s">
        <v>1614</v>
      </c>
    </row>
    <row r="177" spans="1:14" ht="111.75" customHeight="1" x14ac:dyDescent="0.2">
      <c r="A177" s="21">
        <v>172</v>
      </c>
      <c r="B177" s="21" t="s">
        <v>617</v>
      </c>
      <c r="C177" s="17" t="s">
        <v>616</v>
      </c>
      <c r="D177" s="21" t="s">
        <v>631</v>
      </c>
      <c r="E177" s="21"/>
      <c r="F177" s="21"/>
      <c r="G177" s="21" t="s">
        <v>513</v>
      </c>
      <c r="H177" s="21"/>
      <c r="I177" s="21"/>
      <c r="J177" s="21"/>
      <c r="K177" s="21"/>
      <c r="L177" s="7" t="s">
        <v>1050</v>
      </c>
      <c r="M177" s="43" t="s">
        <v>506</v>
      </c>
      <c r="N177" s="21" t="s">
        <v>1615</v>
      </c>
    </row>
    <row r="178" spans="1:14" ht="53.25" customHeight="1" x14ac:dyDescent="0.2">
      <c r="A178" s="21">
        <v>173</v>
      </c>
      <c r="B178" s="21" t="s">
        <v>623</v>
      </c>
      <c r="C178" s="17" t="s">
        <v>622</v>
      </c>
      <c r="D178" s="21" t="s">
        <v>631</v>
      </c>
      <c r="E178" s="21" t="s">
        <v>625</v>
      </c>
      <c r="F178" s="21" t="s">
        <v>2431</v>
      </c>
      <c r="G178" s="21" t="s">
        <v>512</v>
      </c>
      <c r="H178" s="21" t="s">
        <v>515</v>
      </c>
      <c r="I178" s="21" t="s">
        <v>757</v>
      </c>
      <c r="J178" s="21"/>
      <c r="K178" s="21"/>
      <c r="M178" s="43" t="s">
        <v>586</v>
      </c>
      <c r="N178" s="21"/>
    </row>
    <row r="179" spans="1:14" ht="38.25" customHeight="1" x14ac:dyDescent="0.2">
      <c r="A179" s="21">
        <v>174</v>
      </c>
      <c r="B179" s="21" t="s">
        <v>630</v>
      </c>
      <c r="C179" s="17" t="s">
        <v>629</v>
      </c>
      <c r="D179" s="21" t="s">
        <v>30</v>
      </c>
      <c r="E179" s="21" t="s">
        <v>632</v>
      </c>
      <c r="F179" s="21" t="s">
        <v>633</v>
      </c>
      <c r="G179" s="21" t="s">
        <v>513</v>
      </c>
      <c r="H179" s="21" t="s">
        <v>515</v>
      </c>
      <c r="I179" s="21"/>
      <c r="J179" s="21"/>
      <c r="K179" s="21"/>
      <c r="M179" s="43" t="s">
        <v>506</v>
      </c>
      <c r="N179" s="21" t="s">
        <v>1616</v>
      </c>
    </row>
    <row r="180" spans="1:14" ht="70" x14ac:dyDescent="0.2">
      <c r="A180" s="21">
        <v>175</v>
      </c>
      <c r="B180" s="119" t="s">
        <v>639</v>
      </c>
      <c r="C180" s="17" t="s">
        <v>640</v>
      </c>
      <c r="D180" s="21" t="s">
        <v>631</v>
      </c>
      <c r="E180" s="23" t="s">
        <v>635</v>
      </c>
      <c r="F180" s="23" t="s">
        <v>641</v>
      </c>
      <c r="G180" s="21" t="s">
        <v>512</v>
      </c>
      <c r="H180" s="21"/>
      <c r="I180" s="21"/>
      <c r="J180" s="21"/>
      <c r="K180" s="21"/>
      <c r="M180" s="43"/>
      <c r="N180" s="124" t="s">
        <v>642</v>
      </c>
    </row>
    <row r="181" spans="1:14" ht="38.25" customHeight="1" x14ac:dyDescent="0.2">
      <c r="A181" s="21">
        <v>176</v>
      </c>
      <c r="B181" s="21" t="s">
        <v>657</v>
      </c>
      <c r="C181" s="17" t="s">
        <v>658</v>
      </c>
      <c r="D181" s="21" t="s">
        <v>30</v>
      </c>
      <c r="E181" s="21"/>
      <c r="F181" s="21" t="s">
        <v>659</v>
      </c>
      <c r="G181" s="21" t="s">
        <v>513</v>
      </c>
      <c r="H181" s="21"/>
      <c r="I181" s="21"/>
      <c r="J181" s="21"/>
      <c r="K181" s="21"/>
      <c r="M181" s="43" t="s">
        <v>506</v>
      </c>
      <c r="N181" s="124" t="s">
        <v>1617</v>
      </c>
    </row>
    <row r="182" spans="1:14" ht="78.75" customHeight="1" x14ac:dyDescent="0.2">
      <c r="A182" s="21">
        <v>177</v>
      </c>
      <c r="B182" s="21" t="s">
        <v>663</v>
      </c>
      <c r="C182" s="17" t="s">
        <v>664</v>
      </c>
      <c r="D182" s="21" t="s">
        <v>30</v>
      </c>
      <c r="E182" s="21" t="s">
        <v>2193</v>
      </c>
      <c r="F182" s="21" t="s">
        <v>1588</v>
      </c>
      <c r="G182" s="21" t="s">
        <v>512</v>
      </c>
      <c r="H182" s="21"/>
      <c r="I182" s="21" t="s">
        <v>1812</v>
      </c>
      <c r="J182" s="21"/>
      <c r="K182" s="21" t="s">
        <v>2452</v>
      </c>
      <c r="M182" s="43" t="s">
        <v>757</v>
      </c>
      <c r="N182" s="124"/>
    </row>
    <row r="183" spans="1:14" ht="38.25" customHeight="1" x14ac:dyDescent="0.2">
      <c r="A183" s="21">
        <v>178</v>
      </c>
      <c r="B183" s="21" t="s">
        <v>669</v>
      </c>
      <c r="C183" s="17" t="s">
        <v>670</v>
      </c>
      <c r="D183" s="21" t="s">
        <v>132</v>
      </c>
      <c r="E183" s="21" t="s">
        <v>671</v>
      </c>
      <c r="F183" s="21" t="s">
        <v>54</v>
      </c>
      <c r="G183" s="21" t="s">
        <v>513</v>
      </c>
      <c r="H183" s="21"/>
      <c r="I183" s="21" t="s">
        <v>1812</v>
      </c>
      <c r="J183" s="21"/>
      <c r="K183" s="21" t="s">
        <v>2517</v>
      </c>
      <c r="M183" s="43" t="s">
        <v>586</v>
      </c>
      <c r="N183" s="124" t="s">
        <v>1868</v>
      </c>
    </row>
    <row r="184" spans="1:14" ht="51" customHeight="1" x14ac:dyDescent="0.2">
      <c r="A184" s="21">
        <v>179</v>
      </c>
      <c r="B184" s="21" t="s">
        <v>673</v>
      </c>
      <c r="C184" s="17" t="s">
        <v>674</v>
      </c>
      <c r="D184" s="21" t="s">
        <v>593</v>
      </c>
      <c r="E184" s="21" t="s">
        <v>675</v>
      </c>
      <c r="F184" s="21" t="s">
        <v>2554</v>
      </c>
      <c r="G184" s="21" t="s">
        <v>512</v>
      </c>
      <c r="H184" s="21"/>
      <c r="I184" s="21" t="s">
        <v>757</v>
      </c>
      <c r="J184" s="21"/>
      <c r="K184" s="21"/>
      <c r="M184" s="43" t="s">
        <v>506</v>
      </c>
      <c r="N184" s="124" t="s">
        <v>1618</v>
      </c>
    </row>
    <row r="185" spans="1:14" ht="38.25" customHeight="1" x14ac:dyDescent="0.2">
      <c r="A185" s="21">
        <v>180</v>
      </c>
      <c r="B185" s="21" t="s">
        <v>677</v>
      </c>
      <c r="C185" s="17" t="s">
        <v>678</v>
      </c>
      <c r="D185" s="21" t="s">
        <v>65</v>
      </c>
      <c r="E185" s="21" t="s">
        <v>679</v>
      </c>
      <c r="F185" s="21" t="s">
        <v>2711</v>
      </c>
      <c r="G185" s="21" t="s">
        <v>512</v>
      </c>
      <c r="H185" s="21"/>
      <c r="I185" s="21" t="s">
        <v>507</v>
      </c>
      <c r="J185" s="21"/>
      <c r="K185" s="21"/>
      <c r="M185" s="43" t="s">
        <v>507</v>
      </c>
      <c r="N185" s="124"/>
    </row>
    <row r="186" spans="1:14" ht="54" customHeight="1" x14ac:dyDescent="0.2">
      <c r="A186" s="21">
        <v>181</v>
      </c>
      <c r="B186" s="21" t="s">
        <v>682</v>
      </c>
      <c r="C186" s="17" t="s">
        <v>681</v>
      </c>
      <c r="D186" s="21" t="s">
        <v>117</v>
      </c>
      <c r="E186" s="21" t="s">
        <v>1619</v>
      </c>
      <c r="F186" s="21" t="s">
        <v>2933</v>
      </c>
      <c r="G186" s="21" t="s">
        <v>512</v>
      </c>
      <c r="H186" s="21"/>
      <c r="I186" s="21" t="s">
        <v>757</v>
      </c>
      <c r="J186" s="21"/>
      <c r="K186" s="21"/>
      <c r="M186" s="43" t="s">
        <v>757</v>
      </c>
      <c r="N186" s="124"/>
    </row>
    <row r="187" spans="1:14" ht="38.25" customHeight="1" x14ac:dyDescent="0.2">
      <c r="A187" s="21">
        <v>182</v>
      </c>
      <c r="B187" s="21" t="s">
        <v>686</v>
      </c>
      <c r="C187" s="17" t="s">
        <v>688</v>
      </c>
      <c r="D187" s="21" t="s">
        <v>30</v>
      </c>
      <c r="E187" s="21" t="s">
        <v>1350</v>
      </c>
      <c r="F187" s="21" t="s">
        <v>1349</v>
      </c>
      <c r="G187" s="21" t="s">
        <v>512</v>
      </c>
      <c r="H187" s="21"/>
      <c r="I187" s="21"/>
      <c r="J187" s="21"/>
      <c r="K187" s="21"/>
      <c r="M187" s="43" t="s">
        <v>757</v>
      </c>
      <c r="N187" s="124"/>
    </row>
    <row r="188" spans="1:14" ht="38.25" customHeight="1" x14ac:dyDescent="0.2">
      <c r="A188" s="21">
        <v>183</v>
      </c>
      <c r="B188" s="21" t="s">
        <v>689</v>
      </c>
      <c r="C188" s="17" t="s">
        <v>690</v>
      </c>
      <c r="D188" s="21" t="s">
        <v>452</v>
      </c>
      <c r="E188" s="21" t="s">
        <v>1620</v>
      </c>
      <c r="F188" s="21" t="s">
        <v>692</v>
      </c>
      <c r="G188" s="21" t="s">
        <v>693</v>
      </c>
      <c r="H188" s="21"/>
      <c r="I188" s="21"/>
      <c r="J188" s="21"/>
      <c r="K188" s="21"/>
      <c r="M188" s="43" t="s">
        <v>506</v>
      </c>
      <c r="N188" s="124" t="s">
        <v>1980</v>
      </c>
    </row>
    <row r="189" spans="1:14" ht="38.25" customHeight="1" x14ac:dyDescent="0.2">
      <c r="A189" s="21">
        <v>184</v>
      </c>
      <c r="B189" s="21" t="s">
        <v>697</v>
      </c>
      <c r="C189" s="17" t="s">
        <v>694</v>
      </c>
      <c r="D189" s="21" t="s">
        <v>30</v>
      </c>
      <c r="E189" s="21" t="s">
        <v>1475</v>
      </c>
      <c r="F189" s="21" t="s">
        <v>1473</v>
      </c>
      <c r="G189" s="21" t="s">
        <v>512</v>
      </c>
      <c r="H189" s="21"/>
      <c r="I189" s="21" t="s">
        <v>1812</v>
      </c>
      <c r="J189" s="21"/>
      <c r="K189" s="21" t="s">
        <v>2517</v>
      </c>
      <c r="M189" s="43" t="s">
        <v>757</v>
      </c>
      <c r="N189" s="124"/>
    </row>
    <row r="190" spans="1:14" ht="38.25" customHeight="1" x14ac:dyDescent="0.2">
      <c r="A190" s="21">
        <v>185</v>
      </c>
      <c r="B190" s="21" t="s">
        <v>698</v>
      </c>
      <c r="C190" s="17" t="s">
        <v>699</v>
      </c>
      <c r="D190" s="21" t="s">
        <v>700</v>
      </c>
      <c r="E190" s="21" t="s">
        <v>701</v>
      </c>
      <c r="F190" s="21" t="s">
        <v>702</v>
      </c>
      <c r="G190" s="21" t="s">
        <v>513</v>
      </c>
      <c r="H190" s="21" t="s">
        <v>515</v>
      </c>
      <c r="I190" s="21"/>
      <c r="J190" s="21"/>
      <c r="K190" s="21"/>
      <c r="M190" s="43" t="s">
        <v>1827</v>
      </c>
      <c r="N190" s="124"/>
    </row>
    <row r="191" spans="1:14" ht="38.25" customHeight="1" x14ac:dyDescent="0.2">
      <c r="A191" s="21">
        <v>186</v>
      </c>
      <c r="B191" s="21" t="s">
        <v>1624</v>
      </c>
      <c r="C191" s="17" t="s">
        <v>705</v>
      </c>
      <c r="D191" s="21" t="s">
        <v>30</v>
      </c>
      <c r="E191" s="21" t="s">
        <v>706</v>
      </c>
      <c r="F191" s="21" t="s">
        <v>707</v>
      </c>
      <c r="G191" s="21" t="s">
        <v>512</v>
      </c>
      <c r="H191" s="21"/>
      <c r="I191" s="21"/>
      <c r="J191" s="21"/>
      <c r="K191" s="21"/>
      <c r="M191" s="43" t="s">
        <v>506</v>
      </c>
      <c r="N191" s="124" t="s">
        <v>1623</v>
      </c>
    </row>
    <row r="192" spans="1:14" ht="38.25" customHeight="1" x14ac:dyDescent="0.2">
      <c r="A192" s="21">
        <v>187</v>
      </c>
      <c r="B192" s="21" t="s">
        <v>709</v>
      </c>
      <c r="C192" s="17" t="s">
        <v>710</v>
      </c>
      <c r="D192" s="21" t="s">
        <v>30</v>
      </c>
      <c r="E192" s="21" t="s">
        <v>711</v>
      </c>
      <c r="F192" s="21" t="s">
        <v>2620</v>
      </c>
      <c r="G192" s="21" t="s">
        <v>512</v>
      </c>
      <c r="H192" s="21"/>
      <c r="I192" s="21" t="s">
        <v>757</v>
      </c>
      <c r="J192" s="21"/>
      <c r="K192" s="21"/>
      <c r="M192" s="43" t="s">
        <v>757</v>
      </c>
      <c r="N192" s="124"/>
    </row>
    <row r="193" spans="1:14" ht="63" customHeight="1" x14ac:dyDescent="0.2">
      <c r="A193" s="21">
        <v>188</v>
      </c>
      <c r="B193" s="21" t="s">
        <v>736</v>
      </c>
      <c r="C193" s="17" t="s">
        <v>735</v>
      </c>
      <c r="D193" s="21" t="s">
        <v>230</v>
      </c>
      <c r="E193" s="21" t="s">
        <v>1333</v>
      </c>
      <c r="F193" s="21" t="s">
        <v>2404</v>
      </c>
      <c r="G193" s="21" t="s">
        <v>512</v>
      </c>
      <c r="H193" s="21"/>
      <c r="I193" s="21" t="s">
        <v>757</v>
      </c>
      <c r="J193" s="21"/>
      <c r="K193" s="21"/>
      <c r="M193" s="43" t="s">
        <v>757</v>
      </c>
      <c r="N193" s="124"/>
    </row>
    <row r="194" spans="1:14" ht="59.25" customHeight="1" x14ac:dyDescent="0.2">
      <c r="A194" s="21">
        <v>189</v>
      </c>
      <c r="B194" s="21" t="s">
        <v>741</v>
      </c>
      <c r="C194" s="17" t="s">
        <v>740</v>
      </c>
      <c r="D194" s="21" t="s">
        <v>30</v>
      </c>
      <c r="E194" s="21" t="s">
        <v>1621</v>
      </c>
      <c r="F194" s="21" t="s">
        <v>1193</v>
      </c>
      <c r="G194" s="21" t="s">
        <v>513</v>
      </c>
      <c r="H194" s="21"/>
      <c r="I194" s="21"/>
      <c r="J194" s="21"/>
      <c r="K194" s="21"/>
      <c r="M194" s="43" t="s">
        <v>506</v>
      </c>
      <c r="N194" s="124" t="s">
        <v>1979</v>
      </c>
    </row>
    <row r="195" spans="1:14" ht="38.25" customHeight="1" x14ac:dyDescent="0.2">
      <c r="A195" s="21">
        <v>190</v>
      </c>
      <c r="B195" s="21" t="s">
        <v>755</v>
      </c>
      <c r="C195" s="17" t="s">
        <v>753</v>
      </c>
      <c r="D195" s="21" t="s">
        <v>30</v>
      </c>
      <c r="E195" s="21" t="s">
        <v>1622</v>
      </c>
      <c r="F195" s="21" t="s">
        <v>752</v>
      </c>
      <c r="G195" s="21" t="s">
        <v>513</v>
      </c>
      <c r="H195" s="21"/>
      <c r="I195" s="21"/>
      <c r="J195" s="21"/>
      <c r="K195" s="21"/>
      <c r="M195" s="43" t="s">
        <v>1827</v>
      </c>
      <c r="N195" s="124"/>
    </row>
    <row r="196" spans="1:14" ht="84.75" customHeight="1" x14ac:dyDescent="0.2">
      <c r="A196" s="21">
        <v>191</v>
      </c>
      <c r="B196" s="21" t="s">
        <v>758</v>
      </c>
      <c r="C196" s="17" t="s">
        <v>1371</v>
      </c>
      <c r="D196" s="21" t="s">
        <v>117</v>
      </c>
      <c r="E196" s="21" t="s">
        <v>2151</v>
      </c>
      <c r="F196" s="21" t="s">
        <v>3058</v>
      </c>
      <c r="G196" s="21" t="s">
        <v>512</v>
      </c>
      <c r="H196" s="21"/>
      <c r="I196" s="21" t="s">
        <v>757</v>
      </c>
      <c r="J196" s="21"/>
      <c r="K196" s="21"/>
      <c r="M196" s="43" t="s">
        <v>757</v>
      </c>
      <c r="N196" s="124"/>
    </row>
    <row r="197" spans="1:14" ht="50.25" customHeight="1" x14ac:dyDescent="0.2">
      <c r="A197" s="21">
        <v>192</v>
      </c>
      <c r="B197" s="21" t="s">
        <v>525</v>
      </c>
      <c r="C197" s="17" t="s">
        <v>761</v>
      </c>
      <c r="D197" s="21" t="s">
        <v>631</v>
      </c>
      <c r="E197" s="21" t="s">
        <v>762</v>
      </c>
      <c r="F197" s="21" t="s">
        <v>763</v>
      </c>
      <c r="G197" s="21" t="s">
        <v>513</v>
      </c>
      <c r="H197" s="21"/>
      <c r="I197" s="21"/>
      <c r="J197" s="21"/>
      <c r="K197" s="21"/>
      <c r="M197" s="43" t="s">
        <v>506</v>
      </c>
      <c r="N197" s="124" t="s">
        <v>1625</v>
      </c>
    </row>
    <row r="198" spans="1:14" ht="67.5" customHeight="1" x14ac:dyDescent="0.2">
      <c r="A198" s="21">
        <v>193</v>
      </c>
      <c r="B198" s="21" t="s">
        <v>768</v>
      </c>
      <c r="C198" s="17" t="s">
        <v>765</v>
      </c>
      <c r="D198" s="21" t="s">
        <v>631</v>
      </c>
      <c r="E198" s="21" t="s">
        <v>766</v>
      </c>
      <c r="F198" s="21" t="s">
        <v>3186</v>
      </c>
      <c r="G198" s="21" t="s">
        <v>513</v>
      </c>
      <c r="H198" s="21"/>
      <c r="I198" s="21"/>
      <c r="J198" s="21"/>
      <c r="K198" s="17"/>
      <c r="M198" s="43" t="s">
        <v>506</v>
      </c>
      <c r="N198" s="138" t="s">
        <v>1626</v>
      </c>
    </row>
    <row r="199" spans="1:14" ht="38.25" customHeight="1" x14ac:dyDescent="0.2">
      <c r="A199" s="21">
        <v>194</v>
      </c>
      <c r="B199" s="21" t="s">
        <v>772</v>
      </c>
      <c r="C199" s="17" t="s">
        <v>773</v>
      </c>
      <c r="D199" s="21" t="s">
        <v>197</v>
      </c>
      <c r="E199" s="21" t="s">
        <v>1627</v>
      </c>
      <c r="F199" s="21" t="s">
        <v>1808</v>
      </c>
      <c r="G199" s="21" t="s">
        <v>512</v>
      </c>
      <c r="H199" s="21"/>
      <c r="I199" s="21"/>
      <c r="J199" s="21"/>
      <c r="K199" s="21"/>
      <c r="M199" s="43" t="s">
        <v>757</v>
      </c>
      <c r="N199" s="124"/>
    </row>
    <row r="200" spans="1:14" ht="38.25" customHeight="1" x14ac:dyDescent="0.2">
      <c r="A200" s="21">
        <v>195</v>
      </c>
      <c r="B200" s="21" t="s">
        <v>778</v>
      </c>
      <c r="C200" s="17" t="s">
        <v>779</v>
      </c>
      <c r="D200" s="21" t="s">
        <v>780</v>
      </c>
      <c r="E200" s="21" t="s">
        <v>1696</v>
      </c>
      <c r="F200" s="21" t="s">
        <v>781</v>
      </c>
      <c r="G200" s="21" t="s">
        <v>512</v>
      </c>
      <c r="H200" s="21"/>
      <c r="I200" s="21"/>
      <c r="J200" s="21"/>
      <c r="K200" s="21"/>
      <c r="M200" s="43" t="s">
        <v>506</v>
      </c>
      <c r="N200" s="124" t="s">
        <v>1697</v>
      </c>
    </row>
    <row r="201" spans="1:14" ht="78.75" customHeight="1" x14ac:dyDescent="0.2">
      <c r="A201" s="21">
        <v>196</v>
      </c>
      <c r="B201" s="21" t="s">
        <v>782</v>
      </c>
      <c r="C201" s="17" t="s">
        <v>1698</v>
      </c>
      <c r="D201" s="21" t="s">
        <v>784</v>
      </c>
      <c r="E201" s="21" t="s">
        <v>1699</v>
      </c>
      <c r="F201" s="21" t="s">
        <v>2583</v>
      </c>
      <c r="G201" s="21" t="s">
        <v>512</v>
      </c>
      <c r="H201" s="22"/>
      <c r="I201" s="18" t="s">
        <v>507</v>
      </c>
      <c r="J201" s="17"/>
      <c r="K201" s="21"/>
      <c r="L201" s="128"/>
      <c r="M201" s="18" t="s">
        <v>507</v>
      </c>
      <c r="N201" s="124"/>
    </row>
    <row r="202" spans="1:14" ht="64.5" customHeight="1" x14ac:dyDescent="0.2">
      <c r="A202" s="21">
        <v>197</v>
      </c>
      <c r="B202" s="21" t="s">
        <v>790</v>
      </c>
      <c r="C202" s="17" t="s">
        <v>788</v>
      </c>
      <c r="D202" s="21" t="s">
        <v>30</v>
      </c>
      <c r="E202" s="21" t="s">
        <v>789</v>
      </c>
      <c r="F202" s="21"/>
      <c r="G202" s="21" t="s">
        <v>513</v>
      </c>
      <c r="H202" s="21"/>
      <c r="I202" s="21"/>
      <c r="J202" s="21"/>
      <c r="K202" s="21"/>
      <c r="M202" s="43" t="s">
        <v>1355</v>
      </c>
      <c r="N202" s="124" t="s">
        <v>1978</v>
      </c>
    </row>
    <row r="203" spans="1:14" ht="38.25" customHeight="1" x14ac:dyDescent="0.2">
      <c r="A203" s="21">
        <v>198</v>
      </c>
      <c r="B203" s="21" t="s">
        <v>796</v>
      </c>
      <c r="C203" s="17" t="s">
        <v>794</v>
      </c>
      <c r="D203" s="21" t="s">
        <v>97</v>
      </c>
      <c r="E203" s="21" t="s">
        <v>797</v>
      </c>
      <c r="F203" s="21" t="s">
        <v>2535</v>
      </c>
      <c r="G203" s="21" t="s">
        <v>512</v>
      </c>
      <c r="H203" s="21"/>
      <c r="I203" s="21" t="s">
        <v>757</v>
      </c>
      <c r="J203" s="21"/>
      <c r="K203" s="21" t="s">
        <v>2518</v>
      </c>
      <c r="M203" s="43" t="s">
        <v>757</v>
      </c>
      <c r="N203" s="150"/>
    </row>
    <row r="204" spans="1:14" ht="38.25" customHeight="1" x14ac:dyDescent="0.2">
      <c r="A204" s="21">
        <v>199</v>
      </c>
      <c r="B204" s="21" t="s">
        <v>801</v>
      </c>
      <c r="C204" s="17" t="s">
        <v>798</v>
      </c>
      <c r="D204" s="21" t="s">
        <v>631</v>
      </c>
      <c r="E204" s="21" t="s">
        <v>1703</v>
      </c>
      <c r="F204" s="21" t="s">
        <v>800</v>
      </c>
      <c r="G204" s="21" t="s">
        <v>513</v>
      </c>
      <c r="H204" s="21"/>
      <c r="I204" s="21"/>
      <c r="J204" s="21"/>
      <c r="K204" s="21"/>
      <c r="M204" s="43" t="s">
        <v>1701</v>
      </c>
      <c r="N204" s="124"/>
    </row>
    <row r="205" spans="1:14" ht="38.25" customHeight="1" x14ac:dyDescent="0.2">
      <c r="A205" s="21">
        <v>200</v>
      </c>
      <c r="B205" s="21" t="s">
        <v>806</v>
      </c>
      <c r="C205" s="17" t="s">
        <v>802</v>
      </c>
      <c r="D205" s="21" t="s">
        <v>803</v>
      </c>
      <c r="E205" s="21" t="s">
        <v>1704</v>
      </c>
      <c r="F205" s="21" t="s">
        <v>1702</v>
      </c>
      <c r="G205" s="21" t="s">
        <v>512</v>
      </c>
      <c r="H205" s="21"/>
      <c r="I205" s="21" t="s">
        <v>1812</v>
      </c>
      <c r="J205" s="21"/>
      <c r="K205" s="21" t="s">
        <v>2452</v>
      </c>
      <c r="M205" s="43" t="s">
        <v>757</v>
      </c>
      <c r="N205" s="124"/>
    </row>
    <row r="206" spans="1:14" ht="38.25" customHeight="1" x14ac:dyDescent="0.2">
      <c r="A206" s="21">
        <v>201</v>
      </c>
      <c r="B206" s="21" t="s">
        <v>807</v>
      </c>
      <c r="C206" s="17" t="s">
        <v>808</v>
      </c>
      <c r="D206" s="21" t="s">
        <v>30</v>
      </c>
      <c r="E206" s="21" t="s">
        <v>1705</v>
      </c>
      <c r="F206" s="21" t="s">
        <v>809</v>
      </c>
      <c r="G206" s="21" t="s">
        <v>512</v>
      </c>
      <c r="H206" s="21"/>
      <c r="I206" s="21"/>
      <c r="J206" s="21"/>
      <c r="K206" s="21"/>
      <c r="M206" s="43" t="s">
        <v>714</v>
      </c>
      <c r="N206" s="124"/>
    </row>
    <row r="207" spans="1:14" ht="38.25" customHeight="1" x14ac:dyDescent="0.2">
      <c r="A207" s="21">
        <v>202</v>
      </c>
      <c r="B207" s="21" t="s">
        <v>810</v>
      </c>
      <c r="C207" s="17" t="s">
        <v>811</v>
      </c>
      <c r="D207" s="21" t="s">
        <v>230</v>
      </c>
      <c r="E207" s="21" t="s">
        <v>1706</v>
      </c>
      <c r="F207" s="21" t="s">
        <v>2523</v>
      </c>
      <c r="G207" s="21" t="s">
        <v>512</v>
      </c>
      <c r="H207" s="21"/>
      <c r="I207" s="123" t="s">
        <v>3168</v>
      </c>
      <c r="J207" s="21"/>
      <c r="K207" s="21"/>
      <c r="M207" s="43" t="s">
        <v>757</v>
      </c>
      <c r="N207" s="124"/>
    </row>
    <row r="208" spans="1:14" ht="38.25" customHeight="1" x14ac:dyDescent="0.2">
      <c r="A208" s="21">
        <v>203</v>
      </c>
      <c r="B208" s="21" t="s">
        <v>814</v>
      </c>
      <c r="C208" s="17" t="s">
        <v>813</v>
      </c>
      <c r="D208" s="21" t="s">
        <v>30</v>
      </c>
      <c r="E208" s="21"/>
      <c r="F208" s="21"/>
      <c r="G208" s="21"/>
      <c r="H208" s="21"/>
      <c r="I208" s="21"/>
      <c r="J208" s="21"/>
      <c r="K208" s="20"/>
      <c r="M208" s="43"/>
      <c r="N208" s="133" t="s">
        <v>815</v>
      </c>
    </row>
    <row r="209" spans="1:14" ht="51" customHeight="1" x14ac:dyDescent="0.2">
      <c r="A209" s="21">
        <v>204</v>
      </c>
      <c r="B209" s="21"/>
      <c r="C209" s="17" t="s">
        <v>816</v>
      </c>
      <c r="D209" s="21" t="s">
        <v>51</v>
      </c>
      <c r="E209" s="21"/>
      <c r="F209" s="21"/>
      <c r="G209" s="21"/>
      <c r="H209" s="21"/>
      <c r="I209" s="21"/>
      <c r="J209" s="21"/>
      <c r="K209" s="20"/>
      <c r="M209" s="43"/>
      <c r="N209" s="133" t="s">
        <v>817</v>
      </c>
    </row>
    <row r="210" spans="1:14" ht="38.25" customHeight="1" x14ac:dyDescent="0.2">
      <c r="A210" s="21">
        <v>205</v>
      </c>
      <c r="B210" s="21" t="s">
        <v>820</v>
      </c>
      <c r="C210" s="17" t="s">
        <v>821</v>
      </c>
      <c r="D210" s="21" t="s">
        <v>132</v>
      </c>
      <c r="E210" s="21" t="s">
        <v>671</v>
      </c>
      <c r="F210" s="21" t="s">
        <v>819</v>
      </c>
      <c r="G210" s="21" t="s">
        <v>512</v>
      </c>
      <c r="H210" s="21"/>
      <c r="I210" s="21" t="s">
        <v>757</v>
      </c>
      <c r="J210" s="21"/>
      <c r="K210" s="21"/>
      <c r="M210" s="43" t="s">
        <v>757</v>
      </c>
      <c r="N210" s="124"/>
    </row>
    <row r="211" spans="1:14" ht="38.25" customHeight="1" x14ac:dyDescent="0.2">
      <c r="A211" s="21">
        <v>206</v>
      </c>
      <c r="B211" s="21" t="s">
        <v>827</v>
      </c>
      <c r="C211" s="17" t="s">
        <v>824</v>
      </c>
      <c r="D211" s="21" t="s">
        <v>631</v>
      </c>
      <c r="E211" s="21" t="s">
        <v>825</v>
      </c>
      <c r="F211" s="21" t="s">
        <v>826</v>
      </c>
      <c r="G211" s="21" t="s">
        <v>513</v>
      </c>
      <c r="H211" s="21"/>
      <c r="I211" s="21"/>
      <c r="J211" s="21"/>
      <c r="K211" s="20"/>
      <c r="M211" s="43" t="s">
        <v>1730</v>
      </c>
      <c r="N211" s="20" t="s">
        <v>1731</v>
      </c>
    </row>
    <row r="212" spans="1:14" ht="53.25" customHeight="1" x14ac:dyDescent="0.2">
      <c r="A212" s="21">
        <v>207</v>
      </c>
      <c r="B212" s="21" t="s">
        <v>831</v>
      </c>
      <c r="C212" s="17" t="s">
        <v>832</v>
      </c>
      <c r="D212" s="21" t="s">
        <v>30</v>
      </c>
      <c r="E212" s="21"/>
      <c r="F212" s="21"/>
      <c r="G212" s="21"/>
      <c r="H212" s="21" t="s">
        <v>1019</v>
      </c>
      <c r="I212" s="21"/>
      <c r="J212" s="21"/>
      <c r="K212" s="21"/>
      <c r="M212" s="43" t="s">
        <v>1732</v>
      </c>
      <c r="N212" s="21"/>
    </row>
    <row r="213" spans="1:14" ht="74.25" customHeight="1" x14ac:dyDescent="0.2">
      <c r="A213" s="21">
        <v>208</v>
      </c>
      <c r="B213" s="21" t="s">
        <v>833</v>
      </c>
      <c r="C213" s="17" t="s">
        <v>834</v>
      </c>
      <c r="D213" s="21" t="s">
        <v>30</v>
      </c>
      <c r="E213" s="21" t="s">
        <v>835</v>
      </c>
      <c r="F213" s="21" t="s">
        <v>836</v>
      </c>
      <c r="G213" s="21" t="s">
        <v>513</v>
      </c>
      <c r="H213" s="21"/>
      <c r="I213" s="21"/>
      <c r="J213" s="21"/>
      <c r="K213" s="21"/>
      <c r="M213" s="43" t="s">
        <v>1866</v>
      </c>
      <c r="N213" s="21" t="s">
        <v>1977</v>
      </c>
    </row>
    <row r="214" spans="1:14" ht="102" customHeight="1" x14ac:dyDescent="0.2">
      <c r="A214" s="21">
        <v>209</v>
      </c>
      <c r="B214" s="21" t="s">
        <v>838</v>
      </c>
      <c r="C214" s="17" t="s">
        <v>839</v>
      </c>
      <c r="D214" s="21" t="s">
        <v>840</v>
      </c>
      <c r="E214" s="21" t="s">
        <v>841</v>
      </c>
      <c r="F214" s="21" t="s">
        <v>3187</v>
      </c>
      <c r="G214" s="21" t="s">
        <v>513</v>
      </c>
      <c r="H214" s="21"/>
      <c r="I214" s="21"/>
      <c r="J214" s="21"/>
      <c r="K214" s="21"/>
      <c r="M214" s="43"/>
      <c r="N214" s="122" t="s">
        <v>881</v>
      </c>
    </row>
    <row r="215" spans="1:14" ht="80.25" customHeight="1" x14ac:dyDescent="0.2">
      <c r="A215" s="21">
        <v>210</v>
      </c>
      <c r="B215" s="21" t="s">
        <v>842</v>
      </c>
      <c r="C215" s="17" t="s">
        <v>843</v>
      </c>
      <c r="D215" s="21" t="s">
        <v>60</v>
      </c>
      <c r="E215" s="21" t="s">
        <v>844</v>
      </c>
      <c r="F215" s="21" t="s">
        <v>3188</v>
      </c>
      <c r="G215" s="21" t="s">
        <v>513</v>
      </c>
      <c r="H215" s="21"/>
      <c r="I215" s="21"/>
      <c r="J215" s="21"/>
      <c r="K215" s="20"/>
      <c r="M215" s="43" t="s">
        <v>1730</v>
      </c>
      <c r="N215" s="20" t="s">
        <v>1736</v>
      </c>
    </row>
    <row r="216" spans="1:14" ht="38.25" customHeight="1" x14ac:dyDescent="0.2">
      <c r="A216" s="21">
        <v>211</v>
      </c>
      <c r="B216" s="21" t="s">
        <v>845</v>
      </c>
      <c r="C216" s="17" t="s">
        <v>846</v>
      </c>
      <c r="D216" s="21" t="s">
        <v>30</v>
      </c>
      <c r="E216" s="21" t="s">
        <v>847</v>
      </c>
      <c r="F216" s="21" t="s">
        <v>848</v>
      </c>
      <c r="G216" s="21" t="s">
        <v>513</v>
      </c>
      <c r="H216" s="21"/>
      <c r="I216" s="21"/>
      <c r="J216" s="21"/>
      <c r="K216" s="21"/>
      <c r="M216" s="43"/>
      <c r="N216" s="21" t="s">
        <v>849</v>
      </c>
    </row>
    <row r="217" spans="1:14" ht="116.25" customHeight="1" x14ac:dyDescent="0.2">
      <c r="A217" s="21">
        <v>212</v>
      </c>
      <c r="B217" s="21" t="s">
        <v>2644</v>
      </c>
      <c r="C217" s="17" t="s">
        <v>1274</v>
      </c>
      <c r="D217" s="21" t="s">
        <v>452</v>
      </c>
      <c r="E217" s="21" t="s">
        <v>853</v>
      </c>
      <c r="F217" s="21" t="s">
        <v>854</v>
      </c>
      <c r="G217" s="21" t="s">
        <v>513</v>
      </c>
      <c r="H217" s="21" t="s">
        <v>515</v>
      </c>
      <c r="I217" s="21"/>
      <c r="J217" s="21"/>
      <c r="K217" s="21"/>
      <c r="M217" s="43" t="s">
        <v>1975</v>
      </c>
      <c r="N217" s="21" t="s">
        <v>1976</v>
      </c>
    </row>
    <row r="218" spans="1:14" ht="38.25" customHeight="1" x14ac:dyDescent="0.2">
      <c r="A218" s="21">
        <v>213</v>
      </c>
      <c r="B218" s="21" t="s">
        <v>860</v>
      </c>
      <c r="C218" s="17" t="s">
        <v>859</v>
      </c>
      <c r="D218" s="21" t="s">
        <v>30</v>
      </c>
      <c r="E218" s="21" t="s">
        <v>861</v>
      </c>
      <c r="F218" s="21" t="s">
        <v>862</v>
      </c>
      <c r="G218" s="21" t="s">
        <v>513</v>
      </c>
      <c r="H218" s="21"/>
      <c r="I218" s="21"/>
      <c r="J218" s="21"/>
      <c r="K218" s="21"/>
      <c r="M218" s="43" t="s">
        <v>1636</v>
      </c>
      <c r="N218" s="21" t="s">
        <v>613</v>
      </c>
    </row>
    <row r="219" spans="1:14" ht="38.25" customHeight="1" x14ac:dyDescent="0.2">
      <c r="A219" s="21">
        <v>214</v>
      </c>
      <c r="B219" s="21" t="s">
        <v>1735</v>
      </c>
      <c r="C219" s="17" t="s">
        <v>503</v>
      </c>
      <c r="D219" s="21" t="s">
        <v>30</v>
      </c>
      <c r="E219" s="21" t="s">
        <v>2140</v>
      </c>
      <c r="F219" s="21" t="s">
        <v>1000</v>
      </c>
      <c r="G219" s="21" t="s">
        <v>512</v>
      </c>
      <c r="H219" s="21"/>
      <c r="I219" s="21"/>
      <c r="J219" s="21"/>
      <c r="K219" s="21"/>
      <c r="M219" s="43" t="s">
        <v>757</v>
      </c>
      <c r="N219" s="21"/>
    </row>
    <row r="220" spans="1:14" ht="38.25" customHeight="1" x14ac:dyDescent="0.2">
      <c r="A220" s="21">
        <v>215</v>
      </c>
      <c r="B220" s="21" t="s">
        <v>864</v>
      </c>
      <c r="C220" s="17" t="s">
        <v>1910</v>
      </c>
      <c r="D220" s="21" t="s">
        <v>30</v>
      </c>
      <c r="E220" s="21" t="s">
        <v>869</v>
      </c>
      <c r="F220" s="21" t="s">
        <v>2825</v>
      </c>
      <c r="G220" s="21" t="s">
        <v>512</v>
      </c>
      <c r="H220" s="21"/>
      <c r="I220" s="158" t="s">
        <v>2280</v>
      </c>
      <c r="J220" s="21"/>
      <c r="K220" s="21"/>
      <c r="M220" s="224" t="s">
        <v>507</v>
      </c>
      <c r="N220" s="21"/>
    </row>
    <row r="221" spans="1:14" ht="38.25" customHeight="1" x14ac:dyDescent="0.2">
      <c r="A221" s="21">
        <v>216</v>
      </c>
      <c r="B221" s="21" t="s">
        <v>873</v>
      </c>
      <c r="C221" s="17" t="s">
        <v>872</v>
      </c>
      <c r="D221" s="21" t="s">
        <v>631</v>
      </c>
      <c r="E221" s="21" t="s">
        <v>870</v>
      </c>
      <c r="F221" s="21" t="s">
        <v>1733</v>
      </c>
      <c r="G221" s="21" t="s">
        <v>513</v>
      </c>
      <c r="H221" s="21"/>
      <c r="I221" s="21"/>
      <c r="J221" s="21"/>
      <c r="K221" s="21"/>
      <c r="M221" s="43" t="s">
        <v>1730</v>
      </c>
      <c r="N221" s="21" t="s">
        <v>1734</v>
      </c>
    </row>
    <row r="222" spans="1:14" ht="76.5" customHeight="1" x14ac:dyDescent="0.2">
      <c r="A222" s="21">
        <v>217</v>
      </c>
      <c r="B222" s="21" t="s">
        <v>48</v>
      </c>
      <c r="C222" s="17" t="s">
        <v>50</v>
      </c>
      <c r="D222" s="21" t="s">
        <v>51</v>
      </c>
      <c r="E222" s="21" t="s">
        <v>1973</v>
      </c>
      <c r="F222" s="21" t="s">
        <v>828</v>
      </c>
      <c r="G222" s="21" t="s">
        <v>513</v>
      </c>
      <c r="H222" s="21"/>
      <c r="I222" s="21"/>
      <c r="J222" s="21"/>
      <c r="K222" s="21"/>
      <c r="M222" s="43" t="s">
        <v>1355</v>
      </c>
      <c r="N222" s="43" t="s">
        <v>1974</v>
      </c>
    </row>
    <row r="223" spans="1:14" ht="51.75" customHeight="1" x14ac:dyDescent="0.2">
      <c r="A223" s="21">
        <v>218</v>
      </c>
      <c r="B223" s="21" t="s">
        <v>874</v>
      </c>
      <c r="C223" s="17" t="s">
        <v>875</v>
      </c>
      <c r="D223" s="21" t="s">
        <v>876</v>
      </c>
      <c r="E223" s="21" t="s">
        <v>877</v>
      </c>
      <c r="F223" s="21" t="s">
        <v>878</v>
      </c>
      <c r="G223" s="21" t="s">
        <v>512</v>
      </c>
      <c r="H223" s="21"/>
      <c r="I223" s="21"/>
      <c r="J223" s="21"/>
      <c r="K223" s="21"/>
      <c r="M223" s="43" t="s">
        <v>1355</v>
      </c>
      <c r="N223" s="21" t="s">
        <v>879</v>
      </c>
    </row>
    <row r="224" spans="1:14" ht="75" customHeight="1" x14ac:dyDescent="0.2">
      <c r="A224" s="21">
        <v>219</v>
      </c>
      <c r="B224" s="21" t="s">
        <v>931</v>
      </c>
      <c r="C224" s="17" t="s">
        <v>930</v>
      </c>
      <c r="D224" s="21" t="s">
        <v>631</v>
      </c>
      <c r="E224" s="21" t="s">
        <v>882</v>
      </c>
      <c r="F224" s="21" t="s">
        <v>883</v>
      </c>
      <c r="G224" s="21" t="s">
        <v>513</v>
      </c>
      <c r="H224" s="21"/>
      <c r="I224" s="21"/>
      <c r="J224" s="21"/>
      <c r="K224" s="21"/>
      <c r="M224" s="43" t="s">
        <v>1355</v>
      </c>
      <c r="N224" s="21" t="s">
        <v>1737</v>
      </c>
    </row>
    <row r="225" spans="1:14" ht="99.75" customHeight="1" x14ac:dyDescent="0.2">
      <c r="A225" s="21">
        <v>220</v>
      </c>
      <c r="B225" s="21" t="s">
        <v>2815</v>
      </c>
      <c r="C225" s="17" t="s">
        <v>2816</v>
      </c>
      <c r="D225" s="21" t="s">
        <v>30</v>
      </c>
      <c r="E225" s="21" t="s">
        <v>2817</v>
      </c>
      <c r="F225" s="21" t="s">
        <v>2818</v>
      </c>
      <c r="G225" s="21" t="s">
        <v>513</v>
      </c>
      <c r="H225" s="21"/>
      <c r="I225" s="21" t="s">
        <v>757</v>
      </c>
      <c r="J225" s="21"/>
      <c r="K225" s="21" t="s">
        <v>2819</v>
      </c>
      <c r="M225" s="43"/>
      <c r="N225" s="21"/>
    </row>
    <row r="226" spans="1:14" ht="50.25" customHeight="1" x14ac:dyDescent="0.2">
      <c r="A226" s="21">
        <v>221</v>
      </c>
      <c r="B226" s="21" t="s">
        <v>908</v>
      </c>
      <c r="C226" s="17" t="s">
        <v>889</v>
      </c>
      <c r="D226" s="21" t="s">
        <v>30</v>
      </c>
      <c r="E226" s="21" t="s">
        <v>2893</v>
      </c>
      <c r="F226" s="21" t="s">
        <v>2894</v>
      </c>
      <c r="G226" s="21" t="s">
        <v>512</v>
      </c>
      <c r="H226" s="21"/>
      <c r="I226" s="21" t="s">
        <v>757</v>
      </c>
      <c r="J226" s="21"/>
      <c r="K226" s="20"/>
      <c r="M226" s="43" t="s">
        <v>757</v>
      </c>
      <c r="N226" s="135"/>
    </row>
    <row r="227" spans="1:14" ht="38.25" customHeight="1" x14ac:dyDescent="0.2">
      <c r="A227" s="21">
        <v>222</v>
      </c>
      <c r="B227" s="21" t="s">
        <v>894</v>
      </c>
      <c r="C227" s="17" t="s">
        <v>890</v>
      </c>
      <c r="D227" s="21" t="s">
        <v>891</v>
      </c>
      <c r="E227" s="21" t="s">
        <v>892</v>
      </c>
      <c r="F227" s="21" t="s">
        <v>893</v>
      </c>
      <c r="G227" s="21" t="s">
        <v>513</v>
      </c>
      <c r="H227" s="21"/>
      <c r="I227" s="21"/>
      <c r="J227" s="21"/>
      <c r="K227" s="21"/>
      <c r="M227" s="43" t="s">
        <v>1355</v>
      </c>
      <c r="N227" s="21" t="s">
        <v>1739</v>
      </c>
    </row>
    <row r="228" spans="1:14" ht="38.25" customHeight="1" x14ac:dyDescent="0.2">
      <c r="A228" s="21">
        <v>223</v>
      </c>
      <c r="B228" s="21" t="s">
        <v>898</v>
      </c>
      <c r="C228" s="17" t="s">
        <v>895</v>
      </c>
      <c r="D228" s="21" t="s">
        <v>30</v>
      </c>
      <c r="E228" s="21" t="s">
        <v>899</v>
      </c>
      <c r="F228" s="21" t="s">
        <v>896</v>
      </c>
      <c r="G228" s="21" t="s">
        <v>513</v>
      </c>
      <c r="H228" s="21"/>
      <c r="I228" s="21"/>
      <c r="J228" s="21"/>
      <c r="K228" s="21"/>
      <c r="M228" s="43"/>
      <c r="N228" s="21" t="s">
        <v>897</v>
      </c>
    </row>
    <row r="229" spans="1:14" ht="57" customHeight="1" x14ac:dyDescent="0.2">
      <c r="A229" s="21">
        <v>224</v>
      </c>
      <c r="B229" s="21" t="s">
        <v>901</v>
      </c>
      <c r="C229" s="17" t="s">
        <v>900</v>
      </c>
      <c r="D229" s="21" t="s">
        <v>631</v>
      </c>
      <c r="E229" s="21" t="s">
        <v>902</v>
      </c>
      <c r="F229" s="21" t="s">
        <v>903</v>
      </c>
      <c r="G229" s="21" t="s">
        <v>513</v>
      </c>
      <c r="H229" s="21"/>
      <c r="I229" s="21"/>
      <c r="J229" s="21"/>
      <c r="K229" s="21"/>
      <c r="M229" s="43" t="s">
        <v>1355</v>
      </c>
      <c r="N229" s="21" t="s">
        <v>1740</v>
      </c>
    </row>
    <row r="230" spans="1:14" ht="86.25" customHeight="1" x14ac:dyDescent="0.2">
      <c r="A230" s="21">
        <v>225</v>
      </c>
      <c r="B230" s="21" t="s">
        <v>914</v>
      </c>
      <c r="C230" s="17" t="s">
        <v>915</v>
      </c>
      <c r="D230" s="21" t="s">
        <v>30</v>
      </c>
      <c r="E230" s="21" t="s">
        <v>913</v>
      </c>
      <c r="F230" s="21" t="s">
        <v>99</v>
      </c>
      <c r="G230" s="21" t="s">
        <v>513</v>
      </c>
      <c r="H230" s="21" t="s">
        <v>517</v>
      </c>
      <c r="I230" s="21"/>
      <c r="J230" s="21"/>
      <c r="K230" s="21"/>
      <c r="M230" s="43"/>
      <c r="N230" s="21" t="s">
        <v>916</v>
      </c>
    </row>
    <row r="231" spans="1:14" ht="78.75" customHeight="1" x14ac:dyDescent="0.2">
      <c r="A231" s="21">
        <v>226</v>
      </c>
      <c r="B231" s="21" t="s">
        <v>921</v>
      </c>
      <c r="C231" s="17" t="s">
        <v>922</v>
      </c>
      <c r="D231" s="21" t="s">
        <v>30</v>
      </c>
      <c r="E231" s="21" t="s">
        <v>923</v>
      </c>
      <c r="F231" s="21" t="s">
        <v>924</v>
      </c>
      <c r="G231" s="21" t="s">
        <v>513</v>
      </c>
      <c r="H231" s="21"/>
      <c r="I231" s="21"/>
      <c r="J231" s="21"/>
      <c r="K231" s="21"/>
      <c r="M231" s="43" t="s">
        <v>1355</v>
      </c>
      <c r="N231" s="21" t="s">
        <v>586</v>
      </c>
    </row>
    <row r="232" spans="1:14" ht="38.25" customHeight="1" x14ac:dyDescent="0.2">
      <c r="A232" s="21">
        <v>227</v>
      </c>
      <c r="B232" s="21" t="s">
        <v>998</v>
      </c>
      <c r="C232" s="17" t="s">
        <v>925</v>
      </c>
      <c r="D232" s="21" t="s">
        <v>30</v>
      </c>
      <c r="E232" s="21" t="s">
        <v>926</v>
      </c>
      <c r="F232" s="21" t="s">
        <v>927</v>
      </c>
      <c r="G232" s="21" t="s">
        <v>513</v>
      </c>
      <c r="H232" s="21" t="s">
        <v>514</v>
      </c>
      <c r="I232" s="21"/>
      <c r="J232" s="21"/>
      <c r="K232" s="21"/>
      <c r="M232" s="43" t="s">
        <v>1355</v>
      </c>
      <c r="N232" s="21" t="s">
        <v>1741</v>
      </c>
    </row>
    <row r="233" spans="1:14" ht="49.5" customHeight="1" x14ac:dyDescent="0.2">
      <c r="A233" s="21">
        <v>228</v>
      </c>
      <c r="B233" s="21" t="s">
        <v>316</v>
      </c>
      <c r="C233" s="17" t="s">
        <v>317</v>
      </c>
      <c r="D233" s="21" t="s">
        <v>318</v>
      </c>
      <c r="E233" s="21" t="s">
        <v>319</v>
      </c>
      <c r="F233" s="21" t="s">
        <v>3189</v>
      </c>
      <c r="G233" s="21" t="s">
        <v>512</v>
      </c>
      <c r="H233" s="21"/>
      <c r="I233" s="21"/>
      <c r="J233" s="21"/>
      <c r="K233" s="21"/>
      <c r="M233" s="43" t="s">
        <v>1905</v>
      </c>
      <c r="N233" s="21" t="s">
        <v>1906</v>
      </c>
    </row>
    <row r="234" spans="1:14" ht="56.25" customHeight="1" x14ac:dyDescent="0.2">
      <c r="A234" s="21">
        <v>229</v>
      </c>
      <c r="B234" s="21" t="s">
        <v>990</v>
      </c>
      <c r="C234" s="17" t="s">
        <v>989</v>
      </c>
      <c r="D234" s="21" t="s">
        <v>73</v>
      </c>
      <c r="E234" s="21" t="s">
        <v>933</v>
      </c>
      <c r="F234" s="21" t="s">
        <v>1964</v>
      </c>
      <c r="G234" s="21" t="s">
        <v>512</v>
      </c>
      <c r="H234" s="21" t="s">
        <v>515</v>
      </c>
      <c r="I234" s="21" t="s">
        <v>1812</v>
      </c>
      <c r="J234" s="21"/>
      <c r="K234" s="119" t="s">
        <v>2525</v>
      </c>
      <c r="L234" s="337" t="s">
        <v>932</v>
      </c>
      <c r="M234" s="43" t="s">
        <v>507</v>
      </c>
      <c r="N234" s="20"/>
    </row>
    <row r="235" spans="1:14" ht="38.25" customHeight="1" x14ac:dyDescent="0.2">
      <c r="A235" s="21">
        <v>230</v>
      </c>
      <c r="B235" s="21" t="s">
        <v>935</v>
      </c>
      <c r="C235" s="17" t="s">
        <v>938</v>
      </c>
      <c r="D235" s="21" t="s">
        <v>65</v>
      </c>
      <c r="E235" s="21" t="s">
        <v>936</v>
      </c>
      <c r="F235" s="21"/>
      <c r="G235" s="21" t="s">
        <v>512</v>
      </c>
      <c r="H235" s="21"/>
      <c r="I235" s="21"/>
      <c r="J235" s="21"/>
      <c r="K235" s="21"/>
      <c r="M235" s="43"/>
      <c r="N235" s="21"/>
    </row>
    <row r="236" spans="1:14" ht="38.25" customHeight="1" x14ac:dyDescent="0.2">
      <c r="A236" s="21">
        <v>231</v>
      </c>
      <c r="B236" s="21" t="s">
        <v>939</v>
      </c>
      <c r="C236" s="17" t="s">
        <v>940</v>
      </c>
      <c r="D236" s="21" t="s">
        <v>578</v>
      </c>
      <c r="E236" s="21" t="s">
        <v>941</v>
      </c>
      <c r="F236" s="21" t="s">
        <v>192</v>
      </c>
      <c r="G236" s="21" t="s">
        <v>512</v>
      </c>
      <c r="H236" s="21"/>
      <c r="I236" s="21" t="s">
        <v>757</v>
      </c>
      <c r="J236" s="21"/>
      <c r="K236" s="119"/>
      <c r="M236" s="43" t="s">
        <v>757</v>
      </c>
      <c r="N236" s="20"/>
    </row>
    <row r="237" spans="1:14" ht="38.25" customHeight="1" x14ac:dyDescent="0.2">
      <c r="A237" s="21">
        <v>232</v>
      </c>
      <c r="B237" s="21" t="s">
        <v>49</v>
      </c>
      <c r="C237" s="17" t="s">
        <v>52</v>
      </c>
      <c r="D237" s="21" t="s">
        <v>30</v>
      </c>
      <c r="E237" s="21" t="s">
        <v>53</v>
      </c>
      <c r="F237" s="21" t="s">
        <v>54</v>
      </c>
      <c r="G237" s="21" t="s">
        <v>512</v>
      </c>
      <c r="H237" s="21"/>
      <c r="I237" s="21"/>
      <c r="J237" s="21"/>
      <c r="K237" s="21"/>
      <c r="M237" s="43" t="s">
        <v>1866</v>
      </c>
      <c r="N237" s="21" t="s">
        <v>1904</v>
      </c>
    </row>
    <row r="238" spans="1:14" ht="66.75" customHeight="1" x14ac:dyDescent="0.2">
      <c r="A238" s="21">
        <v>233</v>
      </c>
      <c r="B238" s="21" t="s">
        <v>945</v>
      </c>
      <c r="C238" s="17" t="s">
        <v>946</v>
      </c>
      <c r="D238" s="21" t="s">
        <v>117</v>
      </c>
      <c r="E238" s="21" t="s">
        <v>947</v>
      </c>
      <c r="F238" s="21" t="s">
        <v>948</v>
      </c>
      <c r="G238" s="21" t="s">
        <v>513</v>
      </c>
      <c r="H238" s="21"/>
      <c r="I238" s="21"/>
      <c r="J238" s="21"/>
      <c r="K238" s="21"/>
      <c r="M238" s="43"/>
      <c r="N238" s="123"/>
    </row>
    <row r="239" spans="1:14" ht="38.25" customHeight="1" x14ac:dyDescent="0.2">
      <c r="A239" s="21">
        <v>234</v>
      </c>
      <c r="B239" s="21" t="s">
        <v>950</v>
      </c>
      <c r="C239" s="17" t="s">
        <v>957</v>
      </c>
      <c r="D239" s="21" t="s">
        <v>60</v>
      </c>
      <c r="E239" s="21" t="s">
        <v>951</v>
      </c>
      <c r="F239" s="21" t="s">
        <v>952</v>
      </c>
      <c r="G239" s="21" t="s">
        <v>513</v>
      </c>
      <c r="H239" s="21" t="s">
        <v>517</v>
      </c>
      <c r="I239" s="158"/>
      <c r="J239" s="21"/>
      <c r="K239" s="21"/>
      <c r="M239" s="207" t="s">
        <v>1636</v>
      </c>
      <c r="N239" s="21"/>
    </row>
    <row r="240" spans="1:14" ht="38.25" customHeight="1" x14ac:dyDescent="0.2">
      <c r="A240" s="21">
        <v>235</v>
      </c>
      <c r="B240" s="21" t="s">
        <v>1972</v>
      </c>
      <c r="C240" s="17" t="s">
        <v>964</v>
      </c>
      <c r="D240" s="21" t="s">
        <v>30</v>
      </c>
      <c r="E240" s="21" t="s">
        <v>965</v>
      </c>
      <c r="F240" s="21" t="s">
        <v>1953</v>
      </c>
      <c r="G240" s="21" t="s">
        <v>512</v>
      </c>
      <c r="H240" s="21" t="s">
        <v>518</v>
      </c>
      <c r="I240" s="21"/>
      <c r="J240" s="21"/>
      <c r="K240" s="21"/>
      <c r="M240" s="43" t="s">
        <v>1354</v>
      </c>
      <c r="N240" s="123"/>
    </row>
    <row r="241" spans="1:14" ht="45" customHeight="1" x14ac:dyDescent="0.2">
      <c r="A241" s="21">
        <v>236</v>
      </c>
      <c r="B241" s="21" t="s">
        <v>970</v>
      </c>
      <c r="C241" s="17" t="s">
        <v>969</v>
      </c>
      <c r="D241" s="21" t="s">
        <v>30</v>
      </c>
      <c r="E241" s="21" t="s">
        <v>971</v>
      </c>
      <c r="F241" s="21" t="s">
        <v>972</v>
      </c>
      <c r="G241" s="21" t="s">
        <v>513</v>
      </c>
      <c r="H241" s="21" t="s">
        <v>517</v>
      </c>
      <c r="I241" s="21"/>
      <c r="J241" s="21"/>
      <c r="K241" s="21"/>
      <c r="M241" s="43" t="s">
        <v>1745</v>
      </c>
      <c r="N241" s="21"/>
    </row>
    <row r="242" spans="1:14" ht="90" customHeight="1" x14ac:dyDescent="0.2">
      <c r="A242" s="21">
        <v>237</v>
      </c>
      <c r="B242" s="21" t="s">
        <v>974</v>
      </c>
      <c r="C242" s="17" t="s">
        <v>973</v>
      </c>
      <c r="D242" s="21" t="s">
        <v>167</v>
      </c>
      <c r="E242" s="21" t="s">
        <v>167</v>
      </c>
      <c r="F242" s="21"/>
      <c r="G242" s="21" t="s">
        <v>513</v>
      </c>
      <c r="H242" s="21" t="s">
        <v>517</v>
      </c>
      <c r="I242" s="21"/>
      <c r="J242" s="21"/>
      <c r="K242" s="21"/>
      <c r="M242" s="43" t="s">
        <v>1636</v>
      </c>
      <c r="N242" s="21"/>
    </row>
    <row r="243" spans="1:14" ht="38.25" customHeight="1" x14ac:dyDescent="0.2">
      <c r="A243" s="21">
        <v>238</v>
      </c>
      <c r="B243" s="21" t="s">
        <v>976</v>
      </c>
      <c r="C243" s="17" t="s">
        <v>975</v>
      </c>
      <c r="D243" s="21" t="s">
        <v>979</v>
      </c>
      <c r="E243" s="21" t="s">
        <v>980</v>
      </c>
      <c r="F243" s="21" t="s">
        <v>2671</v>
      </c>
      <c r="G243" s="21" t="s">
        <v>512</v>
      </c>
      <c r="H243" s="21" t="s">
        <v>515</v>
      </c>
      <c r="I243" s="21" t="s">
        <v>757</v>
      </c>
      <c r="J243" s="21"/>
      <c r="K243" s="21"/>
      <c r="M243" s="43" t="s">
        <v>757</v>
      </c>
      <c r="N243" s="21"/>
    </row>
    <row r="244" spans="1:14" ht="38.25" customHeight="1" x14ac:dyDescent="0.2">
      <c r="A244" s="21">
        <v>239</v>
      </c>
      <c r="B244" s="21" t="s">
        <v>992</v>
      </c>
      <c r="C244" s="17" t="s">
        <v>991</v>
      </c>
      <c r="D244" s="21" t="s">
        <v>631</v>
      </c>
      <c r="E244" s="21" t="s">
        <v>3100</v>
      </c>
      <c r="F244" s="21" t="s">
        <v>2696</v>
      </c>
      <c r="G244" s="21" t="s">
        <v>512</v>
      </c>
      <c r="H244" s="21" t="s">
        <v>995</v>
      </c>
      <c r="I244" s="21" t="s">
        <v>757</v>
      </c>
      <c r="J244" s="21"/>
      <c r="K244" s="21"/>
      <c r="M244" s="43" t="s">
        <v>757</v>
      </c>
      <c r="N244" s="21"/>
    </row>
    <row r="245" spans="1:14" ht="38.25" customHeight="1" x14ac:dyDescent="0.2">
      <c r="A245" s="21">
        <v>240</v>
      </c>
      <c r="B245" s="21" t="s">
        <v>1003</v>
      </c>
      <c r="C245" s="17" t="s">
        <v>2539</v>
      </c>
      <c r="D245" s="21" t="s">
        <v>30</v>
      </c>
      <c r="E245" s="21" t="s">
        <v>1583</v>
      </c>
      <c r="F245" s="21" t="s">
        <v>2538</v>
      </c>
      <c r="G245" s="21" t="s">
        <v>512</v>
      </c>
      <c r="H245" s="21"/>
      <c r="I245" s="21" t="s">
        <v>507</v>
      </c>
      <c r="J245" s="21"/>
      <c r="K245" s="21"/>
      <c r="M245" s="43" t="s">
        <v>507</v>
      </c>
      <c r="N245" s="21"/>
    </row>
    <row r="246" spans="1:14" ht="38.25" customHeight="1" x14ac:dyDescent="0.2">
      <c r="A246" s="21">
        <v>241</v>
      </c>
      <c r="B246" s="21" t="s">
        <v>1004</v>
      </c>
      <c r="C246" s="17" t="s">
        <v>1767</v>
      </c>
      <c r="D246" s="21" t="s">
        <v>30</v>
      </c>
      <c r="E246" s="21" t="s">
        <v>1765</v>
      </c>
      <c r="F246" s="21" t="s">
        <v>1766</v>
      </c>
      <c r="G246" s="21" t="s">
        <v>512</v>
      </c>
      <c r="H246" s="21"/>
      <c r="I246" s="21"/>
      <c r="J246" s="21"/>
      <c r="K246" s="21"/>
      <c r="M246" s="43" t="s">
        <v>1671</v>
      </c>
      <c r="N246" s="21" t="s">
        <v>2278</v>
      </c>
    </row>
    <row r="247" spans="1:14" ht="38.25" customHeight="1" x14ac:dyDescent="0.2">
      <c r="A247" s="21">
        <v>242</v>
      </c>
      <c r="B247" s="21" t="s">
        <v>1015</v>
      </c>
      <c r="C247" s="17" t="s">
        <v>1016</v>
      </c>
      <c r="D247" s="21" t="s">
        <v>30</v>
      </c>
      <c r="E247" s="21" t="s">
        <v>1017</v>
      </c>
      <c r="F247" s="21" t="s">
        <v>1018</v>
      </c>
      <c r="G247" s="21" t="s">
        <v>512</v>
      </c>
      <c r="H247" s="21"/>
      <c r="I247" s="21"/>
      <c r="J247" s="21"/>
      <c r="K247" s="21"/>
      <c r="M247" s="43" t="s">
        <v>1730</v>
      </c>
      <c r="N247" s="21" t="s">
        <v>1748</v>
      </c>
    </row>
    <row r="248" spans="1:14" ht="76.5" customHeight="1" x14ac:dyDescent="0.2">
      <c r="A248" s="21">
        <v>243</v>
      </c>
      <c r="B248" s="21" t="s">
        <v>1020</v>
      </c>
      <c r="C248" s="17" t="s">
        <v>1021</v>
      </c>
      <c r="D248" s="21" t="s">
        <v>30</v>
      </c>
      <c r="E248" s="21" t="s">
        <v>1249</v>
      </c>
      <c r="F248" s="21" t="s">
        <v>1022</v>
      </c>
      <c r="G248" s="21" t="s">
        <v>513</v>
      </c>
      <c r="H248" s="21"/>
      <c r="I248" s="21"/>
      <c r="J248" s="21"/>
      <c r="K248" s="21"/>
      <c r="M248" s="43" t="s">
        <v>1730</v>
      </c>
      <c r="N248" s="21" t="s">
        <v>1749</v>
      </c>
    </row>
    <row r="249" spans="1:14" ht="43.5" customHeight="1" x14ac:dyDescent="0.2">
      <c r="A249" s="21">
        <v>244</v>
      </c>
      <c r="B249" s="21" t="s">
        <v>1028</v>
      </c>
      <c r="C249" s="17" t="s">
        <v>1029</v>
      </c>
      <c r="D249" s="21" t="s">
        <v>631</v>
      </c>
      <c r="E249" s="21" t="s">
        <v>1026</v>
      </c>
      <c r="F249" s="21" t="s">
        <v>1027</v>
      </c>
      <c r="G249" s="21" t="s">
        <v>513</v>
      </c>
      <c r="H249" s="21"/>
      <c r="I249" s="21"/>
      <c r="J249" s="21"/>
      <c r="K249" s="21"/>
      <c r="M249" s="43" t="s">
        <v>1866</v>
      </c>
      <c r="N249" s="21" t="s">
        <v>1903</v>
      </c>
    </row>
    <row r="250" spans="1:14" ht="54.75" customHeight="1" x14ac:dyDescent="0.2">
      <c r="A250" s="21">
        <v>245</v>
      </c>
      <c r="B250" s="21" t="s">
        <v>1033</v>
      </c>
      <c r="C250" s="17" t="s">
        <v>1034</v>
      </c>
      <c r="D250" s="21" t="s">
        <v>452</v>
      </c>
      <c r="E250" s="21" t="s">
        <v>1031</v>
      </c>
      <c r="F250" s="21" t="s">
        <v>1032</v>
      </c>
      <c r="G250" s="21" t="s">
        <v>513</v>
      </c>
      <c r="H250" s="21"/>
      <c r="I250" s="21"/>
      <c r="J250" s="21"/>
      <c r="K250" s="21"/>
      <c r="M250" s="43" t="s">
        <v>1900</v>
      </c>
      <c r="N250" s="21" t="s">
        <v>1035</v>
      </c>
    </row>
    <row r="251" spans="1:14" ht="38.25" customHeight="1" x14ac:dyDescent="0.2">
      <c r="A251" s="21">
        <v>246</v>
      </c>
      <c r="B251" s="21" t="s">
        <v>2379</v>
      </c>
      <c r="C251" s="17" t="s">
        <v>2380</v>
      </c>
      <c r="D251" s="21" t="s">
        <v>30</v>
      </c>
      <c r="E251" s="21" t="s">
        <v>1316</v>
      </c>
      <c r="F251" s="21" t="s">
        <v>1317</v>
      </c>
      <c r="G251" s="21" t="s">
        <v>512</v>
      </c>
      <c r="H251" s="21"/>
      <c r="I251" s="21" t="s">
        <v>507</v>
      </c>
      <c r="J251" s="21"/>
      <c r="K251" s="21"/>
      <c r="M251" s="43" t="s">
        <v>507</v>
      </c>
      <c r="N251" s="21"/>
    </row>
    <row r="252" spans="1:14" ht="96.75" customHeight="1" x14ac:dyDescent="0.2">
      <c r="A252" s="21">
        <v>247</v>
      </c>
      <c r="B252" s="21" t="s">
        <v>1175</v>
      </c>
      <c r="C252" s="17" t="s">
        <v>1176</v>
      </c>
      <c r="D252" s="21" t="s">
        <v>452</v>
      </c>
      <c r="E252" s="21" t="s">
        <v>1174</v>
      </c>
      <c r="F252" s="21" t="s">
        <v>1049</v>
      </c>
      <c r="G252" s="21" t="s">
        <v>513</v>
      </c>
      <c r="H252" s="21"/>
      <c r="I252" s="21"/>
      <c r="J252" s="21"/>
      <c r="K252" s="17"/>
      <c r="M252" s="43"/>
      <c r="N252" s="17"/>
    </row>
    <row r="253" spans="1:14" ht="38.25" customHeight="1" x14ac:dyDescent="0.2">
      <c r="A253" s="21">
        <v>248</v>
      </c>
      <c r="B253" s="21" t="s">
        <v>1044</v>
      </c>
      <c r="C253" s="17" t="s">
        <v>1046</v>
      </c>
      <c r="D253" s="21" t="s">
        <v>462</v>
      </c>
      <c r="E253" s="21" t="s">
        <v>1379</v>
      </c>
      <c r="F253" s="21" t="s">
        <v>2796</v>
      </c>
      <c r="G253" s="21" t="s">
        <v>512</v>
      </c>
      <c r="H253" s="21"/>
      <c r="I253" s="21"/>
      <c r="J253" s="21"/>
      <c r="K253" s="21"/>
      <c r="M253" s="43" t="s">
        <v>757</v>
      </c>
      <c r="N253" s="21"/>
    </row>
    <row r="254" spans="1:14" ht="38.25" customHeight="1" x14ac:dyDescent="0.2">
      <c r="A254" s="21">
        <v>249</v>
      </c>
      <c r="B254" s="21" t="s">
        <v>1055</v>
      </c>
      <c r="C254" s="17" t="s">
        <v>1052</v>
      </c>
      <c r="D254" s="21" t="s">
        <v>30</v>
      </c>
      <c r="E254" s="21" t="s">
        <v>1058</v>
      </c>
      <c r="F254" s="21" t="s">
        <v>1054</v>
      </c>
      <c r="G254" s="21" t="s">
        <v>513</v>
      </c>
      <c r="H254" s="21"/>
      <c r="I254" s="21"/>
      <c r="J254" s="21"/>
      <c r="K254" s="21"/>
      <c r="M254" s="43" t="s">
        <v>1730</v>
      </c>
      <c r="N254" s="21" t="s">
        <v>1750</v>
      </c>
    </row>
    <row r="255" spans="1:14" ht="75.75" customHeight="1" x14ac:dyDescent="0.2">
      <c r="A255" s="21">
        <v>250</v>
      </c>
      <c r="B255" s="21" t="s">
        <v>1060</v>
      </c>
      <c r="C255" s="17" t="s">
        <v>1057</v>
      </c>
      <c r="D255" s="21" t="s">
        <v>30</v>
      </c>
      <c r="E255" s="21" t="s">
        <v>1059</v>
      </c>
      <c r="F255" s="21" t="s">
        <v>1000</v>
      </c>
      <c r="G255" s="21" t="s">
        <v>513</v>
      </c>
      <c r="H255" s="21"/>
      <c r="I255" s="21"/>
      <c r="J255" s="21"/>
      <c r="K255" s="21"/>
      <c r="M255" s="43"/>
      <c r="N255" s="21" t="s">
        <v>1263</v>
      </c>
    </row>
    <row r="256" spans="1:14" ht="90" customHeight="1" x14ac:dyDescent="0.2">
      <c r="A256" s="21">
        <v>251</v>
      </c>
      <c r="B256" s="21" t="s">
        <v>1061</v>
      </c>
      <c r="C256" s="17" t="s">
        <v>1062</v>
      </c>
      <c r="D256" s="21" t="s">
        <v>30</v>
      </c>
      <c r="E256" s="21" t="s">
        <v>1063</v>
      </c>
      <c r="F256" s="21" t="s">
        <v>1064</v>
      </c>
      <c r="G256" s="21" t="s">
        <v>513</v>
      </c>
      <c r="H256" s="21" t="s">
        <v>514</v>
      </c>
      <c r="I256" s="21"/>
      <c r="J256" s="21"/>
      <c r="K256" s="21"/>
      <c r="M256" s="43" t="s">
        <v>1745</v>
      </c>
      <c r="N256" s="123"/>
    </row>
    <row r="257" spans="1:14" ht="81.75" customHeight="1" x14ac:dyDescent="0.2">
      <c r="A257" s="21">
        <v>252</v>
      </c>
      <c r="B257" s="21" t="s">
        <v>1066</v>
      </c>
      <c r="C257" s="17" t="s">
        <v>1065</v>
      </c>
      <c r="D257" s="21" t="s">
        <v>30</v>
      </c>
      <c r="E257" s="21" t="s">
        <v>1079</v>
      </c>
      <c r="F257" s="21" t="s">
        <v>1067</v>
      </c>
      <c r="G257" s="21" t="s">
        <v>513</v>
      </c>
      <c r="H257" s="21" t="s">
        <v>516</v>
      </c>
      <c r="I257" s="21"/>
      <c r="J257" s="21"/>
      <c r="K257" s="21"/>
      <c r="M257" s="43" t="s">
        <v>1730</v>
      </c>
      <c r="N257" s="21" t="s">
        <v>1752</v>
      </c>
    </row>
    <row r="258" spans="1:14" ht="57" customHeight="1" x14ac:dyDescent="0.2">
      <c r="A258" s="21">
        <v>253</v>
      </c>
      <c r="B258" s="21" t="s">
        <v>1077</v>
      </c>
      <c r="C258" s="17" t="s">
        <v>1076</v>
      </c>
      <c r="D258" s="21" t="s">
        <v>30</v>
      </c>
      <c r="E258" s="21"/>
      <c r="F258" s="21"/>
      <c r="G258" s="21" t="s">
        <v>513</v>
      </c>
      <c r="H258" s="21" t="s">
        <v>516</v>
      </c>
      <c r="I258" s="21"/>
      <c r="J258" s="21"/>
      <c r="K258" s="21"/>
      <c r="M258" s="43"/>
      <c r="N258" s="145" t="s">
        <v>1078</v>
      </c>
    </row>
    <row r="259" spans="1:14" ht="38.25" customHeight="1" x14ac:dyDescent="0.2">
      <c r="A259" s="21">
        <v>254</v>
      </c>
      <c r="B259" s="21" t="s">
        <v>1086</v>
      </c>
      <c r="C259" s="17" t="s">
        <v>1085</v>
      </c>
      <c r="D259" s="21" t="s">
        <v>631</v>
      </c>
      <c r="E259" s="21" t="s">
        <v>1087</v>
      </c>
      <c r="F259" s="21" t="s">
        <v>54</v>
      </c>
      <c r="G259" s="21" t="s">
        <v>513</v>
      </c>
      <c r="H259" s="21" t="s">
        <v>1088</v>
      </c>
      <c r="I259" s="21"/>
      <c r="J259" s="21"/>
      <c r="K259" s="21"/>
      <c r="M259" s="43" t="s">
        <v>1730</v>
      </c>
      <c r="N259" s="21" t="s">
        <v>586</v>
      </c>
    </row>
    <row r="260" spans="1:14" ht="72" customHeight="1" x14ac:dyDescent="0.2">
      <c r="A260" s="21">
        <v>255</v>
      </c>
      <c r="B260" s="21" t="s">
        <v>1092</v>
      </c>
      <c r="C260" s="17" t="s">
        <v>1093</v>
      </c>
      <c r="D260" s="21" t="s">
        <v>197</v>
      </c>
      <c r="E260" s="21" t="s">
        <v>1094</v>
      </c>
      <c r="F260" s="21" t="s">
        <v>262</v>
      </c>
      <c r="G260" s="21" t="s">
        <v>512</v>
      </c>
      <c r="H260" s="21" t="s">
        <v>515</v>
      </c>
      <c r="I260" s="21" t="s">
        <v>757</v>
      </c>
      <c r="J260" s="21"/>
      <c r="K260" s="21"/>
      <c r="M260" s="43" t="s">
        <v>757</v>
      </c>
      <c r="N260" s="21" t="s">
        <v>1095</v>
      </c>
    </row>
    <row r="261" spans="1:14" ht="38.25" customHeight="1" x14ac:dyDescent="0.2">
      <c r="A261" s="21">
        <v>256</v>
      </c>
      <c r="B261" s="21" t="s">
        <v>1096</v>
      </c>
      <c r="C261" s="17" t="s">
        <v>1097</v>
      </c>
      <c r="D261" s="21" t="s">
        <v>452</v>
      </c>
      <c r="E261" s="21" t="s">
        <v>1098</v>
      </c>
      <c r="F261" s="21" t="s">
        <v>1751</v>
      </c>
      <c r="G261" s="21" t="s">
        <v>512</v>
      </c>
      <c r="H261" s="21" t="s">
        <v>515</v>
      </c>
      <c r="I261" s="21"/>
      <c r="J261" s="21"/>
      <c r="K261" s="21"/>
      <c r="M261" s="43" t="s">
        <v>507</v>
      </c>
      <c r="N261" s="21"/>
    </row>
    <row r="262" spans="1:14" ht="96.75" customHeight="1" x14ac:dyDescent="0.2">
      <c r="A262" s="21">
        <v>257</v>
      </c>
      <c r="B262" s="21" t="s">
        <v>1100</v>
      </c>
      <c r="C262" s="17" t="s">
        <v>1101</v>
      </c>
      <c r="D262" s="21" t="s">
        <v>1102</v>
      </c>
      <c r="E262" s="21" t="s">
        <v>1103</v>
      </c>
      <c r="F262" s="21" t="s">
        <v>2713</v>
      </c>
      <c r="G262" s="21" t="s">
        <v>512</v>
      </c>
      <c r="H262" s="21" t="s">
        <v>515</v>
      </c>
      <c r="I262" s="21" t="s">
        <v>757</v>
      </c>
      <c r="J262" s="21"/>
      <c r="K262" s="21"/>
      <c r="M262" s="43" t="s">
        <v>1866</v>
      </c>
      <c r="N262" s="123" t="s">
        <v>1902</v>
      </c>
    </row>
    <row r="263" spans="1:14" ht="54.75" customHeight="1" x14ac:dyDescent="0.2">
      <c r="A263" s="21">
        <v>258</v>
      </c>
      <c r="B263" s="21" t="s">
        <v>1107</v>
      </c>
      <c r="C263" s="17" t="s">
        <v>1108</v>
      </c>
      <c r="D263" s="21" t="s">
        <v>30</v>
      </c>
      <c r="E263" s="123" t="s">
        <v>1870</v>
      </c>
      <c r="F263" s="123" t="s">
        <v>1869</v>
      </c>
      <c r="G263" s="21" t="s">
        <v>512</v>
      </c>
      <c r="H263" s="21" t="s">
        <v>517</v>
      </c>
      <c r="I263" s="31"/>
      <c r="J263" s="21"/>
      <c r="K263" s="21"/>
      <c r="M263" s="147" t="s">
        <v>757</v>
      </c>
      <c r="N263" s="123"/>
    </row>
    <row r="264" spans="1:14" ht="38.25" customHeight="1" x14ac:dyDescent="0.2">
      <c r="A264" s="21">
        <v>259</v>
      </c>
      <c r="B264" s="21" t="s">
        <v>1109</v>
      </c>
      <c r="C264" s="17" t="s">
        <v>1110</v>
      </c>
      <c r="D264" s="21" t="s">
        <v>593</v>
      </c>
      <c r="E264" s="21" t="s">
        <v>1090</v>
      </c>
      <c r="F264" s="21" t="s">
        <v>1091</v>
      </c>
      <c r="G264" s="21" t="s">
        <v>513</v>
      </c>
      <c r="H264" s="22"/>
      <c r="I264" s="18"/>
      <c r="J264" s="17"/>
      <c r="K264" s="19"/>
      <c r="L264" s="128">
        <v>1</v>
      </c>
      <c r="M264" s="18" t="s">
        <v>1753</v>
      </c>
      <c r="N264" s="36"/>
    </row>
    <row r="265" spans="1:14" ht="38.25" customHeight="1" x14ac:dyDescent="0.2">
      <c r="A265" s="21">
        <v>260</v>
      </c>
      <c r="B265" s="21" t="s">
        <v>2245</v>
      </c>
      <c r="C265" s="17" t="s">
        <v>2368</v>
      </c>
      <c r="D265" s="21" t="s">
        <v>97</v>
      </c>
      <c r="E265" s="21" t="s">
        <v>1114</v>
      </c>
      <c r="F265" s="21" t="s">
        <v>2366</v>
      </c>
      <c r="G265" s="21" t="s">
        <v>512</v>
      </c>
      <c r="H265" s="21"/>
      <c r="I265" s="31" t="s">
        <v>757</v>
      </c>
      <c r="J265" s="21"/>
      <c r="K265" s="19"/>
      <c r="M265" s="147" t="s">
        <v>757</v>
      </c>
      <c r="N265" s="36"/>
    </row>
    <row r="266" spans="1:14" ht="38.25" customHeight="1" x14ac:dyDescent="0.2">
      <c r="A266" s="21">
        <v>261</v>
      </c>
      <c r="B266" s="21" t="s">
        <v>1115</v>
      </c>
      <c r="C266" s="17" t="s">
        <v>1116</v>
      </c>
      <c r="D266" s="21" t="s">
        <v>65</v>
      </c>
      <c r="E266" s="21" t="s">
        <v>1586</v>
      </c>
      <c r="F266" s="21" t="s">
        <v>1587</v>
      </c>
      <c r="G266" s="21" t="s">
        <v>513</v>
      </c>
      <c r="H266" s="21"/>
      <c r="I266" s="21"/>
      <c r="J266" s="21"/>
      <c r="K266" s="21"/>
      <c r="M266" s="43" t="s">
        <v>507</v>
      </c>
      <c r="N266" s="21"/>
    </row>
    <row r="267" spans="1:14" ht="38.25" customHeight="1" x14ac:dyDescent="0.2">
      <c r="A267" s="21">
        <v>262</v>
      </c>
      <c r="B267" s="21" t="s">
        <v>1119</v>
      </c>
      <c r="C267" s="17" t="s">
        <v>1118</v>
      </c>
      <c r="D267" s="21" t="s">
        <v>60</v>
      </c>
      <c r="E267" s="21" t="s">
        <v>1120</v>
      </c>
      <c r="F267" s="21" t="s">
        <v>1121</v>
      </c>
      <c r="G267" s="21" t="s">
        <v>513</v>
      </c>
      <c r="H267" s="21" t="s">
        <v>515</v>
      </c>
      <c r="I267" s="21"/>
      <c r="J267" s="21"/>
      <c r="K267" s="21"/>
      <c r="M267" s="43" t="s">
        <v>1730</v>
      </c>
      <c r="N267" s="21" t="s">
        <v>1754</v>
      </c>
    </row>
    <row r="268" spans="1:14" ht="38.25" customHeight="1" x14ac:dyDescent="0.2">
      <c r="A268" s="21">
        <v>263</v>
      </c>
      <c r="B268" s="21" t="s">
        <v>1123</v>
      </c>
      <c r="C268" s="17" t="s">
        <v>1122</v>
      </c>
      <c r="D268" s="21" t="s">
        <v>452</v>
      </c>
      <c r="E268" s="21" t="s">
        <v>1124</v>
      </c>
      <c r="F268" s="21" t="s">
        <v>1879</v>
      </c>
      <c r="G268" s="21" t="s">
        <v>512</v>
      </c>
      <c r="H268" s="21" t="s">
        <v>515</v>
      </c>
      <c r="I268" s="21"/>
      <c r="J268" s="21"/>
      <c r="K268" s="292"/>
      <c r="M268" s="43" t="s">
        <v>757</v>
      </c>
      <c r="N268" s="219"/>
    </row>
    <row r="269" spans="1:14" ht="38.25" customHeight="1" x14ac:dyDescent="0.2">
      <c r="A269" s="21">
        <v>264</v>
      </c>
      <c r="B269" s="21" t="s">
        <v>1129</v>
      </c>
      <c r="C269" s="17" t="s">
        <v>1130</v>
      </c>
      <c r="D269" s="21" t="s">
        <v>631</v>
      </c>
      <c r="E269" s="21" t="s">
        <v>1126</v>
      </c>
      <c r="F269" s="21" t="s">
        <v>1757</v>
      </c>
      <c r="G269" s="21" t="s">
        <v>513</v>
      </c>
      <c r="H269" s="21" t="s">
        <v>515</v>
      </c>
      <c r="I269" s="21"/>
      <c r="J269" s="21"/>
      <c r="K269" s="21"/>
      <c r="M269" s="43" t="s">
        <v>1730</v>
      </c>
      <c r="N269" s="21" t="s">
        <v>1758</v>
      </c>
    </row>
    <row r="270" spans="1:14" ht="38.25" customHeight="1" x14ac:dyDescent="0.2">
      <c r="A270" s="21">
        <v>265</v>
      </c>
      <c r="B270" s="21" t="s">
        <v>1132</v>
      </c>
      <c r="C270" s="17" t="s">
        <v>1131</v>
      </c>
      <c r="D270" s="21" t="s">
        <v>30</v>
      </c>
      <c r="E270" s="21" t="s">
        <v>1133</v>
      </c>
      <c r="F270" s="21" t="s">
        <v>1829</v>
      </c>
      <c r="G270" s="21" t="s">
        <v>512</v>
      </c>
      <c r="H270" s="21" t="s">
        <v>516</v>
      </c>
      <c r="I270" s="21"/>
      <c r="J270" s="21"/>
      <c r="K270" s="21"/>
      <c r="M270" s="43" t="s">
        <v>1671</v>
      </c>
      <c r="N270" s="21" t="s">
        <v>2053</v>
      </c>
    </row>
    <row r="271" spans="1:14" ht="38.25" customHeight="1" x14ac:dyDescent="0.2">
      <c r="A271" s="21">
        <v>266</v>
      </c>
      <c r="B271" s="21" t="s">
        <v>1143</v>
      </c>
      <c r="C271" s="17" t="s">
        <v>1142</v>
      </c>
      <c r="D271" s="21" t="s">
        <v>631</v>
      </c>
      <c r="E271" s="21" t="s">
        <v>1140</v>
      </c>
      <c r="F271" s="21" t="s">
        <v>1759</v>
      </c>
      <c r="G271" s="21" t="s">
        <v>512</v>
      </c>
      <c r="H271" s="21" t="s">
        <v>515</v>
      </c>
      <c r="I271" s="21" t="s">
        <v>1812</v>
      </c>
      <c r="J271" s="21"/>
      <c r="K271" s="21" t="s">
        <v>1777</v>
      </c>
      <c r="M271" s="43" t="s">
        <v>757</v>
      </c>
      <c r="N271" s="21"/>
    </row>
    <row r="272" spans="1:14" ht="38.25" customHeight="1" x14ac:dyDescent="0.2">
      <c r="A272" s="21">
        <v>267</v>
      </c>
      <c r="B272" s="21" t="s">
        <v>1156</v>
      </c>
      <c r="C272" s="17" t="s">
        <v>1155</v>
      </c>
      <c r="D272" s="21" t="s">
        <v>30</v>
      </c>
      <c r="E272" s="21" t="s">
        <v>1951</v>
      </c>
      <c r="F272" s="21" t="s">
        <v>1952</v>
      </c>
      <c r="G272" s="21" t="s">
        <v>512</v>
      </c>
      <c r="H272" s="21"/>
      <c r="I272" s="21" t="s">
        <v>1812</v>
      </c>
      <c r="J272" s="21"/>
      <c r="K272" s="21" t="s">
        <v>2452</v>
      </c>
      <c r="M272" s="43" t="s">
        <v>757</v>
      </c>
      <c r="N272" s="21"/>
    </row>
    <row r="273" spans="1:14" ht="38.25" customHeight="1" x14ac:dyDescent="0.2">
      <c r="A273" s="21">
        <v>268</v>
      </c>
      <c r="B273" s="21" t="s">
        <v>1161</v>
      </c>
      <c r="C273" s="17" t="s">
        <v>1157</v>
      </c>
      <c r="D273" s="21" t="s">
        <v>1158</v>
      </c>
      <c r="E273" s="21" t="s">
        <v>1950</v>
      </c>
      <c r="F273" s="21" t="s">
        <v>1159</v>
      </c>
      <c r="G273" s="21" t="s">
        <v>513</v>
      </c>
      <c r="H273" s="21" t="s">
        <v>517</v>
      </c>
      <c r="I273" s="21"/>
      <c r="J273" s="21"/>
      <c r="K273" s="21"/>
      <c r="M273" s="43" t="s">
        <v>1760</v>
      </c>
      <c r="N273" s="21"/>
    </row>
    <row r="274" spans="1:14" ht="38.25" customHeight="1" x14ac:dyDescent="0.2">
      <c r="A274" s="21">
        <v>269</v>
      </c>
      <c r="B274" s="21" t="s">
        <v>1165</v>
      </c>
      <c r="C274" s="17" t="s">
        <v>1162</v>
      </c>
      <c r="D274" s="21" t="s">
        <v>452</v>
      </c>
      <c r="E274" s="21" t="s">
        <v>1163</v>
      </c>
      <c r="F274" s="21" t="s">
        <v>1164</v>
      </c>
      <c r="G274" s="21" t="s">
        <v>513</v>
      </c>
      <c r="H274" s="21" t="s">
        <v>995</v>
      </c>
      <c r="I274" s="21"/>
      <c r="J274" s="21"/>
      <c r="K274" s="21"/>
      <c r="M274" s="43" t="s">
        <v>1761</v>
      </c>
      <c r="N274" s="21" t="s">
        <v>1762</v>
      </c>
    </row>
    <row r="275" spans="1:14" ht="38.25" customHeight="1" x14ac:dyDescent="0.2">
      <c r="A275" s="21">
        <v>270</v>
      </c>
      <c r="B275" s="21" t="s">
        <v>1170</v>
      </c>
      <c r="C275" s="17" t="s">
        <v>1171</v>
      </c>
      <c r="D275" s="21" t="s">
        <v>197</v>
      </c>
      <c r="E275" s="21" t="s">
        <v>2035</v>
      </c>
      <c r="F275" s="21" t="s">
        <v>2036</v>
      </c>
      <c r="G275" s="21" t="s">
        <v>512</v>
      </c>
      <c r="H275" s="21" t="s">
        <v>995</v>
      </c>
      <c r="I275" s="21"/>
      <c r="J275" s="21"/>
      <c r="K275" s="21"/>
      <c r="M275" s="43" t="s">
        <v>1730</v>
      </c>
      <c r="N275" s="21" t="s">
        <v>1776</v>
      </c>
    </row>
    <row r="276" spans="1:14" ht="38.25" customHeight="1" x14ac:dyDescent="0.2">
      <c r="A276" s="21">
        <v>271</v>
      </c>
      <c r="B276" s="21" t="s">
        <v>1180</v>
      </c>
      <c r="C276" s="17" t="s">
        <v>1177</v>
      </c>
      <c r="D276" s="21" t="s">
        <v>631</v>
      </c>
      <c r="E276" s="21" t="s">
        <v>1178</v>
      </c>
      <c r="F276" s="21" t="s">
        <v>1179</v>
      </c>
      <c r="G276" s="21" t="s">
        <v>513</v>
      </c>
      <c r="H276" s="21" t="s">
        <v>515</v>
      </c>
      <c r="I276" s="21"/>
      <c r="J276" s="21"/>
      <c r="K276" s="21"/>
      <c r="M276" s="43" t="s">
        <v>1730</v>
      </c>
      <c r="N276" s="21" t="s">
        <v>1636</v>
      </c>
    </row>
    <row r="277" spans="1:14" ht="38.25" customHeight="1" x14ac:dyDescent="0.2">
      <c r="A277" s="21">
        <v>272</v>
      </c>
      <c r="B277" s="21" t="s">
        <v>1181</v>
      </c>
      <c r="C277" s="17" t="s">
        <v>1182</v>
      </c>
      <c r="D277" s="21" t="s">
        <v>30</v>
      </c>
      <c r="E277" s="21" t="s">
        <v>1183</v>
      </c>
      <c r="F277" s="21" t="s">
        <v>192</v>
      </c>
      <c r="G277" s="21" t="s">
        <v>513</v>
      </c>
      <c r="H277" s="21"/>
      <c r="I277" s="21"/>
      <c r="J277" s="21"/>
      <c r="K277" s="21"/>
      <c r="M277" s="43" t="s">
        <v>1730</v>
      </c>
      <c r="N277" s="21" t="s">
        <v>1764</v>
      </c>
    </row>
    <row r="278" spans="1:14" ht="75.75" customHeight="1" x14ac:dyDescent="0.2">
      <c r="A278" s="21">
        <v>273</v>
      </c>
      <c r="B278" s="21" t="s">
        <v>1198</v>
      </c>
      <c r="C278" s="17" t="s">
        <v>1197</v>
      </c>
      <c r="D278" s="21" t="s">
        <v>1199</v>
      </c>
      <c r="E278" s="21" t="s">
        <v>1200</v>
      </c>
      <c r="F278" s="21" t="s">
        <v>1201</v>
      </c>
      <c r="G278" s="21" t="s">
        <v>513</v>
      </c>
      <c r="H278" s="21" t="s">
        <v>515</v>
      </c>
      <c r="I278" s="21"/>
      <c r="J278" s="21"/>
      <c r="K278" s="21"/>
      <c r="M278" s="43" t="s">
        <v>1866</v>
      </c>
      <c r="N278" s="21" t="s">
        <v>1901</v>
      </c>
    </row>
    <row r="279" spans="1:14" ht="38.25" customHeight="1" x14ac:dyDescent="0.2">
      <c r="A279" s="21">
        <v>274</v>
      </c>
      <c r="B279" s="21" t="s">
        <v>1224</v>
      </c>
      <c r="C279" s="17" t="s">
        <v>1225</v>
      </c>
      <c r="D279" s="21" t="s">
        <v>631</v>
      </c>
      <c r="E279" s="21" t="s">
        <v>1236</v>
      </c>
      <c r="F279" s="21" t="s">
        <v>2549</v>
      </c>
      <c r="G279" s="21" t="s">
        <v>512</v>
      </c>
      <c r="H279" s="21" t="s">
        <v>517</v>
      </c>
      <c r="I279" s="123" t="s">
        <v>757</v>
      </c>
      <c r="J279" s="21"/>
      <c r="K279" s="21"/>
      <c r="M279" s="43" t="s">
        <v>757</v>
      </c>
      <c r="N279" s="21"/>
    </row>
    <row r="280" spans="1:14" ht="38.25" customHeight="1" x14ac:dyDescent="0.2">
      <c r="A280" s="21">
        <v>275</v>
      </c>
      <c r="B280" s="21" t="s">
        <v>1240</v>
      </c>
      <c r="C280" s="17" t="s">
        <v>1239</v>
      </c>
      <c r="D280" s="21" t="s">
        <v>30</v>
      </c>
      <c r="E280" s="21" t="s">
        <v>1237</v>
      </c>
      <c r="F280" s="21" t="s">
        <v>1677</v>
      </c>
      <c r="G280" s="21" t="s">
        <v>512</v>
      </c>
      <c r="H280" s="21" t="s">
        <v>515</v>
      </c>
      <c r="I280" s="21"/>
      <c r="J280" s="21"/>
      <c r="K280" s="21"/>
      <c r="M280" s="43" t="s">
        <v>757</v>
      </c>
      <c r="N280" s="21"/>
    </row>
    <row r="281" spans="1:14" ht="38.25" customHeight="1" x14ac:dyDescent="0.2">
      <c r="A281" s="21">
        <v>276</v>
      </c>
      <c r="B281" s="21" t="s">
        <v>1246</v>
      </c>
      <c r="C281" s="17" t="s">
        <v>1242</v>
      </c>
      <c r="D281" s="21" t="s">
        <v>631</v>
      </c>
      <c r="E281" s="21" t="s">
        <v>1597</v>
      </c>
      <c r="F281" s="21" t="s">
        <v>2590</v>
      </c>
      <c r="G281" s="21" t="s">
        <v>512</v>
      </c>
      <c r="H281" s="21" t="s">
        <v>1245</v>
      </c>
      <c r="I281" s="21" t="s">
        <v>757</v>
      </c>
      <c r="J281" s="21"/>
      <c r="K281" s="21"/>
      <c r="M281" s="43" t="s">
        <v>757</v>
      </c>
      <c r="N281" s="21"/>
    </row>
    <row r="282" spans="1:14" ht="84.75" customHeight="1" x14ac:dyDescent="0.2">
      <c r="A282" s="21">
        <v>277</v>
      </c>
      <c r="B282" s="21" t="s">
        <v>1251</v>
      </c>
      <c r="C282" s="17" t="s">
        <v>1250</v>
      </c>
      <c r="D282" s="21" t="s">
        <v>30</v>
      </c>
      <c r="E282" s="21" t="s">
        <v>1252</v>
      </c>
      <c r="F282" s="21" t="s">
        <v>1253</v>
      </c>
      <c r="G282" s="21" t="s">
        <v>513</v>
      </c>
      <c r="H282" s="21" t="s">
        <v>519</v>
      </c>
      <c r="I282" s="21"/>
      <c r="J282" s="21"/>
      <c r="K282" s="21"/>
      <c r="M282" s="43" t="s">
        <v>1777</v>
      </c>
      <c r="N282" s="21" t="s">
        <v>1254</v>
      </c>
    </row>
    <row r="283" spans="1:14" ht="81" customHeight="1" x14ac:dyDescent="0.2">
      <c r="A283" s="21">
        <v>278</v>
      </c>
      <c r="B283" s="21" t="s">
        <v>2434</v>
      </c>
      <c r="C283" s="17" t="s">
        <v>1259</v>
      </c>
      <c r="D283" s="21" t="s">
        <v>73</v>
      </c>
      <c r="E283" s="21" t="s">
        <v>1260</v>
      </c>
      <c r="F283" s="21" t="s">
        <v>1376</v>
      </c>
      <c r="G283" s="21" t="s">
        <v>512</v>
      </c>
      <c r="H283" s="21" t="s">
        <v>515</v>
      </c>
      <c r="I283" s="21" t="s">
        <v>757</v>
      </c>
      <c r="J283" s="21"/>
      <c r="K283" s="21"/>
      <c r="M283" s="43" t="s">
        <v>757</v>
      </c>
      <c r="N283" s="21"/>
    </row>
    <row r="284" spans="1:14" ht="38.25" customHeight="1" x14ac:dyDescent="0.2">
      <c r="A284" s="21">
        <v>279</v>
      </c>
      <c r="B284" s="21" t="s">
        <v>1270</v>
      </c>
      <c r="C284" s="17" t="s">
        <v>1271</v>
      </c>
      <c r="D284" s="21" t="s">
        <v>30</v>
      </c>
      <c r="E284" s="21" t="s">
        <v>1268</v>
      </c>
      <c r="F284" s="21" t="s">
        <v>1269</v>
      </c>
      <c r="G284" s="21" t="s">
        <v>513</v>
      </c>
      <c r="H284" s="21" t="s">
        <v>1272</v>
      </c>
      <c r="I284" s="21"/>
      <c r="J284" s="21"/>
      <c r="K284" s="21"/>
      <c r="M284" s="43" t="s">
        <v>1636</v>
      </c>
      <c r="N284" s="21"/>
    </row>
    <row r="285" spans="1:14" ht="38.25" customHeight="1" x14ac:dyDescent="0.2">
      <c r="A285" s="21">
        <v>280</v>
      </c>
      <c r="B285" s="21" t="s">
        <v>1909</v>
      </c>
      <c r="C285" s="17" t="s">
        <v>1275</v>
      </c>
      <c r="D285" s="21" t="s">
        <v>30</v>
      </c>
      <c r="E285" s="21"/>
      <c r="F285" s="21"/>
      <c r="G285" s="21"/>
      <c r="H285" s="21"/>
      <c r="I285" s="21"/>
      <c r="J285" s="21"/>
      <c r="K285" s="21"/>
      <c r="M285" s="43" t="s">
        <v>1907</v>
      </c>
      <c r="N285" s="21" t="s">
        <v>1908</v>
      </c>
    </row>
    <row r="286" spans="1:14" ht="38.25" customHeight="1" x14ac:dyDescent="0.2">
      <c r="A286" s="21">
        <v>281</v>
      </c>
      <c r="B286" s="21" t="s">
        <v>1277</v>
      </c>
      <c r="C286" s="17" t="s">
        <v>1276</v>
      </c>
      <c r="D286" s="21" t="s">
        <v>51</v>
      </c>
      <c r="E286" s="21"/>
      <c r="F286" s="21"/>
      <c r="G286" s="21"/>
      <c r="H286" s="21"/>
      <c r="I286" s="21"/>
      <c r="J286" s="21"/>
      <c r="K286" s="21"/>
      <c r="M286" s="43" t="s">
        <v>1900</v>
      </c>
      <c r="N286" s="21"/>
    </row>
    <row r="287" spans="1:14" ht="38.25" customHeight="1" x14ac:dyDescent="0.2">
      <c r="A287" s="21">
        <v>282</v>
      </c>
      <c r="B287" s="21"/>
      <c r="C287" s="17" t="s">
        <v>1278</v>
      </c>
      <c r="D287" s="21" t="s">
        <v>631</v>
      </c>
      <c r="E287" s="21"/>
      <c r="F287" s="21"/>
      <c r="G287" s="21"/>
      <c r="H287" s="21"/>
      <c r="I287" s="21"/>
      <c r="J287" s="21"/>
      <c r="K287" s="21"/>
      <c r="M287" s="43"/>
      <c r="N287" s="21" t="s">
        <v>1279</v>
      </c>
    </row>
    <row r="288" spans="1:14" ht="38.25" customHeight="1" x14ac:dyDescent="0.2">
      <c r="A288" s="21">
        <v>283</v>
      </c>
      <c r="B288" s="21" t="s">
        <v>2351</v>
      </c>
      <c r="C288" s="17" t="s">
        <v>2352</v>
      </c>
      <c r="D288" s="21" t="s">
        <v>30</v>
      </c>
      <c r="E288" s="21" t="s">
        <v>1331</v>
      </c>
      <c r="F288" s="21" t="s">
        <v>2350</v>
      </c>
      <c r="G288" s="21" t="s">
        <v>512</v>
      </c>
      <c r="H288" s="21" t="s">
        <v>517</v>
      </c>
      <c r="I288" s="21" t="s">
        <v>757</v>
      </c>
      <c r="J288" s="21"/>
      <c r="K288" s="21"/>
      <c r="M288" s="43" t="s">
        <v>507</v>
      </c>
      <c r="N288" s="21"/>
    </row>
    <row r="289" spans="1:14" ht="70.5" customHeight="1" x14ac:dyDescent="0.2">
      <c r="A289" s="21">
        <v>284</v>
      </c>
      <c r="B289" s="21" t="s">
        <v>1319</v>
      </c>
      <c r="C289" s="17" t="s">
        <v>1320</v>
      </c>
      <c r="D289" s="21" t="s">
        <v>631</v>
      </c>
      <c r="E289" s="21" t="s">
        <v>1322</v>
      </c>
      <c r="F289" s="21" t="s">
        <v>1321</v>
      </c>
      <c r="G289" s="21" t="s">
        <v>512</v>
      </c>
      <c r="H289" s="21"/>
      <c r="I289" s="21"/>
      <c r="J289" s="21"/>
      <c r="K289" s="21"/>
      <c r="M289" s="43" t="s">
        <v>507</v>
      </c>
      <c r="N289" s="21"/>
    </row>
    <row r="290" spans="1:14" ht="38.25" customHeight="1" x14ac:dyDescent="0.2">
      <c r="A290" s="21">
        <v>285</v>
      </c>
      <c r="B290" s="21" t="s">
        <v>1324</v>
      </c>
      <c r="C290" s="17" t="s">
        <v>1325</v>
      </c>
      <c r="D290" s="21" t="s">
        <v>30</v>
      </c>
      <c r="E290" s="21" t="s">
        <v>1327</v>
      </c>
      <c r="F290" s="21" t="s">
        <v>1326</v>
      </c>
      <c r="G290" s="21" t="s">
        <v>512</v>
      </c>
      <c r="H290" s="21"/>
      <c r="I290" s="21" t="s">
        <v>506</v>
      </c>
      <c r="J290" s="21"/>
      <c r="K290" s="21" t="s">
        <v>3033</v>
      </c>
      <c r="M290" s="43" t="s">
        <v>1671</v>
      </c>
      <c r="N290" s="21" t="s">
        <v>1672</v>
      </c>
    </row>
    <row r="291" spans="1:14" ht="38.25" customHeight="1" x14ac:dyDescent="0.2">
      <c r="A291" s="21">
        <v>286</v>
      </c>
      <c r="B291" s="21" t="s">
        <v>1339</v>
      </c>
      <c r="C291" s="17" t="s">
        <v>1340</v>
      </c>
      <c r="D291" s="21" t="s">
        <v>30</v>
      </c>
      <c r="E291" s="21"/>
      <c r="F291" s="21" t="s">
        <v>3190</v>
      </c>
      <c r="G291" s="21" t="s">
        <v>513</v>
      </c>
      <c r="H291" s="21" t="s">
        <v>519</v>
      </c>
      <c r="I291" s="21" t="s">
        <v>506</v>
      </c>
      <c r="J291" s="21"/>
      <c r="K291" s="21" t="s">
        <v>960</v>
      </c>
      <c r="M291" s="43"/>
      <c r="N291" s="21" t="s">
        <v>1341</v>
      </c>
    </row>
    <row r="292" spans="1:14" ht="38.25" customHeight="1" x14ac:dyDescent="0.2">
      <c r="A292" s="21">
        <v>287</v>
      </c>
      <c r="B292" s="21" t="s">
        <v>1369</v>
      </c>
      <c r="C292" s="17" t="s">
        <v>1365</v>
      </c>
      <c r="D292" s="21" t="s">
        <v>631</v>
      </c>
      <c r="E292" s="21" t="s">
        <v>1366</v>
      </c>
      <c r="F292" s="21" t="s">
        <v>1367</v>
      </c>
      <c r="G292" s="21" t="s">
        <v>513</v>
      </c>
      <c r="H292" s="21" t="s">
        <v>1368</v>
      </c>
      <c r="I292" s="21" t="s">
        <v>506</v>
      </c>
      <c r="J292" s="21"/>
      <c r="K292" s="21" t="s">
        <v>713</v>
      </c>
      <c r="M292" s="43" t="s">
        <v>1671</v>
      </c>
      <c r="N292" s="21" t="s">
        <v>1809</v>
      </c>
    </row>
    <row r="293" spans="1:14" ht="72.75" customHeight="1" x14ac:dyDescent="0.2">
      <c r="A293" s="21">
        <v>288</v>
      </c>
      <c r="B293" s="21" t="s">
        <v>1381</v>
      </c>
      <c r="C293" s="17" t="s">
        <v>1380</v>
      </c>
      <c r="D293" s="21" t="s">
        <v>117</v>
      </c>
      <c r="E293" s="21" t="s">
        <v>1382</v>
      </c>
      <c r="F293" s="21" t="s">
        <v>1383</v>
      </c>
      <c r="G293" s="21" t="s">
        <v>513</v>
      </c>
      <c r="H293" s="21" t="s">
        <v>1384</v>
      </c>
      <c r="I293" s="21" t="s">
        <v>757</v>
      </c>
      <c r="J293" s="21"/>
      <c r="K293" s="21"/>
      <c r="M293" s="43" t="s">
        <v>757</v>
      </c>
      <c r="N293" s="21"/>
    </row>
    <row r="294" spans="1:14" ht="38.25" customHeight="1" x14ac:dyDescent="0.2">
      <c r="A294" s="21">
        <v>289</v>
      </c>
      <c r="B294" s="21" t="s">
        <v>1411</v>
      </c>
      <c r="C294" s="17" t="s">
        <v>1412</v>
      </c>
      <c r="D294" s="21" t="s">
        <v>30</v>
      </c>
      <c r="E294" s="21" t="s">
        <v>1413</v>
      </c>
      <c r="F294" s="21" t="s">
        <v>2417</v>
      </c>
      <c r="G294" s="21" t="s">
        <v>512</v>
      </c>
      <c r="H294" s="21"/>
      <c r="I294" s="21" t="s">
        <v>757</v>
      </c>
      <c r="J294" s="21"/>
      <c r="K294" s="21"/>
      <c r="M294" s="43" t="s">
        <v>757</v>
      </c>
      <c r="N294" s="21"/>
    </row>
    <row r="295" spans="1:14" ht="38.25" customHeight="1" x14ac:dyDescent="0.2">
      <c r="A295" s="21">
        <v>290</v>
      </c>
      <c r="B295" s="21" t="s">
        <v>1418</v>
      </c>
      <c r="C295" s="17" t="s">
        <v>1415</v>
      </c>
      <c r="D295" s="21" t="s">
        <v>117</v>
      </c>
      <c r="E295" s="21" t="s">
        <v>1416</v>
      </c>
      <c r="F295" s="21" t="s">
        <v>1417</v>
      </c>
      <c r="G295" s="21" t="s">
        <v>513</v>
      </c>
      <c r="H295" s="21"/>
      <c r="I295" s="21" t="s">
        <v>1812</v>
      </c>
      <c r="J295" s="21"/>
      <c r="K295" s="21" t="s">
        <v>2540</v>
      </c>
      <c r="M295" s="43" t="s">
        <v>757</v>
      </c>
      <c r="N295" s="21"/>
    </row>
    <row r="296" spans="1:14" ht="38.25" customHeight="1" x14ac:dyDescent="0.2">
      <c r="A296" s="21">
        <v>291</v>
      </c>
      <c r="B296" s="21" t="s">
        <v>1458</v>
      </c>
      <c r="C296" s="17" t="s">
        <v>1457</v>
      </c>
      <c r="D296" s="21" t="s">
        <v>631</v>
      </c>
      <c r="E296" s="21" t="s">
        <v>3077</v>
      </c>
      <c r="F296" s="21" t="s">
        <v>3078</v>
      </c>
      <c r="G296" s="21" t="s">
        <v>512</v>
      </c>
      <c r="H296" s="21"/>
      <c r="I296" s="21" t="s">
        <v>757</v>
      </c>
      <c r="J296" s="21"/>
      <c r="K296" s="21"/>
      <c r="M296" s="43" t="s">
        <v>757</v>
      </c>
      <c r="N296" s="21"/>
    </row>
    <row r="297" spans="1:14" ht="38.25" customHeight="1" x14ac:dyDescent="0.2">
      <c r="A297" s="21">
        <v>292</v>
      </c>
      <c r="B297" s="21" t="s">
        <v>1461</v>
      </c>
      <c r="C297" s="17" t="s">
        <v>1462</v>
      </c>
      <c r="D297" s="21" t="s">
        <v>30</v>
      </c>
      <c r="E297" s="21" t="s">
        <v>1463</v>
      </c>
      <c r="F297" s="21" t="s">
        <v>1464</v>
      </c>
      <c r="G297" s="21" t="s">
        <v>513</v>
      </c>
      <c r="H297" s="21"/>
      <c r="I297" s="122" t="s">
        <v>2498</v>
      </c>
      <c r="J297" s="21"/>
      <c r="K297" s="21" t="s">
        <v>3030</v>
      </c>
      <c r="M297" s="43" t="s">
        <v>757</v>
      </c>
      <c r="N297" s="21"/>
    </row>
    <row r="298" spans="1:14" ht="38.25" customHeight="1" x14ac:dyDescent="0.2">
      <c r="A298" s="21">
        <v>293</v>
      </c>
      <c r="B298" s="21" t="s">
        <v>1466</v>
      </c>
      <c r="C298" s="17" t="s">
        <v>1467</v>
      </c>
      <c r="D298" s="21" t="s">
        <v>631</v>
      </c>
      <c r="E298" s="21" t="s">
        <v>1468</v>
      </c>
      <c r="F298" s="21" t="s">
        <v>3170</v>
      </c>
      <c r="G298" s="21" t="s">
        <v>512</v>
      </c>
      <c r="H298" s="21"/>
      <c r="I298" s="21" t="s">
        <v>757</v>
      </c>
      <c r="J298" s="21"/>
      <c r="K298" s="21" t="s">
        <v>2452</v>
      </c>
      <c r="M298" s="43" t="s">
        <v>757</v>
      </c>
      <c r="N298" s="21"/>
    </row>
    <row r="299" spans="1:14" ht="51.75" customHeight="1" x14ac:dyDescent="0.2">
      <c r="A299" s="21">
        <v>294</v>
      </c>
      <c r="B299" s="21" t="s">
        <v>1469</v>
      </c>
      <c r="C299" s="17" t="s">
        <v>1470</v>
      </c>
      <c r="D299" s="21" t="s">
        <v>30</v>
      </c>
      <c r="E299" s="21" t="s">
        <v>1471</v>
      </c>
      <c r="F299" s="21" t="s">
        <v>1137</v>
      </c>
      <c r="G299" s="21" t="s">
        <v>512</v>
      </c>
      <c r="H299" s="21"/>
      <c r="I299" s="21" t="s">
        <v>757</v>
      </c>
      <c r="J299" s="21"/>
      <c r="K299" s="21" t="s">
        <v>2551</v>
      </c>
      <c r="M299" s="43" t="s">
        <v>757</v>
      </c>
      <c r="N299" s="21"/>
    </row>
    <row r="300" spans="1:14" ht="38.25" customHeight="1" x14ac:dyDescent="0.2">
      <c r="A300" s="21">
        <v>295</v>
      </c>
      <c r="B300" s="21" t="s">
        <v>1476</v>
      </c>
      <c r="C300" s="17" t="s">
        <v>1479</v>
      </c>
      <c r="D300" s="21" t="s">
        <v>30</v>
      </c>
      <c r="E300" s="21" t="s">
        <v>1477</v>
      </c>
      <c r="F300" s="21" t="s">
        <v>1478</v>
      </c>
      <c r="G300" s="21" t="s">
        <v>513</v>
      </c>
      <c r="H300" s="21" t="s">
        <v>515</v>
      </c>
      <c r="I300" s="21" t="s">
        <v>1812</v>
      </c>
      <c r="J300" s="21"/>
      <c r="K300" s="21" t="s">
        <v>586</v>
      </c>
      <c r="M300" s="43" t="s">
        <v>757</v>
      </c>
      <c r="N300" s="21"/>
    </row>
    <row r="301" spans="1:14" ht="38.25" customHeight="1" x14ac:dyDescent="0.2">
      <c r="A301" s="21">
        <v>296</v>
      </c>
      <c r="B301" s="21" t="s">
        <v>1481</v>
      </c>
      <c r="C301" s="17" t="s">
        <v>1482</v>
      </c>
      <c r="D301" s="21" t="s">
        <v>780</v>
      </c>
      <c r="E301" s="21" t="s">
        <v>1487</v>
      </c>
      <c r="F301" s="21" t="s">
        <v>54</v>
      </c>
      <c r="G301" s="21" t="s">
        <v>512</v>
      </c>
      <c r="H301" s="21"/>
      <c r="I301" s="7" t="s">
        <v>757</v>
      </c>
      <c r="J301" s="21"/>
      <c r="K301" s="21" t="s">
        <v>3029</v>
      </c>
      <c r="M301" s="43" t="s">
        <v>757</v>
      </c>
      <c r="N301" s="21"/>
    </row>
    <row r="302" spans="1:14" ht="38.25" customHeight="1" x14ac:dyDescent="0.2">
      <c r="A302" s="21">
        <v>297</v>
      </c>
      <c r="B302" s="21" t="s">
        <v>1484</v>
      </c>
      <c r="C302" s="17" t="s">
        <v>1485</v>
      </c>
      <c r="D302" s="21" t="s">
        <v>65</v>
      </c>
      <c r="E302" s="21" t="s">
        <v>1486</v>
      </c>
      <c r="F302" s="21" t="s">
        <v>204</v>
      </c>
      <c r="G302" s="21" t="s">
        <v>512</v>
      </c>
      <c r="H302" s="21"/>
      <c r="I302" s="21" t="s">
        <v>586</v>
      </c>
      <c r="J302" s="21"/>
      <c r="K302" s="21"/>
      <c r="M302" s="43" t="s">
        <v>757</v>
      </c>
      <c r="N302" s="21"/>
    </row>
    <row r="303" spans="1:14" ht="38.25" customHeight="1" x14ac:dyDescent="0.2">
      <c r="A303" s="21">
        <v>298</v>
      </c>
      <c r="B303" s="21" t="s">
        <v>1544</v>
      </c>
      <c r="C303" s="17" t="s">
        <v>1545</v>
      </c>
      <c r="D303" s="21" t="s">
        <v>30</v>
      </c>
      <c r="E303" s="21" t="s">
        <v>2152</v>
      </c>
      <c r="F303" s="21" t="s">
        <v>1137</v>
      </c>
      <c r="G303" s="21" t="s">
        <v>512</v>
      </c>
      <c r="H303" s="21"/>
      <c r="I303" s="21" t="s">
        <v>1812</v>
      </c>
      <c r="J303" s="21"/>
      <c r="K303" s="21" t="s">
        <v>2552</v>
      </c>
      <c r="M303" s="43" t="s">
        <v>757</v>
      </c>
      <c r="N303" s="21"/>
    </row>
    <row r="304" spans="1:14" ht="38.25" customHeight="1" x14ac:dyDescent="0.2">
      <c r="A304" s="21">
        <v>299</v>
      </c>
      <c r="B304" s="21" t="s">
        <v>1763</v>
      </c>
      <c r="C304" s="17" t="s">
        <v>1591</v>
      </c>
      <c r="D304" s="21" t="s">
        <v>631</v>
      </c>
      <c r="E304" s="21" t="s">
        <v>1589</v>
      </c>
      <c r="F304" s="21" t="s">
        <v>2609</v>
      </c>
      <c r="G304" s="21" t="s">
        <v>512</v>
      </c>
      <c r="H304" s="21"/>
      <c r="I304" s="21" t="s">
        <v>757</v>
      </c>
      <c r="J304" s="21"/>
      <c r="K304" s="21"/>
      <c r="M304" s="43" t="s">
        <v>757</v>
      </c>
      <c r="N304" s="21"/>
    </row>
    <row r="305" spans="1:14" ht="38.25" customHeight="1" x14ac:dyDescent="0.2">
      <c r="A305" s="21">
        <v>300</v>
      </c>
      <c r="B305" s="21" t="s">
        <v>1592</v>
      </c>
      <c r="C305" s="17" t="s">
        <v>1593</v>
      </c>
      <c r="D305" s="21" t="s">
        <v>631</v>
      </c>
      <c r="E305" s="21" t="s">
        <v>1598</v>
      </c>
      <c r="F305" s="21" t="s">
        <v>1595</v>
      </c>
      <c r="G305" s="21" t="s">
        <v>513</v>
      </c>
      <c r="H305" s="21"/>
      <c r="I305" s="21"/>
      <c r="J305" s="21"/>
      <c r="K305" s="21"/>
      <c r="M305" s="43" t="s">
        <v>757</v>
      </c>
      <c r="N305" s="21"/>
    </row>
    <row r="306" spans="1:14" ht="112.5" customHeight="1" x14ac:dyDescent="0.2">
      <c r="A306" s="21">
        <v>301</v>
      </c>
      <c r="B306" s="21" t="s">
        <v>2007</v>
      </c>
      <c r="C306" s="17" t="s">
        <v>2033</v>
      </c>
      <c r="D306" s="21" t="s">
        <v>631</v>
      </c>
      <c r="E306" s="21" t="s">
        <v>2005</v>
      </c>
      <c r="F306" s="21" t="s">
        <v>1600</v>
      </c>
      <c r="G306" s="21" t="s">
        <v>513</v>
      </c>
      <c r="H306" s="21"/>
      <c r="I306" s="21"/>
      <c r="J306" s="21"/>
      <c r="K306" s="21"/>
      <c r="M306" s="21" t="s">
        <v>757</v>
      </c>
      <c r="N306" s="21"/>
    </row>
    <row r="307" spans="1:14" ht="55.5" customHeight="1" x14ac:dyDescent="0.2">
      <c r="A307" s="158">
        <v>302</v>
      </c>
      <c r="B307" s="123" t="s">
        <v>1601</v>
      </c>
      <c r="C307" s="138" t="s">
        <v>1602</v>
      </c>
      <c r="D307" s="123" t="s">
        <v>30</v>
      </c>
      <c r="E307" s="123" t="s">
        <v>1603</v>
      </c>
      <c r="F307" s="123" t="s">
        <v>54</v>
      </c>
      <c r="G307" s="123" t="s">
        <v>512</v>
      </c>
      <c r="H307" s="21"/>
      <c r="I307" s="21" t="s">
        <v>1812</v>
      </c>
      <c r="J307" s="21"/>
      <c r="K307" s="21" t="s">
        <v>3028</v>
      </c>
      <c r="M307" s="21" t="s">
        <v>508</v>
      </c>
      <c r="N307" s="21" t="s">
        <v>1637</v>
      </c>
    </row>
    <row r="308" spans="1:14" ht="38.25" customHeight="1" x14ac:dyDescent="0.2">
      <c r="A308" s="21">
        <v>303</v>
      </c>
      <c r="B308" s="21" t="s">
        <v>1607</v>
      </c>
      <c r="C308" s="17" t="s">
        <v>1604</v>
      </c>
      <c r="D308" s="21" t="s">
        <v>230</v>
      </c>
      <c r="E308" s="21" t="s">
        <v>1605</v>
      </c>
      <c r="F308" s="21" t="s">
        <v>1606</v>
      </c>
      <c r="G308" s="21" t="s">
        <v>513</v>
      </c>
      <c r="H308" s="21"/>
      <c r="I308" s="123" t="s">
        <v>2647</v>
      </c>
      <c r="J308" s="21"/>
      <c r="K308" s="21" t="s">
        <v>2826</v>
      </c>
      <c r="M308" s="21" t="s">
        <v>757</v>
      </c>
      <c r="N308" s="21"/>
    </row>
    <row r="309" spans="1:14" ht="38.25" customHeight="1" x14ac:dyDescent="0.2">
      <c r="A309" s="21">
        <v>304</v>
      </c>
      <c r="B309" s="21" t="s">
        <v>1632</v>
      </c>
      <c r="C309" s="17" t="s">
        <v>1635</v>
      </c>
      <c r="D309" s="21" t="s">
        <v>631</v>
      </c>
      <c r="E309" s="21" t="s">
        <v>1633</v>
      </c>
      <c r="F309" s="21" t="s">
        <v>1634</v>
      </c>
      <c r="G309" s="21" t="s">
        <v>513</v>
      </c>
      <c r="H309" s="21"/>
      <c r="I309" s="21" t="s">
        <v>1812</v>
      </c>
      <c r="J309" s="21"/>
      <c r="K309" s="21" t="s">
        <v>1636</v>
      </c>
      <c r="M309" s="7" t="s">
        <v>757</v>
      </c>
      <c r="N309" s="21"/>
    </row>
    <row r="310" spans="1:14" ht="52.5" customHeight="1" x14ac:dyDescent="0.2">
      <c r="A310" s="21">
        <v>305</v>
      </c>
      <c r="B310" s="21" t="s">
        <v>1641</v>
      </c>
      <c r="C310" s="17" t="s">
        <v>1639</v>
      </c>
      <c r="D310" s="21" t="s">
        <v>73</v>
      </c>
      <c r="E310" s="21" t="s">
        <v>1640</v>
      </c>
      <c r="F310" s="21" t="s">
        <v>1317</v>
      </c>
      <c r="G310" s="21" t="s">
        <v>513</v>
      </c>
      <c r="H310" s="21"/>
      <c r="I310" s="21"/>
      <c r="J310" s="21"/>
      <c r="K310" s="21"/>
      <c r="M310" s="21" t="s">
        <v>757</v>
      </c>
      <c r="N310" s="21"/>
    </row>
    <row r="311" spans="1:14" ht="38.25" customHeight="1" x14ac:dyDescent="0.2">
      <c r="A311" s="21">
        <v>306</v>
      </c>
      <c r="B311" s="21" t="s">
        <v>1645</v>
      </c>
      <c r="C311" s="17" t="s">
        <v>1642</v>
      </c>
      <c r="D311" s="21" t="s">
        <v>39</v>
      </c>
      <c r="E311" s="21" t="s">
        <v>1643</v>
      </c>
      <c r="F311" s="21" t="s">
        <v>1644</v>
      </c>
      <c r="G311" s="21" t="s">
        <v>513</v>
      </c>
      <c r="H311" s="21"/>
      <c r="I311" s="122" t="s">
        <v>2553</v>
      </c>
      <c r="J311" s="21"/>
      <c r="K311" s="122" t="s">
        <v>3027</v>
      </c>
      <c r="M311" s="21" t="s">
        <v>757</v>
      </c>
      <c r="N311" s="21"/>
    </row>
    <row r="312" spans="1:14" ht="39.75" customHeight="1" x14ac:dyDescent="0.2">
      <c r="A312" s="21">
        <v>307</v>
      </c>
      <c r="B312" s="21" t="s">
        <v>1646</v>
      </c>
      <c r="C312" s="17" t="s">
        <v>1647</v>
      </c>
      <c r="D312" s="21" t="s">
        <v>30</v>
      </c>
      <c r="E312" s="21" t="s">
        <v>1648</v>
      </c>
      <c r="F312" s="21" t="s">
        <v>2530</v>
      </c>
      <c r="G312" s="21" t="s">
        <v>512</v>
      </c>
      <c r="H312" s="21"/>
      <c r="I312" s="21" t="s">
        <v>757</v>
      </c>
      <c r="J312" s="21"/>
      <c r="K312" s="21"/>
      <c r="M312" s="21" t="s">
        <v>757</v>
      </c>
      <c r="N312" s="21"/>
    </row>
    <row r="313" spans="1:14" ht="38.25" customHeight="1" x14ac:dyDescent="0.2">
      <c r="A313" s="21">
        <v>308</v>
      </c>
      <c r="B313" s="21" t="s">
        <v>1653</v>
      </c>
      <c r="C313" s="17" t="s">
        <v>1651</v>
      </c>
      <c r="D313" s="21" t="s">
        <v>631</v>
      </c>
      <c r="E313" s="23" t="s">
        <v>1599</v>
      </c>
      <c r="F313" s="21" t="s">
        <v>1652</v>
      </c>
      <c r="G313" s="21" t="s">
        <v>513</v>
      </c>
      <c r="H313" s="21"/>
      <c r="I313" s="21"/>
      <c r="J313" s="21"/>
      <c r="K313" s="21"/>
      <c r="M313" s="21" t="s">
        <v>757</v>
      </c>
      <c r="N313" s="21"/>
    </row>
    <row r="314" spans="1:14" ht="38.25" customHeight="1" x14ac:dyDescent="0.2">
      <c r="A314" s="21">
        <v>309</v>
      </c>
      <c r="B314" s="21" t="s">
        <v>1658</v>
      </c>
      <c r="C314" s="17" t="s">
        <v>1659</v>
      </c>
      <c r="D314" s="21" t="s">
        <v>631</v>
      </c>
      <c r="E314" s="21" t="s">
        <v>1660</v>
      </c>
      <c r="F314" s="21" t="s">
        <v>2205</v>
      </c>
      <c r="G314" s="21" t="s">
        <v>513</v>
      </c>
      <c r="H314" s="21"/>
      <c r="I314" s="21" t="s">
        <v>1812</v>
      </c>
      <c r="J314" s="21"/>
      <c r="K314" s="21" t="s">
        <v>1636</v>
      </c>
      <c r="M314" s="21" t="s">
        <v>757</v>
      </c>
      <c r="N314" s="21"/>
    </row>
    <row r="315" spans="1:14" ht="49.5" customHeight="1" x14ac:dyDescent="0.2">
      <c r="A315" s="21">
        <v>310</v>
      </c>
      <c r="B315" s="21" t="s">
        <v>1662</v>
      </c>
      <c r="C315" s="17" t="s">
        <v>1663</v>
      </c>
      <c r="D315" s="21" t="s">
        <v>197</v>
      </c>
      <c r="E315" s="21" t="s">
        <v>1664</v>
      </c>
      <c r="F315" s="21"/>
      <c r="G315" s="21" t="s">
        <v>513</v>
      </c>
      <c r="H315" s="21"/>
      <c r="I315" s="21"/>
      <c r="J315" s="21"/>
      <c r="K315" s="21"/>
      <c r="M315" s="21" t="s">
        <v>757</v>
      </c>
      <c r="N315" s="21"/>
    </row>
    <row r="316" spans="1:14" ht="38.25" customHeight="1" x14ac:dyDescent="0.2">
      <c r="A316" s="21">
        <v>311</v>
      </c>
      <c r="B316" s="21" t="s">
        <v>1668</v>
      </c>
      <c r="C316" s="17" t="s">
        <v>1669</v>
      </c>
      <c r="D316" s="21" t="s">
        <v>30</v>
      </c>
      <c r="E316" s="21" t="s">
        <v>2175</v>
      </c>
      <c r="F316" s="21" t="s">
        <v>2807</v>
      </c>
      <c r="G316" s="21" t="s">
        <v>512</v>
      </c>
      <c r="H316" s="21"/>
      <c r="I316" s="21" t="s">
        <v>757</v>
      </c>
      <c r="J316" s="21"/>
      <c r="K316" s="21"/>
      <c r="M316" s="21" t="s">
        <v>757</v>
      </c>
      <c r="N316" s="21"/>
    </row>
    <row r="317" spans="1:14" ht="38.25" customHeight="1" x14ac:dyDescent="0.2">
      <c r="A317" s="21">
        <v>312</v>
      </c>
      <c r="B317" s="21" t="s">
        <v>1676</v>
      </c>
      <c r="C317" s="17" t="s">
        <v>1673</v>
      </c>
      <c r="D317" s="21" t="s">
        <v>51</v>
      </c>
      <c r="E317" s="21" t="s">
        <v>1674</v>
      </c>
      <c r="F317" s="21" t="s">
        <v>1675</v>
      </c>
      <c r="G317" s="21" t="s">
        <v>513</v>
      </c>
      <c r="H317" s="21"/>
      <c r="I317" s="21"/>
      <c r="J317" s="21"/>
      <c r="K317" s="21"/>
      <c r="M317" s="21" t="s">
        <v>1671</v>
      </c>
      <c r="N317" s="21" t="s">
        <v>2022</v>
      </c>
    </row>
    <row r="318" spans="1:14" ht="38.25" customHeight="1" x14ac:dyDescent="0.2">
      <c r="A318" s="21">
        <v>313</v>
      </c>
      <c r="B318" s="21" t="s">
        <v>1678</v>
      </c>
      <c r="C318" s="17" t="s">
        <v>1679</v>
      </c>
      <c r="D318" s="21" t="s">
        <v>197</v>
      </c>
      <c r="E318" s="21" t="s">
        <v>1680</v>
      </c>
      <c r="F318" s="21" t="s">
        <v>1681</v>
      </c>
      <c r="G318" s="21" t="s">
        <v>512</v>
      </c>
      <c r="H318" s="21"/>
      <c r="I318" s="21" t="s">
        <v>506</v>
      </c>
      <c r="J318" s="21"/>
      <c r="K318" s="21" t="s">
        <v>3026</v>
      </c>
      <c r="M318" s="21" t="s">
        <v>757</v>
      </c>
      <c r="N318" s="21"/>
    </row>
    <row r="319" spans="1:14" ht="38.25" customHeight="1" x14ac:dyDescent="0.2">
      <c r="A319" s="21">
        <v>314</v>
      </c>
      <c r="B319" s="21" t="s">
        <v>1682</v>
      </c>
      <c r="C319" s="17" t="s">
        <v>1683</v>
      </c>
      <c r="D319" s="21" t="s">
        <v>30</v>
      </c>
      <c r="E319" s="21" t="s">
        <v>1684</v>
      </c>
      <c r="F319" s="21" t="s">
        <v>1595</v>
      </c>
      <c r="G319" s="21" t="s">
        <v>513</v>
      </c>
      <c r="H319" s="21"/>
      <c r="I319" s="21"/>
      <c r="J319" s="21"/>
      <c r="K319" s="21"/>
      <c r="M319" s="21" t="s">
        <v>757</v>
      </c>
      <c r="N319" s="21"/>
    </row>
    <row r="320" spans="1:14" ht="38.25" customHeight="1" x14ac:dyDescent="0.2">
      <c r="A320" s="21">
        <v>315</v>
      </c>
      <c r="B320" s="21" t="s">
        <v>1688</v>
      </c>
      <c r="C320" s="17" t="s">
        <v>1685</v>
      </c>
      <c r="D320" s="21" t="s">
        <v>136</v>
      </c>
      <c r="E320" s="21" t="s">
        <v>1686</v>
      </c>
      <c r="F320" s="21" t="s">
        <v>2424</v>
      </c>
      <c r="G320" s="21" t="s">
        <v>512</v>
      </c>
      <c r="H320" s="21"/>
      <c r="I320" s="21" t="s">
        <v>507</v>
      </c>
      <c r="J320" s="21"/>
      <c r="K320" s="21"/>
      <c r="M320" s="21" t="s">
        <v>507</v>
      </c>
      <c r="N320" s="21"/>
    </row>
    <row r="321" spans="1:14" ht="38.25" customHeight="1" x14ac:dyDescent="0.2">
      <c r="A321" s="21">
        <v>316</v>
      </c>
      <c r="B321" s="21" t="s">
        <v>1689</v>
      </c>
      <c r="C321" s="17" t="s">
        <v>1690</v>
      </c>
      <c r="D321" s="21" t="s">
        <v>452</v>
      </c>
      <c r="E321" s="21" t="s">
        <v>1691</v>
      </c>
      <c r="F321" s="21" t="s">
        <v>1137</v>
      </c>
      <c r="G321" s="21" t="s">
        <v>513</v>
      </c>
      <c r="H321" s="21"/>
      <c r="I321" s="21" t="s">
        <v>506</v>
      </c>
      <c r="J321" s="21"/>
      <c r="K321" s="21" t="s">
        <v>3025</v>
      </c>
      <c r="M321" s="21" t="s">
        <v>757</v>
      </c>
      <c r="N321" s="21"/>
    </row>
    <row r="322" spans="1:14" ht="38.25" customHeight="1" x14ac:dyDescent="0.2">
      <c r="A322" s="21">
        <v>317</v>
      </c>
      <c r="B322" s="21" t="s">
        <v>1693</v>
      </c>
      <c r="C322" s="17" t="s">
        <v>2307</v>
      </c>
      <c r="D322" s="21" t="s">
        <v>631</v>
      </c>
      <c r="E322" s="21" t="s">
        <v>1694</v>
      </c>
      <c r="F322" s="21" t="s">
        <v>1695</v>
      </c>
      <c r="G322" s="21" t="s">
        <v>512</v>
      </c>
      <c r="H322" s="21" t="s">
        <v>515</v>
      </c>
      <c r="I322" s="21" t="s">
        <v>757</v>
      </c>
      <c r="J322" s="21"/>
      <c r="K322" s="21"/>
      <c r="M322" s="21" t="s">
        <v>757</v>
      </c>
      <c r="N322" s="21"/>
    </row>
    <row r="323" spans="1:14" ht="117.75" customHeight="1" x14ac:dyDescent="0.2">
      <c r="A323" s="21">
        <v>318</v>
      </c>
      <c r="B323" s="21" t="s">
        <v>1707</v>
      </c>
      <c r="C323" s="17" t="s">
        <v>1708</v>
      </c>
      <c r="D323" s="21" t="s">
        <v>1709</v>
      </c>
      <c r="E323" s="21" t="s">
        <v>1710</v>
      </c>
      <c r="F323" s="21" t="s">
        <v>2587</v>
      </c>
      <c r="G323" s="21" t="s">
        <v>512</v>
      </c>
      <c r="H323" s="21" t="s">
        <v>517</v>
      </c>
      <c r="I323" s="21" t="s">
        <v>757</v>
      </c>
      <c r="J323" s="21"/>
      <c r="K323" s="21"/>
      <c r="M323" s="21" t="s">
        <v>757</v>
      </c>
      <c r="N323" s="21"/>
    </row>
    <row r="324" spans="1:14" ht="38.25" customHeight="1" x14ac:dyDescent="0.2">
      <c r="A324" s="21">
        <v>319</v>
      </c>
      <c r="B324" s="21" t="s">
        <v>1770</v>
      </c>
      <c r="C324" s="17" t="s">
        <v>1768</v>
      </c>
      <c r="D324" s="21" t="s">
        <v>30</v>
      </c>
      <c r="E324" s="21" t="s">
        <v>1769</v>
      </c>
      <c r="F324" s="21" t="s">
        <v>2564</v>
      </c>
      <c r="G324" s="21" t="s">
        <v>512</v>
      </c>
      <c r="H324" s="21"/>
      <c r="I324" s="21" t="s">
        <v>757</v>
      </c>
      <c r="J324" s="21"/>
      <c r="K324" s="21"/>
      <c r="M324" s="21" t="s">
        <v>757</v>
      </c>
      <c r="N324" s="21"/>
    </row>
    <row r="325" spans="1:14" ht="38.25" customHeight="1" x14ac:dyDescent="0.2">
      <c r="A325" s="21">
        <v>320</v>
      </c>
      <c r="B325" s="21" t="s">
        <v>1773</v>
      </c>
      <c r="C325" s="17" t="s">
        <v>1774</v>
      </c>
      <c r="D325" s="21" t="s">
        <v>631</v>
      </c>
      <c r="E325" s="21" t="s">
        <v>1775</v>
      </c>
      <c r="F325" s="21" t="s">
        <v>1772</v>
      </c>
      <c r="G325" s="21" t="s">
        <v>512</v>
      </c>
      <c r="H325" s="21"/>
      <c r="I325" s="21" t="s">
        <v>1812</v>
      </c>
      <c r="J325" s="21"/>
      <c r="K325" s="21" t="s">
        <v>2503</v>
      </c>
      <c r="M325" s="21" t="s">
        <v>757</v>
      </c>
      <c r="N325" s="21"/>
    </row>
    <row r="326" spans="1:14" ht="38.25" customHeight="1" x14ac:dyDescent="0.2">
      <c r="A326" s="21">
        <v>321</v>
      </c>
      <c r="B326" s="21" t="s">
        <v>1787</v>
      </c>
      <c r="C326" s="17" t="s">
        <v>1784</v>
      </c>
      <c r="D326" s="21" t="s">
        <v>631</v>
      </c>
      <c r="E326" s="21" t="s">
        <v>2563</v>
      </c>
      <c r="F326" s="21" t="s">
        <v>1786</v>
      </c>
      <c r="G326" s="21" t="s">
        <v>513</v>
      </c>
      <c r="H326" s="21"/>
      <c r="I326" s="21" t="s">
        <v>1812</v>
      </c>
      <c r="J326" s="21"/>
      <c r="K326" s="21" t="s">
        <v>2503</v>
      </c>
      <c r="M326" s="21" t="s">
        <v>757</v>
      </c>
      <c r="N326" s="21"/>
    </row>
    <row r="327" spans="1:14" ht="38.25" customHeight="1" x14ac:dyDescent="0.2">
      <c r="A327" s="21">
        <v>322</v>
      </c>
      <c r="B327" s="21" t="s">
        <v>1789</v>
      </c>
      <c r="C327" s="17" t="s">
        <v>1790</v>
      </c>
      <c r="D327" s="21" t="s">
        <v>197</v>
      </c>
      <c r="E327" s="21" t="s">
        <v>2697</v>
      </c>
      <c r="F327" s="21" t="s">
        <v>188</v>
      </c>
      <c r="G327" s="21" t="s">
        <v>512</v>
      </c>
      <c r="H327" s="21"/>
      <c r="I327" s="21" t="s">
        <v>757</v>
      </c>
      <c r="J327" s="21"/>
      <c r="K327" s="21"/>
      <c r="M327" s="21" t="s">
        <v>757</v>
      </c>
      <c r="N327" s="21"/>
    </row>
    <row r="328" spans="1:14" ht="38.25" customHeight="1" x14ac:dyDescent="0.2">
      <c r="A328" s="21">
        <v>323</v>
      </c>
      <c r="B328" s="21" t="s">
        <v>1794</v>
      </c>
      <c r="C328" s="17" t="s">
        <v>1795</v>
      </c>
      <c r="D328" s="21" t="s">
        <v>97</v>
      </c>
      <c r="E328" s="21" t="s">
        <v>1796</v>
      </c>
      <c r="F328" s="21" t="s">
        <v>1797</v>
      </c>
      <c r="G328" s="21" t="s">
        <v>513</v>
      </c>
      <c r="H328" s="21"/>
      <c r="I328" s="21" t="s">
        <v>1812</v>
      </c>
      <c r="J328" s="21"/>
      <c r="K328" s="21" t="s">
        <v>2565</v>
      </c>
      <c r="M328" s="21" t="s">
        <v>507</v>
      </c>
      <c r="N328" s="21"/>
    </row>
    <row r="329" spans="1:14" ht="38.25" customHeight="1" x14ac:dyDescent="0.2">
      <c r="A329" s="21">
        <v>324</v>
      </c>
      <c r="B329" s="21" t="s">
        <v>1939</v>
      </c>
      <c r="C329" s="17" t="s">
        <v>1801</v>
      </c>
      <c r="D329" s="21" t="s">
        <v>30</v>
      </c>
      <c r="E329" s="21" t="s">
        <v>1805</v>
      </c>
      <c r="F329" s="21" t="s">
        <v>1137</v>
      </c>
      <c r="G329" s="21" t="s">
        <v>513</v>
      </c>
      <c r="H329" s="21"/>
      <c r="I329" s="21" t="s">
        <v>506</v>
      </c>
      <c r="J329" s="123"/>
      <c r="K329" s="122" t="s">
        <v>3024</v>
      </c>
      <c r="M329" s="21" t="s">
        <v>508</v>
      </c>
      <c r="N329" s="123" t="s">
        <v>1940</v>
      </c>
    </row>
    <row r="330" spans="1:14" ht="38.25" customHeight="1" x14ac:dyDescent="0.2">
      <c r="A330" s="21">
        <v>325</v>
      </c>
      <c r="B330" s="21" t="s">
        <v>1804</v>
      </c>
      <c r="C330" s="17" t="s">
        <v>1803</v>
      </c>
      <c r="D330" s="21" t="s">
        <v>97</v>
      </c>
      <c r="E330" s="21" t="s">
        <v>1806</v>
      </c>
      <c r="F330" s="21" t="s">
        <v>1802</v>
      </c>
      <c r="G330" s="21" t="s">
        <v>513</v>
      </c>
      <c r="H330" s="21"/>
      <c r="I330" s="21" t="s">
        <v>506</v>
      </c>
      <c r="J330" s="182"/>
      <c r="K330" s="122" t="s">
        <v>3023</v>
      </c>
      <c r="M330" s="21" t="s">
        <v>1671</v>
      </c>
      <c r="N330" s="123" t="s">
        <v>2214</v>
      </c>
    </row>
    <row r="331" spans="1:14" ht="49.5" customHeight="1" x14ac:dyDescent="0.2">
      <c r="A331" s="21">
        <v>326</v>
      </c>
      <c r="B331" s="21" t="s">
        <v>1810</v>
      </c>
      <c r="C331" s="17" t="s">
        <v>1811</v>
      </c>
      <c r="D331" s="21" t="s">
        <v>30</v>
      </c>
      <c r="E331" s="21"/>
      <c r="F331" s="21"/>
      <c r="G331" s="21" t="s">
        <v>513</v>
      </c>
      <c r="H331" s="21" t="s">
        <v>1272</v>
      </c>
      <c r="I331" s="21"/>
      <c r="J331" s="123"/>
      <c r="K331" s="21"/>
      <c r="M331" s="21" t="s">
        <v>1812</v>
      </c>
      <c r="N331" s="123" t="s">
        <v>1813</v>
      </c>
    </row>
    <row r="332" spans="1:14" ht="51.75" customHeight="1" x14ac:dyDescent="0.2">
      <c r="A332" s="21">
        <v>327</v>
      </c>
      <c r="B332" s="21" t="s">
        <v>1814</v>
      </c>
      <c r="C332" s="17" t="s">
        <v>1815</v>
      </c>
      <c r="D332" s="21" t="s">
        <v>45</v>
      </c>
      <c r="E332" s="21" t="s">
        <v>1816</v>
      </c>
      <c r="F332" s="21" t="s">
        <v>1817</v>
      </c>
      <c r="G332" s="21" t="s">
        <v>513</v>
      </c>
      <c r="H332" s="21"/>
      <c r="I332" s="122" t="s">
        <v>2566</v>
      </c>
      <c r="J332" s="123"/>
      <c r="K332" s="122" t="s">
        <v>3022</v>
      </c>
      <c r="M332" s="21" t="s">
        <v>757</v>
      </c>
      <c r="N332" s="123"/>
    </row>
    <row r="333" spans="1:14" ht="38.25" customHeight="1" x14ac:dyDescent="0.2">
      <c r="A333" s="21">
        <v>328</v>
      </c>
      <c r="B333" s="21" t="s">
        <v>1421</v>
      </c>
      <c r="C333" s="17" t="s">
        <v>1818</v>
      </c>
      <c r="D333" s="21" t="s">
        <v>30</v>
      </c>
      <c r="E333" s="21" t="s">
        <v>1819</v>
      </c>
      <c r="F333" s="21" t="s">
        <v>2150</v>
      </c>
      <c r="G333" s="21" t="s">
        <v>513</v>
      </c>
      <c r="H333" s="21"/>
      <c r="I333" s="21"/>
      <c r="J333" s="123"/>
      <c r="K333" s="17" t="s">
        <v>1824</v>
      </c>
      <c r="M333" s="21" t="s">
        <v>757</v>
      </c>
      <c r="N333" s="123"/>
    </row>
    <row r="334" spans="1:14" ht="38.25" customHeight="1" x14ac:dyDescent="0.2">
      <c r="A334" s="21">
        <v>329</v>
      </c>
      <c r="B334" s="21" t="s">
        <v>1820</v>
      </c>
      <c r="C334" s="17" t="s">
        <v>1821</v>
      </c>
      <c r="D334" s="21" t="s">
        <v>132</v>
      </c>
      <c r="E334" s="21" t="s">
        <v>1822</v>
      </c>
      <c r="F334" s="21" t="s">
        <v>2827</v>
      </c>
      <c r="G334" s="21" t="s">
        <v>512</v>
      </c>
      <c r="H334" s="21"/>
      <c r="I334" s="123" t="s">
        <v>757</v>
      </c>
      <c r="J334" s="182"/>
      <c r="K334" s="21"/>
      <c r="M334" s="21" t="s">
        <v>757</v>
      </c>
      <c r="N334" s="123"/>
    </row>
    <row r="335" spans="1:14" ht="47.25" customHeight="1" x14ac:dyDescent="0.2">
      <c r="A335" s="21">
        <v>330</v>
      </c>
      <c r="B335" s="21" t="s">
        <v>1830</v>
      </c>
      <c r="C335" s="17" t="s">
        <v>1831</v>
      </c>
      <c r="D335" s="21" t="s">
        <v>631</v>
      </c>
      <c r="E335" s="21" t="s">
        <v>1834</v>
      </c>
      <c r="F335" s="21" t="s">
        <v>1832</v>
      </c>
      <c r="G335" s="21" t="s">
        <v>513</v>
      </c>
      <c r="H335" s="21"/>
      <c r="I335" s="21" t="s">
        <v>1812</v>
      </c>
      <c r="J335" s="123"/>
      <c r="K335" s="21" t="s">
        <v>586</v>
      </c>
      <c r="M335" s="21" t="s">
        <v>757</v>
      </c>
      <c r="N335" s="123" t="s">
        <v>1833</v>
      </c>
    </row>
    <row r="336" spans="1:14" ht="38.25" customHeight="1" x14ac:dyDescent="0.2">
      <c r="A336" s="21">
        <v>331</v>
      </c>
      <c r="B336" s="21" t="s">
        <v>1855</v>
      </c>
      <c r="C336" s="17" t="s">
        <v>1856</v>
      </c>
      <c r="D336" s="21" t="s">
        <v>30</v>
      </c>
      <c r="E336" s="21" t="s">
        <v>1857</v>
      </c>
      <c r="F336" s="21" t="s">
        <v>1858</v>
      </c>
      <c r="G336" s="21" t="s">
        <v>513</v>
      </c>
      <c r="H336" s="21"/>
      <c r="I336" s="21" t="s">
        <v>1812</v>
      </c>
      <c r="J336" s="123"/>
      <c r="K336" s="119" t="s">
        <v>3021</v>
      </c>
      <c r="M336" s="21" t="s">
        <v>757</v>
      </c>
      <c r="N336" s="135"/>
    </row>
    <row r="337" spans="1:14" ht="71.25" customHeight="1" x14ac:dyDescent="0.2">
      <c r="A337" s="21">
        <v>332</v>
      </c>
      <c r="B337" s="21" t="s">
        <v>1859</v>
      </c>
      <c r="C337" s="17" t="s">
        <v>1860</v>
      </c>
      <c r="D337" s="21" t="s">
        <v>631</v>
      </c>
      <c r="E337" s="21" t="s">
        <v>2375</v>
      </c>
      <c r="F337" s="21" t="s">
        <v>2376</v>
      </c>
      <c r="G337" s="21" t="s">
        <v>512</v>
      </c>
      <c r="H337" s="21" t="s">
        <v>1863</v>
      </c>
      <c r="I337" s="21" t="s">
        <v>757</v>
      </c>
      <c r="J337" s="123"/>
      <c r="K337" s="21"/>
      <c r="M337" s="21" t="s">
        <v>757</v>
      </c>
      <c r="N337" s="123"/>
    </row>
    <row r="338" spans="1:14" ht="47.25" customHeight="1" x14ac:dyDescent="0.2">
      <c r="A338" s="21">
        <v>333</v>
      </c>
      <c r="B338" s="21" t="s">
        <v>1871</v>
      </c>
      <c r="C338" s="17" t="s">
        <v>1872</v>
      </c>
      <c r="D338" s="21" t="s">
        <v>578</v>
      </c>
      <c r="E338" s="21" t="s">
        <v>1873</v>
      </c>
      <c r="F338" s="21" t="s">
        <v>1874</v>
      </c>
      <c r="G338" s="21" t="s">
        <v>513</v>
      </c>
      <c r="H338" s="21"/>
      <c r="I338" s="21" t="s">
        <v>1812</v>
      </c>
      <c r="J338" s="23"/>
      <c r="K338" s="21" t="s">
        <v>2567</v>
      </c>
      <c r="M338" s="21" t="s">
        <v>507</v>
      </c>
      <c r="N338" s="21"/>
    </row>
    <row r="339" spans="1:14" ht="42" x14ac:dyDescent="0.2">
      <c r="A339" s="21">
        <v>334</v>
      </c>
      <c r="B339" s="21" t="s">
        <v>1876</v>
      </c>
      <c r="C339" s="17" t="s">
        <v>1877</v>
      </c>
      <c r="D339" s="21" t="s">
        <v>631</v>
      </c>
      <c r="E339" s="21" t="s">
        <v>1878</v>
      </c>
      <c r="F339" s="21" t="s">
        <v>2668</v>
      </c>
      <c r="G339" s="21" t="s">
        <v>512</v>
      </c>
      <c r="H339" s="21" t="s">
        <v>515</v>
      </c>
      <c r="I339" s="123" t="s">
        <v>757</v>
      </c>
      <c r="J339" s="21"/>
      <c r="K339" s="21"/>
      <c r="M339" s="21" t="s">
        <v>507</v>
      </c>
      <c r="N339" s="21"/>
    </row>
    <row r="340" spans="1:14" ht="42.75" customHeight="1" x14ac:dyDescent="0.2">
      <c r="A340" s="21">
        <v>335</v>
      </c>
      <c r="B340" s="21" t="s">
        <v>1882</v>
      </c>
      <c r="C340" s="17" t="s">
        <v>1883</v>
      </c>
      <c r="D340" s="21" t="s">
        <v>631</v>
      </c>
      <c r="E340" s="21" t="s">
        <v>1880</v>
      </c>
      <c r="F340" s="21" t="s">
        <v>204</v>
      </c>
      <c r="G340" s="21" t="s">
        <v>513</v>
      </c>
      <c r="H340" s="21" t="s">
        <v>1881</v>
      </c>
      <c r="I340" s="21" t="s">
        <v>1812</v>
      </c>
      <c r="J340" s="21"/>
      <c r="K340" s="21" t="s">
        <v>2496</v>
      </c>
      <c r="M340" s="21" t="s">
        <v>507</v>
      </c>
      <c r="N340" s="21"/>
    </row>
    <row r="341" spans="1:14" ht="44.25" customHeight="1" x14ac:dyDescent="0.2">
      <c r="A341" s="21">
        <v>336</v>
      </c>
      <c r="B341" s="21" t="s">
        <v>1887</v>
      </c>
      <c r="C341" s="17" t="s">
        <v>1884</v>
      </c>
      <c r="D341" s="21" t="s">
        <v>631</v>
      </c>
      <c r="E341" s="21" t="s">
        <v>1885</v>
      </c>
      <c r="F341" s="21" t="s">
        <v>1886</v>
      </c>
      <c r="G341" s="21" t="s">
        <v>512</v>
      </c>
      <c r="H341" s="21" t="s">
        <v>515</v>
      </c>
      <c r="I341" s="21" t="s">
        <v>757</v>
      </c>
      <c r="J341" s="21"/>
      <c r="K341" s="21"/>
      <c r="M341" s="21" t="s">
        <v>757</v>
      </c>
      <c r="N341" s="21"/>
    </row>
    <row r="342" spans="1:14" ht="31.5" customHeight="1" x14ac:dyDescent="0.2">
      <c r="A342" s="21">
        <v>337</v>
      </c>
      <c r="B342" s="21" t="s">
        <v>1888</v>
      </c>
      <c r="C342" s="17" t="s">
        <v>1889</v>
      </c>
      <c r="D342" s="21" t="s">
        <v>30</v>
      </c>
      <c r="E342" s="21" t="s">
        <v>1890</v>
      </c>
      <c r="F342" s="21" t="s">
        <v>3191</v>
      </c>
      <c r="G342" s="21" t="s">
        <v>513</v>
      </c>
      <c r="H342" s="21" t="s">
        <v>1891</v>
      </c>
      <c r="I342" s="21"/>
      <c r="J342" s="20"/>
      <c r="K342" s="21"/>
      <c r="M342" s="21" t="s">
        <v>757</v>
      </c>
      <c r="N342" s="21"/>
    </row>
    <row r="343" spans="1:14" ht="70" x14ac:dyDescent="0.2">
      <c r="A343" s="21">
        <v>338</v>
      </c>
      <c r="B343" s="21" t="s">
        <v>1892</v>
      </c>
      <c r="C343" s="17" t="s">
        <v>1893</v>
      </c>
      <c r="D343" s="21" t="s">
        <v>593</v>
      </c>
      <c r="E343" s="21" t="s">
        <v>593</v>
      </c>
      <c r="F343" s="21"/>
      <c r="G343" s="21"/>
      <c r="H343" s="21"/>
      <c r="I343" s="21" t="s">
        <v>506</v>
      </c>
      <c r="J343" s="21"/>
      <c r="K343" s="21" t="s">
        <v>3020</v>
      </c>
      <c r="M343" s="21" t="s">
        <v>1894</v>
      </c>
      <c r="N343" s="21" t="s">
        <v>1895</v>
      </c>
    </row>
    <row r="344" spans="1:14" ht="42.75" customHeight="1" x14ac:dyDescent="0.2">
      <c r="A344" s="21">
        <v>339</v>
      </c>
      <c r="B344" s="21" t="s">
        <v>1913</v>
      </c>
      <c r="C344" s="17" t="s">
        <v>1911</v>
      </c>
      <c r="D344" s="21" t="s">
        <v>132</v>
      </c>
      <c r="E344" s="21" t="s">
        <v>1822</v>
      </c>
      <c r="F344" s="21" t="s">
        <v>2983</v>
      </c>
      <c r="G344" s="21" t="s">
        <v>512</v>
      </c>
      <c r="H344" s="21" t="s">
        <v>1245</v>
      </c>
      <c r="I344" s="21" t="s">
        <v>757</v>
      </c>
      <c r="J344" s="21"/>
      <c r="K344" s="21"/>
      <c r="M344" s="21" t="s">
        <v>757</v>
      </c>
      <c r="N344" s="21"/>
    </row>
    <row r="345" spans="1:14" ht="62.25" customHeight="1" x14ac:dyDescent="0.2">
      <c r="A345" s="21">
        <v>340</v>
      </c>
      <c r="B345" s="21" t="s">
        <v>3018</v>
      </c>
      <c r="C345" s="17" t="s">
        <v>1915</v>
      </c>
      <c r="D345" s="21" t="s">
        <v>197</v>
      </c>
      <c r="E345" s="21" t="s">
        <v>1914</v>
      </c>
      <c r="F345" s="21" t="s">
        <v>397</v>
      </c>
      <c r="G345" s="21" t="s">
        <v>513</v>
      </c>
      <c r="H345" s="21"/>
      <c r="I345" s="21" t="s">
        <v>506</v>
      </c>
      <c r="J345" s="21"/>
      <c r="K345" s="21" t="s">
        <v>3019</v>
      </c>
      <c r="M345" s="21" t="s">
        <v>507</v>
      </c>
      <c r="N345" s="122" t="s">
        <v>2309</v>
      </c>
    </row>
    <row r="346" spans="1:14" ht="72" customHeight="1" x14ac:dyDescent="0.2">
      <c r="A346" s="21">
        <v>341</v>
      </c>
      <c r="B346" s="21" t="s">
        <v>1920</v>
      </c>
      <c r="C346" s="17" t="s">
        <v>1917</v>
      </c>
      <c r="D346" s="21" t="s">
        <v>197</v>
      </c>
      <c r="E346" s="17" t="s">
        <v>1918</v>
      </c>
      <c r="F346" s="21" t="s">
        <v>1919</v>
      </c>
      <c r="G346" s="21" t="s">
        <v>513</v>
      </c>
      <c r="H346" s="21" t="s">
        <v>515</v>
      </c>
      <c r="I346" s="21"/>
      <c r="J346" s="21"/>
      <c r="K346" s="21"/>
      <c r="M346" s="7" t="s">
        <v>1671</v>
      </c>
      <c r="N346" s="21" t="s">
        <v>1949</v>
      </c>
    </row>
    <row r="347" spans="1:14" ht="73.5" customHeight="1" x14ac:dyDescent="0.2">
      <c r="A347" s="21">
        <v>342</v>
      </c>
      <c r="B347" s="21" t="s">
        <v>1922</v>
      </c>
      <c r="C347" s="17" t="s">
        <v>1921</v>
      </c>
      <c r="D347" s="21" t="s">
        <v>345</v>
      </c>
      <c r="E347" s="21" t="s">
        <v>1923</v>
      </c>
      <c r="F347" s="21" t="s">
        <v>1924</v>
      </c>
      <c r="G347" s="21" t="s">
        <v>513</v>
      </c>
      <c r="H347" s="21" t="s">
        <v>515</v>
      </c>
      <c r="I347" s="21" t="s">
        <v>1812</v>
      </c>
      <c r="J347" s="21"/>
      <c r="K347" s="21" t="s">
        <v>586</v>
      </c>
      <c r="M347" s="21" t="s">
        <v>757</v>
      </c>
      <c r="N347" s="21"/>
    </row>
    <row r="348" spans="1:14" ht="40.5" customHeight="1" x14ac:dyDescent="0.2">
      <c r="A348" s="21">
        <v>343</v>
      </c>
      <c r="B348" s="21" t="s">
        <v>1927</v>
      </c>
      <c r="C348" s="17" t="s">
        <v>1928</v>
      </c>
      <c r="D348" s="21" t="s">
        <v>97</v>
      </c>
      <c r="E348" s="17" t="s">
        <v>1925</v>
      </c>
      <c r="F348" s="21" t="s">
        <v>3192</v>
      </c>
      <c r="G348" s="21" t="s">
        <v>512</v>
      </c>
      <c r="H348" s="21" t="s">
        <v>515</v>
      </c>
      <c r="I348" s="21" t="s">
        <v>757</v>
      </c>
      <c r="J348" s="21"/>
      <c r="K348" s="21"/>
      <c r="M348" s="7" t="s">
        <v>757</v>
      </c>
      <c r="N348" s="21"/>
    </row>
    <row r="349" spans="1:14" ht="29.25" customHeight="1" x14ac:dyDescent="0.2">
      <c r="A349" s="21">
        <v>344</v>
      </c>
      <c r="B349" s="21" t="s">
        <v>1932</v>
      </c>
      <c r="C349" s="17" t="s">
        <v>1929</v>
      </c>
      <c r="D349" s="21" t="s">
        <v>30</v>
      </c>
      <c r="E349" s="21" t="s">
        <v>1930</v>
      </c>
      <c r="F349" s="21" t="s">
        <v>1931</v>
      </c>
      <c r="G349" s="21" t="s">
        <v>512</v>
      </c>
      <c r="H349" s="21"/>
      <c r="I349" s="21" t="s">
        <v>1812</v>
      </c>
      <c r="J349" s="21"/>
      <c r="K349" s="21" t="s">
        <v>2576</v>
      </c>
      <c r="M349" s="21" t="s">
        <v>757</v>
      </c>
      <c r="N349" s="21"/>
    </row>
    <row r="350" spans="1:14" ht="35.25" customHeight="1" x14ac:dyDescent="0.2">
      <c r="A350" s="21">
        <v>345</v>
      </c>
      <c r="B350" s="21" t="s">
        <v>1936</v>
      </c>
      <c r="C350" s="17" t="s">
        <v>2034</v>
      </c>
      <c r="D350" s="21" t="s">
        <v>197</v>
      </c>
      <c r="E350" s="17" t="s">
        <v>1937</v>
      </c>
      <c r="F350" s="21" t="s">
        <v>2809</v>
      </c>
      <c r="G350" s="21" t="s">
        <v>512</v>
      </c>
      <c r="H350" s="21"/>
      <c r="I350" s="21" t="s">
        <v>757</v>
      </c>
      <c r="J350" s="21"/>
      <c r="K350" s="21"/>
      <c r="M350" s="7" t="s">
        <v>757</v>
      </c>
      <c r="N350" s="21"/>
    </row>
    <row r="351" spans="1:14" ht="94.5" customHeight="1" x14ac:dyDescent="0.2">
      <c r="A351" s="21">
        <v>346</v>
      </c>
      <c r="B351" s="21" t="s">
        <v>1946</v>
      </c>
      <c r="C351" s="17" t="s">
        <v>1947</v>
      </c>
      <c r="D351" s="17" t="s">
        <v>631</v>
      </c>
      <c r="E351" s="21" t="s">
        <v>2710</v>
      </c>
      <c r="F351" s="21" t="s">
        <v>633</v>
      </c>
      <c r="G351" s="21" t="s">
        <v>512</v>
      </c>
      <c r="H351" s="21"/>
      <c r="I351" s="21" t="s">
        <v>757</v>
      </c>
      <c r="J351" s="21"/>
      <c r="K351" s="21"/>
      <c r="M351" s="21" t="s">
        <v>757</v>
      </c>
      <c r="N351" s="21"/>
    </row>
    <row r="352" spans="1:14" ht="140" x14ac:dyDescent="0.2">
      <c r="A352" s="21">
        <v>347</v>
      </c>
      <c r="B352" s="21" t="s">
        <v>1954</v>
      </c>
      <c r="C352" s="17" t="s">
        <v>1955</v>
      </c>
      <c r="D352" s="17" t="s">
        <v>1956</v>
      </c>
      <c r="E352" s="17" t="s">
        <v>1956</v>
      </c>
      <c r="F352" s="21"/>
      <c r="G352" s="21"/>
      <c r="H352" s="21" t="s">
        <v>515</v>
      </c>
      <c r="I352" s="21"/>
      <c r="J352" s="21"/>
      <c r="K352" s="21"/>
      <c r="M352" s="21" t="s">
        <v>1957</v>
      </c>
      <c r="N352" s="21"/>
    </row>
    <row r="353" spans="1:14" ht="126" x14ac:dyDescent="0.2">
      <c r="A353" s="21">
        <v>348</v>
      </c>
      <c r="B353" s="21" t="s">
        <v>1958</v>
      </c>
      <c r="C353" s="17" t="s">
        <v>1959</v>
      </c>
      <c r="D353" s="17" t="s">
        <v>345</v>
      </c>
      <c r="E353" s="21" t="s">
        <v>1963</v>
      </c>
      <c r="F353" s="21" t="s">
        <v>2585</v>
      </c>
      <c r="G353" s="21" t="s">
        <v>512</v>
      </c>
      <c r="H353" s="21" t="s">
        <v>1961</v>
      </c>
      <c r="I353" s="21" t="s">
        <v>507</v>
      </c>
      <c r="J353" s="21"/>
      <c r="K353" s="21"/>
      <c r="M353" s="21" t="s">
        <v>507</v>
      </c>
      <c r="N353" s="21" t="s">
        <v>1962</v>
      </c>
    </row>
    <row r="354" spans="1:14" ht="159" customHeight="1" x14ac:dyDescent="0.2">
      <c r="A354" s="21">
        <v>349</v>
      </c>
      <c r="B354" s="21" t="s">
        <v>1965</v>
      </c>
      <c r="C354" s="17" t="s">
        <v>1966</v>
      </c>
      <c r="D354" s="17" t="s">
        <v>631</v>
      </c>
      <c r="E354" s="21" t="s">
        <v>1967</v>
      </c>
      <c r="F354" s="21"/>
      <c r="G354" s="21" t="s">
        <v>513</v>
      </c>
      <c r="H354" s="21"/>
      <c r="I354" s="21"/>
      <c r="J354" s="21"/>
      <c r="K354" s="21"/>
      <c r="M354" s="21"/>
      <c r="N354" s="21" t="s">
        <v>1968</v>
      </c>
    </row>
    <row r="355" spans="1:14" ht="76.5" customHeight="1" x14ac:dyDescent="0.2">
      <c r="A355" s="21">
        <v>350</v>
      </c>
      <c r="B355" s="21" t="s">
        <v>1969</v>
      </c>
      <c r="C355" s="17" t="s">
        <v>1970</v>
      </c>
      <c r="D355" s="17" t="s">
        <v>45</v>
      </c>
      <c r="E355" s="21" t="s">
        <v>1967</v>
      </c>
      <c r="F355" s="21"/>
      <c r="G355" s="21" t="s">
        <v>513</v>
      </c>
      <c r="H355" s="21"/>
      <c r="I355" s="21"/>
      <c r="J355" s="21"/>
      <c r="K355" s="21"/>
      <c r="M355" s="21"/>
      <c r="N355" s="21" t="s">
        <v>1971</v>
      </c>
    </row>
    <row r="356" spans="1:14" ht="24.75" customHeight="1" x14ac:dyDescent="0.2">
      <c r="A356" s="21">
        <v>333</v>
      </c>
      <c r="B356" s="21" t="s">
        <v>2011</v>
      </c>
      <c r="C356" s="17" t="s">
        <v>2008</v>
      </c>
      <c r="D356" s="17" t="s">
        <v>452</v>
      </c>
      <c r="E356" s="21" t="s">
        <v>2009</v>
      </c>
      <c r="F356" s="21" t="s">
        <v>3193</v>
      </c>
      <c r="G356" s="21" t="s">
        <v>513</v>
      </c>
      <c r="H356" s="21" t="s">
        <v>515</v>
      </c>
      <c r="I356" s="21"/>
      <c r="J356" s="21"/>
      <c r="K356" s="21"/>
      <c r="M356" s="21" t="s">
        <v>757</v>
      </c>
      <c r="N356" s="21"/>
    </row>
    <row r="357" spans="1:14" ht="57" customHeight="1" x14ac:dyDescent="0.2">
      <c r="A357" s="21">
        <v>334</v>
      </c>
      <c r="B357" s="21" t="s">
        <v>2015</v>
      </c>
      <c r="C357" s="17" t="s">
        <v>2012</v>
      </c>
      <c r="D357" s="17" t="s">
        <v>230</v>
      </c>
      <c r="E357" s="21" t="s">
        <v>2013</v>
      </c>
      <c r="F357" s="21" t="s">
        <v>3133</v>
      </c>
      <c r="G357" s="21" t="s">
        <v>513</v>
      </c>
      <c r="H357" s="21"/>
      <c r="I357" s="21" t="s">
        <v>757</v>
      </c>
      <c r="J357" s="21"/>
      <c r="K357" s="21"/>
      <c r="M357" s="21" t="s">
        <v>757</v>
      </c>
      <c r="N357" s="21"/>
    </row>
    <row r="358" spans="1:14" ht="56" x14ac:dyDescent="0.2">
      <c r="A358" s="21">
        <v>335</v>
      </c>
      <c r="B358" s="21" t="s">
        <v>2019</v>
      </c>
      <c r="C358" s="17" t="s">
        <v>2018</v>
      </c>
      <c r="D358" s="17" t="s">
        <v>631</v>
      </c>
      <c r="E358" s="21" t="s">
        <v>2016</v>
      </c>
      <c r="F358" s="21" t="s">
        <v>2017</v>
      </c>
      <c r="G358" s="21" t="s">
        <v>513</v>
      </c>
      <c r="H358" s="21"/>
      <c r="I358" s="21" t="s">
        <v>3010</v>
      </c>
      <c r="J358" s="21"/>
      <c r="K358" s="17"/>
      <c r="M358" s="21" t="s">
        <v>757</v>
      </c>
      <c r="N358" s="17" t="s">
        <v>2020</v>
      </c>
    </row>
    <row r="359" spans="1:14" ht="42" x14ac:dyDescent="0.2">
      <c r="A359" s="21">
        <v>336</v>
      </c>
      <c r="B359" s="21" t="s">
        <v>2023</v>
      </c>
      <c r="C359" s="17" t="s">
        <v>2024</v>
      </c>
      <c r="D359" s="17" t="s">
        <v>167</v>
      </c>
      <c r="E359" s="21" t="s">
        <v>2025</v>
      </c>
      <c r="F359" s="21" t="s">
        <v>2026</v>
      </c>
      <c r="G359" s="21" t="s">
        <v>513</v>
      </c>
      <c r="H359" s="21" t="s">
        <v>515</v>
      </c>
      <c r="I359" s="21" t="s">
        <v>1812</v>
      </c>
      <c r="J359" s="21"/>
      <c r="K359" s="21" t="s">
        <v>2577</v>
      </c>
      <c r="M359" s="21" t="s">
        <v>507</v>
      </c>
      <c r="N359" s="21" t="s">
        <v>2027</v>
      </c>
    </row>
    <row r="360" spans="1:14" ht="42" x14ac:dyDescent="0.2">
      <c r="A360" s="21">
        <v>337</v>
      </c>
      <c r="B360" s="21" t="s">
        <v>2028</v>
      </c>
      <c r="C360" s="17" t="s">
        <v>2029</v>
      </c>
      <c r="D360" s="17" t="s">
        <v>2030</v>
      </c>
      <c r="E360" s="21" t="s">
        <v>2031</v>
      </c>
      <c r="F360" s="21" t="s">
        <v>3194</v>
      </c>
      <c r="G360" s="21" t="s">
        <v>513</v>
      </c>
      <c r="H360" s="21" t="s">
        <v>515</v>
      </c>
      <c r="I360" s="21" t="s">
        <v>1812</v>
      </c>
      <c r="J360" s="21"/>
      <c r="K360" s="21" t="s">
        <v>2578</v>
      </c>
      <c r="M360" s="21" t="s">
        <v>757</v>
      </c>
      <c r="N360" s="21"/>
    </row>
    <row r="361" spans="1:14" ht="34.5" customHeight="1" x14ac:dyDescent="0.2">
      <c r="A361" s="21">
        <v>338</v>
      </c>
      <c r="B361" s="21" t="s">
        <v>2052</v>
      </c>
      <c r="C361" s="17" t="s">
        <v>2048</v>
      </c>
      <c r="D361" s="17" t="s">
        <v>578</v>
      </c>
      <c r="E361" s="21" t="s">
        <v>2049</v>
      </c>
      <c r="F361" s="21" t="s">
        <v>2050</v>
      </c>
      <c r="G361" s="21" t="s">
        <v>513</v>
      </c>
      <c r="H361" s="21" t="s">
        <v>2051</v>
      </c>
      <c r="I361" s="21" t="s">
        <v>1812</v>
      </c>
      <c r="J361" s="21"/>
      <c r="K361" s="21" t="s">
        <v>2579</v>
      </c>
      <c r="M361" s="21" t="s">
        <v>757</v>
      </c>
      <c r="N361" s="21"/>
    </row>
    <row r="362" spans="1:14" ht="56" x14ac:dyDescent="0.2">
      <c r="A362" s="21">
        <v>339</v>
      </c>
      <c r="B362" s="21" t="s">
        <v>2055</v>
      </c>
      <c r="C362" s="17" t="s">
        <v>2056</v>
      </c>
      <c r="D362" s="17" t="s">
        <v>30</v>
      </c>
      <c r="E362" s="21" t="s">
        <v>2057</v>
      </c>
      <c r="F362" s="21" t="s">
        <v>2058</v>
      </c>
      <c r="G362" s="21" t="s">
        <v>513</v>
      </c>
      <c r="H362" s="21"/>
      <c r="I362" s="21" t="s">
        <v>1812</v>
      </c>
      <c r="J362" s="21"/>
      <c r="K362" s="21" t="s">
        <v>3017</v>
      </c>
      <c r="M362" s="21" t="s">
        <v>507</v>
      </c>
      <c r="N362" s="21" t="s">
        <v>2059</v>
      </c>
    </row>
    <row r="363" spans="1:14" ht="42" x14ac:dyDescent="0.2">
      <c r="A363" s="21">
        <v>340</v>
      </c>
      <c r="B363" s="21" t="s">
        <v>2061</v>
      </c>
      <c r="C363" s="17" t="s">
        <v>2062</v>
      </c>
      <c r="D363" s="17" t="s">
        <v>30</v>
      </c>
      <c r="E363" s="17" t="s">
        <v>2063</v>
      </c>
      <c r="F363" s="21" t="s">
        <v>2617</v>
      </c>
      <c r="G363" s="21" t="s">
        <v>512</v>
      </c>
      <c r="H363" s="21" t="s">
        <v>517</v>
      </c>
      <c r="I363" s="21" t="s">
        <v>757</v>
      </c>
      <c r="J363" s="21"/>
      <c r="K363" s="21"/>
      <c r="M363" s="21" t="s">
        <v>757</v>
      </c>
      <c r="N363" s="21" t="s">
        <v>2065</v>
      </c>
    </row>
    <row r="364" spans="1:14" ht="42" x14ac:dyDescent="0.2">
      <c r="A364" s="21">
        <v>341</v>
      </c>
      <c r="B364" s="21" t="s">
        <v>2070</v>
      </c>
      <c r="C364" s="17" t="s">
        <v>2071</v>
      </c>
      <c r="D364" s="17" t="s">
        <v>631</v>
      </c>
      <c r="E364" s="21" t="s">
        <v>2072</v>
      </c>
      <c r="F364" s="21" t="s">
        <v>752</v>
      </c>
      <c r="G364" s="21" t="s">
        <v>512</v>
      </c>
      <c r="H364" s="21" t="s">
        <v>515</v>
      </c>
      <c r="I364" s="21" t="s">
        <v>507</v>
      </c>
      <c r="J364" s="21"/>
      <c r="K364" s="21"/>
      <c r="M364" s="21" t="s">
        <v>507</v>
      </c>
      <c r="N364" s="21"/>
    </row>
    <row r="365" spans="1:14" ht="56" x14ac:dyDescent="0.2">
      <c r="A365" s="21">
        <v>342</v>
      </c>
      <c r="B365" s="21" t="s">
        <v>2075</v>
      </c>
      <c r="C365" s="17" t="s">
        <v>2074</v>
      </c>
      <c r="D365" s="17" t="s">
        <v>30</v>
      </c>
      <c r="E365" s="17" t="s">
        <v>30</v>
      </c>
      <c r="F365" s="21"/>
      <c r="G365" s="21" t="s">
        <v>513</v>
      </c>
      <c r="H365" s="21" t="s">
        <v>1272</v>
      </c>
      <c r="I365" s="21"/>
      <c r="J365" s="21"/>
      <c r="K365" s="21"/>
      <c r="M365" s="21" t="s">
        <v>2076</v>
      </c>
      <c r="N365" s="21" t="s">
        <v>2077</v>
      </c>
    </row>
    <row r="366" spans="1:14" ht="56" x14ac:dyDescent="0.2">
      <c r="A366" s="21">
        <v>343</v>
      </c>
      <c r="B366" s="21" t="s">
        <v>2078</v>
      </c>
      <c r="C366" s="17" t="s">
        <v>2079</v>
      </c>
      <c r="D366" s="17" t="s">
        <v>30</v>
      </c>
      <c r="E366" s="17" t="s">
        <v>2080</v>
      </c>
      <c r="F366" s="21" t="s">
        <v>2912</v>
      </c>
      <c r="G366" s="21" t="s">
        <v>512</v>
      </c>
      <c r="H366" s="21" t="s">
        <v>2081</v>
      </c>
      <c r="I366" s="21" t="s">
        <v>757</v>
      </c>
      <c r="J366" s="21"/>
      <c r="K366" s="21"/>
      <c r="M366" s="21" t="s">
        <v>757</v>
      </c>
      <c r="N366" s="21" t="s">
        <v>2082</v>
      </c>
    </row>
    <row r="367" spans="1:14" ht="56" x14ac:dyDescent="0.2">
      <c r="A367" s="21">
        <v>344</v>
      </c>
      <c r="B367" s="21" t="s">
        <v>2083</v>
      </c>
      <c r="C367" s="17" t="s">
        <v>2084</v>
      </c>
      <c r="D367" s="17" t="s">
        <v>631</v>
      </c>
      <c r="E367" s="17" t="s">
        <v>2085</v>
      </c>
      <c r="F367" s="21" t="s">
        <v>2086</v>
      </c>
      <c r="G367" s="21" t="s">
        <v>513</v>
      </c>
      <c r="H367" s="21" t="s">
        <v>2081</v>
      </c>
      <c r="I367" s="123" t="s">
        <v>2647</v>
      </c>
      <c r="J367" s="21"/>
      <c r="K367" s="21" t="s">
        <v>16</v>
      </c>
      <c r="M367" s="21" t="s">
        <v>757</v>
      </c>
      <c r="N367" s="21" t="s">
        <v>2087</v>
      </c>
    </row>
    <row r="368" spans="1:14" ht="42" x14ac:dyDescent="0.2">
      <c r="A368" s="21">
        <v>345</v>
      </c>
      <c r="B368" s="21" t="s">
        <v>2088</v>
      </c>
      <c r="C368" s="17" t="s">
        <v>2089</v>
      </c>
      <c r="D368" s="17" t="s">
        <v>631</v>
      </c>
      <c r="E368" s="17" t="s">
        <v>2090</v>
      </c>
      <c r="F368" s="21" t="s">
        <v>2091</v>
      </c>
      <c r="G368" s="21" t="s">
        <v>513</v>
      </c>
      <c r="H368" s="21" t="s">
        <v>2081</v>
      </c>
      <c r="I368" s="122" t="s">
        <v>2500</v>
      </c>
      <c r="J368" s="21"/>
      <c r="K368" s="21"/>
      <c r="M368" s="21" t="s">
        <v>757</v>
      </c>
      <c r="N368" s="21" t="s">
        <v>2092</v>
      </c>
    </row>
    <row r="369" spans="1:14" ht="42" x14ac:dyDescent="0.2">
      <c r="A369" s="21">
        <v>346</v>
      </c>
      <c r="B369" s="21" t="s">
        <v>2163</v>
      </c>
      <c r="C369" s="17" t="s">
        <v>2160</v>
      </c>
      <c r="D369" s="17" t="s">
        <v>30</v>
      </c>
      <c r="E369" s="17" t="s">
        <v>2161</v>
      </c>
      <c r="F369" s="21" t="s">
        <v>2162</v>
      </c>
      <c r="G369" s="21" t="s">
        <v>513</v>
      </c>
      <c r="H369" s="21" t="s">
        <v>1272</v>
      </c>
      <c r="I369" s="21" t="s">
        <v>1812</v>
      </c>
      <c r="J369" s="21"/>
      <c r="K369" s="21" t="s">
        <v>2592</v>
      </c>
      <c r="M369" s="21" t="s">
        <v>757</v>
      </c>
      <c r="N369" s="21"/>
    </row>
    <row r="370" spans="1:14" ht="42" x14ac:dyDescent="0.2">
      <c r="A370" s="123">
        <v>347</v>
      </c>
      <c r="B370" s="123" t="s">
        <v>2168</v>
      </c>
      <c r="C370" s="138" t="s">
        <v>2169</v>
      </c>
      <c r="D370" s="123" t="s">
        <v>230</v>
      </c>
      <c r="E370" s="123" t="s">
        <v>2170</v>
      </c>
      <c r="F370" s="123" t="s">
        <v>2171</v>
      </c>
      <c r="G370" s="21" t="s">
        <v>513</v>
      </c>
      <c r="H370" s="21" t="s">
        <v>2081</v>
      </c>
      <c r="I370" s="21" t="s">
        <v>506</v>
      </c>
      <c r="J370" s="21"/>
      <c r="K370" s="21" t="s">
        <v>3015</v>
      </c>
      <c r="M370" s="21" t="s">
        <v>1812</v>
      </c>
      <c r="N370" s="21" t="s">
        <v>2172</v>
      </c>
    </row>
    <row r="371" spans="1:14" ht="46.5" customHeight="1" x14ac:dyDescent="0.2">
      <c r="A371" s="21">
        <v>348</v>
      </c>
      <c r="B371" s="21" t="s">
        <v>2180</v>
      </c>
      <c r="C371" s="17" t="s">
        <v>2178</v>
      </c>
      <c r="D371" s="17" t="s">
        <v>30</v>
      </c>
      <c r="E371" s="21" t="s">
        <v>2177</v>
      </c>
      <c r="F371" s="21" t="s">
        <v>2179</v>
      </c>
      <c r="G371" s="21" t="s">
        <v>513</v>
      </c>
      <c r="H371" s="21" t="s">
        <v>2081</v>
      </c>
      <c r="I371" s="21" t="s">
        <v>3013</v>
      </c>
      <c r="J371" s="21"/>
      <c r="K371" s="122" t="s">
        <v>3014</v>
      </c>
      <c r="M371" s="21" t="s">
        <v>757</v>
      </c>
      <c r="N371" s="21"/>
    </row>
    <row r="372" spans="1:14" ht="33" customHeight="1" x14ac:dyDescent="0.2">
      <c r="A372" s="21">
        <v>349</v>
      </c>
      <c r="B372" s="21" t="s">
        <v>2185</v>
      </c>
      <c r="C372" s="17" t="s">
        <v>2184</v>
      </c>
      <c r="D372" s="17" t="s">
        <v>132</v>
      </c>
      <c r="E372" s="21" t="s">
        <v>2182</v>
      </c>
      <c r="F372" s="21" t="s">
        <v>2183</v>
      </c>
      <c r="G372" s="21" t="s">
        <v>513</v>
      </c>
      <c r="H372" s="21" t="s">
        <v>2081</v>
      </c>
      <c r="I372" s="21"/>
      <c r="J372" s="21"/>
      <c r="K372" s="21"/>
      <c r="M372" s="21" t="s">
        <v>1671</v>
      </c>
      <c r="N372" s="21" t="s">
        <v>2280</v>
      </c>
    </row>
    <row r="373" spans="1:14" ht="33" customHeight="1" x14ac:dyDescent="0.2">
      <c r="A373" s="21">
        <v>350</v>
      </c>
      <c r="B373" s="21" t="s">
        <v>2189</v>
      </c>
      <c r="C373" s="17" t="s">
        <v>2186</v>
      </c>
      <c r="D373" s="17" t="s">
        <v>578</v>
      </c>
      <c r="E373" s="21" t="s">
        <v>2187</v>
      </c>
      <c r="F373" s="21" t="s">
        <v>2611</v>
      </c>
      <c r="G373" s="21" t="s">
        <v>512</v>
      </c>
      <c r="H373" s="21" t="s">
        <v>516</v>
      </c>
      <c r="I373" s="21" t="s">
        <v>757</v>
      </c>
      <c r="J373" s="21"/>
      <c r="K373" s="21"/>
      <c r="M373" s="21" t="s">
        <v>757</v>
      </c>
      <c r="N373" s="21"/>
    </row>
    <row r="374" spans="1:14" ht="28" x14ac:dyDescent="0.2">
      <c r="A374" s="21">
        <v>351</v>
      </c>
      <c r="B374" s="21" t="s">
        <v>2190</v>
      </c>
      <c r="C374" s="17" t="s">
        <v>2195</v>
      </c>
      <c r="D374" s="17" t="s">
        <v>631</v>
      </c>
      <c r="E374" s="17" t="s">
        <v>2191</v>
      </c>
      <c r="F374" s="21" t="s">
        <v>2192</v>
      </c>
      <c r="G374" s="21" t="s">
        <v>513</v>
      </c>
      <c r="H374" s="21" t="s">
        <v>995</v>
      </c>
      <c r="I374" s="21" t="s">
        <v>1812</v>
      </c>
      <c r="J374" s="21"/>
      <c r="K374" s="21" t="s">
        <v>2496</v>
      </c>
      <c r="M374" s="21" t="s">
        <v>507</v>
      </c>
      <c r="N374" s="21"/>
    </row>
    <row r="375" spans="1:14" ht="42" x14ac:dyDescent="0.2">
      <c r="A375" s="21">
        <v>352</v>
      </c>
      <c r="B375" s="21" t="s">
        <v>2196</v>
      </c>
      <c r="C375" s="17" t="s">
        <v>2197</v>
      </c>
      <c r="D375" s="17" t="s">
        <v>631</v>
      </c>
      <c r="E375" s="17" t="s">
        <v>2198</v>
      </c>
      <c r="F375" s="21" t="s">
        <v>2199</v>
      </c>
      <c r="G375" s="21" t="s">
        <v>513</v>
      </c>
      <c r="H375" s="21" t="s">
        <v>995</v>
      </c>
      <c r="I375" s="21" t="s">
        <v>2591</v>
      </c>
      <c r="J375" s="21"/>
      <c r="K375" s="21" t="s">
        <v>3016</v>
      </c>
      <c r="M375" s="21" t="s">
        <v>757</v>
      </c>
      <c r="N375" s="21"/>
    </row>
    <row r="376" spans="1:14" ht="40.5" customHeight="1" x14ac:dyDescent="0.2">
      <c r="A376" s="21">
        <v>353</v>
      </c>
      <c r="B376" s="21" t="s">
        <v>2203</v>
      </c>
      <c r="C376" s="17" t="s">
        <v>2200</v>
      </c>
      <c r="D376" s="17" t="s">
        <v>631</v>
      </c>
      <c r="E376" s="21" t="s">
        <v>2201</v>
      </c>
      <c r="F376" s="21" t="s">
        <v>2373</v>
      </c>
      <c r="G376" s="21" t="s">
        <v>512</v>
      </c>
      <c r="H376" s="21" t="s">
        <v>995</v>
      </c>
      <c r="I376" s="21" t="s">
        <v>507</v>
      </c>
      <c r="J376" s="21"/>
      <c r="K376" s="21"/>
      <c r="M376" s="21" t="s">
        <v>507</v>
      </c>
      <c r="N376" s="21"/>
    </row>
    <row r="377" spans="1:14" ht="28" x14ac:dyDescent="0.2">
      <c r="A377" s="21">
        <v>354</v>
      </c>
      <c r="B377" s="21" t="s">
        <v>2210</v>
      </c>
      <c r="C377" s="17" t="s">
        <v>2211</v>
      </c>
      <c r="D377" s="17" t="s">
        <v>345</v>
      </c>
      <c r="E377" s="17" t="s">
        <v>2212</v>
      </c>
      <c r="F377" s="21" t="s">
        <v>2594</v>
      </c>
      <c r="G377" s="21" t="s">
        <v>2595</v>
      </c>
      <c r="H377" s="21"/>
      <c r="I377" s="21" t="s">
        <v>757</v>
      </c>
      <c r="J377" s="21"/>
      <c r="K377" s="21"/>
      <c r="M377" s="21" t="s">
        <v>757</v>
      </c>
      <c r="N377" s="21"/>
    </row>
    <row r="378" spans="1:14" ht="37.5" customHeight="1" x14ac:dyDescent="0.2">
      <c r="A378" s="21">
        <v>355</v>
      </c>
      <c r="B378" s="21" t="s">
        <v>2231</v>
      </c>
      <c r="C378" s="17" t="s">
        <v>2227</v>
      </c>
      <c r="D378" s="17" t="s">
        <v>2228</v>
      </c>
      <c r="E378" s="21" t="s">
        <v>2229</v>
      </c>
      <c r="F378" s="21" t="s">
        <v>2230</v>
      </c>
      <c r="G378" s="21" t="s">
        <v>513</v>
      </c>
      <c r="H378" s="21"/>
      <c r="I378" s="21" t="s">
        <v>3010</v>
      </c>
      <c r="J378" s="21"/>
      <c r="K378" s="21" t="s">
        <v>3012</v>
      </c>
      <c r="M378" s="21" t="s">
        <v>757</v>
      </c>
      <c r="N378" s="21"/>
    </row>
    <row r="379" spans="1:14" ht="42" x14ac:dyDescent="0.2">
      <c r="A379" s="21">
        <v>356</v>
      </c>
      <c r="B379" s="21" t="s">
        <v>2235</v>
      </c>
      <c r="C379" s="17" t="s">
        <v>2236</v>
      </c>
      <c r="D379" s="17" t="s">
        <v>197</v>
      </c>
      <c r="E379" s="17" t="s">
        <v>2237</v>
      </c>
      <c r="F379" s="21" t="s">
        <v>2238</v>
      </c>
      <c r="G379" s="21" t="s">
        <v>513</v>
      </c>
      <c r="H379" s="21" t="s">
        <v>995</v>
      </c>
      <c r="I379" s="21" t="s">
        <v>506</v>
      </c>
      <c r="J379" s="21"/>
      <c r="K379" s="21" t="s">
        <v>3011</v>
      </c>
      <c r="M379" s="21" t="s">
        <v>757</v>
      </c>
      <c r="N379" s="21"/>
    </row>
    <row r="380" spans="1:14" ht="43.5" customHeight="1" x14ac:dyDescent="0.2">
      <c r="A380" s="21">
        <v>357</v>
      </c>
      <c r="B380" s="21" t="s">
        <v>2262</v>
      </c>
      <c r="C380" s="17" t="s">
        <v>2263</v>
      </c>
      <c r="D380" s="17" t="s">
        <v>45</v>
      </c>
      <c r="E380" s="21" t="s">
        <v>2264</v>
      </c>
      <c r="F380" s="21" t="s">
        <v>2265</v>
      </c>
      <c r="G380" s="21" t="s">
        <v>513</v>
      </c>
      <c r="H380" s="21" t="s">
        <v>995</v>
      </c>
      <c r="I380" s="21" t="s">
        <v>1812</v>
      </c>
      <c r="J380" s="21"/>
      <c r="K380" s="21" t="s">
        <v>2596</v>
      </c>
      <c r="M380" s="21" t="s">
        <v>757</v>
      </c>
      <c r="N380" s="21"/>
    </row>
    <row r="381" spans="1:14" ht="36.75" customHeight="1" x14ac:dyDescent="0.2">
      <c r="A381" s="21">
        <v>358</v>
      </c>
      <c r="B381" s="21" t="s">
        <v>2283</v>
      </c>
      <c r="C381" s="17" t="s">
        <v>2285</v>
      </c>
      <c r="D381" s="17" t="s">
        <v>167</v>
      </c>
      <c r="E381" s="21" t="s">
        <v>2284</v>
      </c>
      <c r="F381" s="21"/>
      <c r="G381" s="21" t="s">
        <v>513</v>
      </c>
      <c r="H381" s="21" t="s">
        <v>995</v>
      </c>
      <c r="I381" s="21" t="s">
        <v>1812</v>
      </c>
      <c r="J381" s="21"/>
      <c r="K381" s="21" t="s">
        <v>2496</v>
      </c>
      <c r="M381" s="21" t="s">
        <v>757</v>
      </c>
      <c r="N381" s="21"/>
    </row>
    <row r="382" spans="1:14" ht="27" customHeight="1" x14ac:dyDescent="0.2">
      <c r="A382" s="21">
        <v>359</v>
      </c>
      <c r="B382" s="21" t="s">
        <v>2289</v>
      </c>
      <c r="C382" s="17" t="s">
        <v>2286</v>
      </c>
      <c r="D382" s="17" t="s">
        <v>60</v>
      </c>
      <c r="E382" s="21" t="s">
        <v>2287</v>
      </c>
      <c r="F382" s="21" t="s">
        <v>2598</v>
      </c>
      <c r="G382" s="21" t="s">
        <v>512</v>
      </c>
      <c r="H382" s="21"/>
      <c r="I382" s="21" t="s">
        <v>507</v>
      </c>
      <c r="J382" s="21"/>
      <c r="K382" s="21"/>
      <c r="M382" s="21" t="s">
        <v>507</v>
      </c>
      <c r="N382" s="21"/>
    </row>
    <row r="383" spans="1:14" ht="98" x14ac:dyDescent="0.2">
      <c r="A383" s="21">
        <v>360</v>
      </c>
      <c r="B383" s="21" t="s">
        <v>2294</v>
      </c>
      <c r="C383" s="17" t="s">
        <v>2295</v>
      </c>
      <c r="D383" s="17" t="s">
        <v>197</v>
      </c>
      <c r="E383" s="21" t="s">
        <v>2296</v>
      </c>
      <c r="F383" s="21"/>
      <c r="G383" s="21" t="s">
        <v>513</v>
      </c>
      <c r="H383" s="21" t="s">
        <v>515</v>
      </c>
      <c r="I383" s="21" t="s">
        <v>3010</v>
      </c>
      <c r="J383" s="21"/>
      <c r="K383" s="21"/>
      <c r="M383" s="21" t="s">
        <v>507</v>
      </c>
      <c r="N383" s="21" t="s">
        <v>2297</v>
      </c>
    </row>
    <row r="384" spans="1:14" ht="42" x14ac:dyDescent="0.2">
      <c r="A384" s="21">
        <v>361</v>
      </c>
      <c r="B384" s="21" t="s">
        <v>2299</v>
      </c>
      <c r="C384" s="17" t="s">
        <v>2300</v>
      </c>
      <c r="D384" s="17" t="s">
        <v>60</v>
      </c>
      <c r="E384" s="21" t="s">
        <v>2301</v>
      </c>
      <c r="F384" s="21" t="s">
        <v>2302</v>
      </c>
      <c r="G384" s="21" t="s">
        <v>513</v>
      </c>
      <c r="H384" s="21" t="s">
        <v>513</v>
      </c>
      <c r="I384" s="21" t="s">
        <v>1812</v>
      </c>
      <c r="J384" s="21"/>
      <c r="K384" s="21" t="s">
        <v>2496</v>
      </c>
      <c r="M384" s="21" t="s">
        <v>507</v>
      </c>
      <c r="N384" s="21"/>
    </row>
    <row r="385" spans="1:14" ht="31.5" customHeight="1" x14ac:dyDescent="0.2">
      <c r="A385" s="21">
        <v>362</v>
      </c>
      <c r="B385" s="21" t="s">
        <v>2303</v>
      </c>
      <c r="C385" s="17" t="s">
        <v>2304</v>
      </c>
      <c r="D385" s="17" t="s">
        <v>30</v>
      </c>
      <c r="E385" s="21" t="s">
        <v>2305</v>
      </c>
      <c r="F385" s="21" t="s">
        <v>2306</v>
      </c>
      <c r="G385" s="21" t="s">
        <v>513</v>
      </c>
      <c r="H385" s="21" t="s">
        <v>517</v>
      </c>
      <c r="I385" s="21" t="s">
        <v>1812</v>
      </c>
      <c r="J385" s="21"/>
      <c r="K385" s="21" t="s">
        <v>2599</v>
      </c>
      <c r="M385" s="21" t="s">
        <v>507</v>
      </c>
      <c r="N385" s="21"/>
    </row>
    <row r="386" spans="1:14" ht="42" x14ac:dyDescent="0.2">
      <c r="A386" s="21">
        <v>363</v>
      </c>
      <c r="B386" s="21" t="s">
        <v>2600</v>
      </c>
      <c r="C386" s="17" t="s">
        <v>2310</v>
      </c>
      <c r="D386" s="17" t="s">
        <v>578</v>
      </c>
      <c r="E386" s="17" t="s">
        <v>2311</v>
      </c>
      <c r="F386" s="21" t="s">
        <v>2312</v>
      </c>
      <c r="G386" s="21" t="s">
        <v>513</v>
      </c>
      <c r="H386" s="21" t="s">
        <v>513</v>
      </c>
      <c r="I386" s="21" t="s">
        <v>1812</v>
      </c>
      <c r="J386" s="21"/>
      <c r="K386" s="21" t="s">
        <v>2601</v>
      </c>
      <c r="M386" s="21" t="s">
        <v>507</v>
      </c>
      <c r="N386" s="21"/>
    </row>
    <row r="387" spans="1:14" ht="42.75" customHeight="1" x14ac:dyDescent="0.2">
      <c r="A387" s="21">
        <v>364</v>
      </c>
      <c r="B387" s="21" t="s">
        <v>2398</v>
      </c>
      <c r="C387" s="17" t="s">
        <v>2399</v>
      </c>
      <c r="D387" s="17" t="s">
        <v>30</v>
      </c>
      <c r="E387" s="21" t="s">
        <v>2400</v>
      </c>
      <c r="F387" s="21" t="s">
        <v>3195</v>
      </c>
      <c r="G387" s="21" t="s">
        <v>513</v>
      </c>
      <c r="H387" s="21" t="s">
        <v>515</v>
      </c>
      <c r="I387" s="21" t="s">
        <v>757</v>
      </c>
      <c r="J387" s="21"/>
      <c r="K387" s="21"/>
    </row>
    <row r="388" spans="1:14" ht="39.75" customHeight="1" x14ac:dyDescent="0.2">
      <c r="A388" s="21">
        <v>365</v>
      </c>
      <c r="B388" s="21" t="s">
        <v>2415</v>
      </c>
      <c r="C388" s="17" t="s">
        <v>2413</v>
      </c>
      <c r="D388" s="17" t="s">
        <v>30</v>
      </c>
      <c r="E388" s="21" t="s">
        <v>2414</v>
      </c>
      <c r="F388" s="21" t="s">
        <v>2412</v>
      </c>
      <c r="G388" s="21" t="s">
        <v>513</v>
      </c>
      <c r="H388" s="21" t="s">
        <v>518</v>
      </c>
      <c r="I388" s="21" t="s">
        <v>757</v>
      </c>
      <c r="J388" s="21"/>
      <c r="K388" s="21"/>
    </row>
    <row r="389" spans="1:14" ht="30" customHeight="1" x14ac:dyDescent="0.2">
      <c r="A389" s="21">
        <v>367</v>
      </c>
      <c r="B389" s="21" t="s">
        <v>2418</v>
      </c>
      <c r="C389" s="17" t="s">
        <v>2419</v>
      </c>
      <c r="D389" s="17" t="s">
        <v>1102</v>
      </c>
      <c r="E389" s="21" t="s">
        <v>2420</v>
      </c>
      <c r="F389" s="21" t="s">
        <v>2421</v>
      </c>
      <c r="G389" s="21" t="s">
        <v>513</v>
      </c>
      <c r="H389" s="21" t="s">
        <v>515</v>
      </c>
      <c r="I389" s="21" t="s">
        <v>757</v>
      </c>
      <c r="J389" s="21"/>
      <c r="K389" s="21"/>
    </row>
    <row r="390" spans="1:14" ht="51.75" customHeight="1" x14ac:dyDescent="0.2">
      <c r="A390" s="21">
        <v>368</v>
      </c>
      <c r="B390" s="21" t="s">
        <v>2427</v>
      </c>
      <c r="C390" s="17" t="s">
        <v>2428</v>
      </c>
      <c r="D390" s="17" t="s">
        <v>631</v>
      </c>
      <c r="E390" s="21" t="s">
        <v>2429</v>
      </c>
      <c r="F390" s="21" t="s">
        <v>2430</v>
      </c>
      <c r="G390" s="21" t="s">
        <v>513</v>
      </c>
      <c r="H390" s="21" t="s">
        <v>515</v>
      </c>
      <c r="I390" s="21" t="s">
        <v>2806</v>
      </c>
      <c r="J390" s="21"/>
      <c r="K390" s="21"/>
    </row>
    <row r="391" spans="1:14" ht="70" x14ac:dyDescent="0.2">
      <c r="A391" s="21">
        <v>369</v>
      </c>
      <c r="B391" s="21" t="s">
        <v>2432</v>
      </c>
      <c r="C391" s="17" t="s">
        <v>2433</v>
      </c>
      <c r="D391" s="17" t="s">
        <v>73</v>
      </c>
      <c r="E391" s="21" t="s">
        <v>1260</v>
      </c>
      <c r="F391" s="21" t="s">
        <v>185</v>
      </c>
      <c r="G391" s="21" t="s">
        <v>512</v>
      </c>
      <c r="H391" s="21" t="s">
        <v>515</v>
      </c>
      <c r="I391" s="21" t="s">
        <v>757</v>
      </c>
      <c r="J391" s="21"/>
      <c r="K391" s="21"/>
    </row>
    <row r="392" spans="1:14" ht="45" customHeight="1" x14ac:dyDescent="0.2">
      <c r="A392" s="21">
        <v>370</v>
      </c>
      <c r="B392" s="21" t="s">
        <v>2441</v>
      </c>
      <c r="C392" s="17" t="s">
        <v>2439</v>
      </c>
      <c r="D392" s="17" t="s">
        <v>2436</v>
      </c>
      <c r="E392" s="21" t="s">
        <v>2437</v>
      </c>
      <c r="F392" s="21" t="s">
        <v>2438</v>
      </c>
      <c r="G392" s="21" t="s">
        <v>513</v>
      </c>
      <c r="H392" s="21" t="s">
        <v>515</v>
      </c>
      <c r="I392" s="21" t="s">
        <v>757</v>
      </c>
      <c r="J392" s="21"/>
      <c r="K392" s="21"/>
    </row>
    <row r="393" spans="1:14" ht="35.25" customHeight="1" x14ac:dyDescent="0.2">
      <c r="A393" s="21">
        <v>371</v>
      </c>
      <c r="B393" s="21" t="s">
        <v>2443</v>
      </c>
      <c r="C393" s="17" t="s">
        <v>2446</v>
      </c>
      <c r="D393" s="17" t="s">
        <v>631</v>
      </c>
      <c r="E393" s="21" t="s">
        <v>2444</v>
      </c>
      <c r="F393" s="21" t="s">
        <v>2445</v>
      </c>
      <c r="G393" s="21" t="s">
        <v>513</v>
      </c>
      <c r="H393" s="21" t="s">
        <v>515</v>
      </c>
      <c r="I393" s="21" t="s">
        <v>757</v>
      </c>
      <c r="J393" s="21"/>
      <c r="K393" s="21"/>
    </row>
    <row r="394" spans="1:14" ht="33.75" customHeight="1" x14ac:dyDescent="0.2">
      <c r="A394" s="21">
        <v>372</v>
      </c>
      <c r="B394" s="21" t="s">
        <v>2448</v>
      </c>
      <c r="C394" s="17" t="s">
        <v>2449</v>
      </c>
      <c r="D394" s="17" t="s">
        <v>30</v>
      </c>
      <c r="E394" s="21" t="s">
        <v>2450</v>
      </c>
      <c r="F394" s="21" t="s">
        <v>2451</v>
      </c>
      <c r="G394" s="21" t="s">
        <v>513</v>
      </c>
      <c r="H394" s="21" t="s">
        <v>518</v>
      </c>
      <c r="I394" s="21" t="s">
        <v>757</v>
      </c>
      <c r="J394" s="21"/>
      <c r="K394" s="21"/>
    </row>
    <row r="395" spans="1:14" ht="28" x14ac:dyDescent="0.2">
      <c r="A395" s="21">
        <v>373</v>
      </c>
      <c r="B395" s="21" t="s">
        <v>2467</v>
      </c>
      <c r="C395" s="17" t="s">
        <v>2468</v>
      </c>
      <c r="D395" s="17" t="s">
        <v>30</v>
      </c>
      <c r="E395" s="21" t="s">
        <v>2469</v>
      </c>
      <c r="F395" s="21" t="s">
        <v>2470</v>
      </c>
      <c r="G395" s="21" t="s">
        <v>512</v>
      </c>
      <c r="H395" s="21" t="s">
        <v>518</v>
      </c>
      <c r="I395" s="21" t="s">
        <v>757</v>
      </c>
      <c r="J395" s="21"/>
      <c r="K395" s="21"/>
    </row>
    <row r="396" spans="1:14" ht="40.5" customHeight="1" x14ac:dyDescent="0.2">
      <c r="A396" s="21">
        <v>374</v>
      </c>
      <c r="B396" s="21" t="s">
        <v>2472</v>
      </c>
      <c r="C396" s="17" t="s">
        <v>2471</v>
      </c>
      <c r="D396" s="17" t="s">
        <v>631</v>
      </c>
      <c r="E396" s="21" t="s">
        <v>2473</v>
      </c>
      <c r="F396" s="21" t="s">
        <v>2474</v>
      </c>
      <c r="G396" s="21" t="s">
        <v>513</v>
      </c>
      <c r="H396" s="21" t="s">
        <v>2475</v>
      </c>
      <c r="I396" s="21" t="s">
        <v>757</v>
      </c>
      <c r="J396" s="21"/>
      <c r="K396" s="21"/>
    </row>
    <row r="397" spans="1:14" ht="28" x14ac:dyDescent="0.2">
      <c r="A397" s="21">
        <v>375</v>
      </c>
      <c r="B397" s="21" t="s">
        <v>2477</v>
      </c>
      <c r="C397" s="17" t="s">
        <v>2478</v>
      </c>
      <c r="D397" s="17" t="s">
        <v>30</v>
      </c>
      <c r="E397" s="21" t="s">
        <v>30</v>
      </c>
      <c r="F397" s="21" t="s">
        <v>2476</v>
      </c>
      <c r="G397" s="21" t="s">
        <v>513</v>
      </c>
      <c r="H397" s="21" t="s">
        <v>515</v>
      </c>
      <c r="I397" s="21" t="s">
        <v>757</v>
      </c>
      <c r="J397" s="21"/>
      <c r="K397" s="21"/>
    </row>
    <row r="398" spans="1:14" ht="30.75" customHeight="1" x14ac:dyDescent="0.2">
      <c r="A398" s="21">
        <v>376</v>
      </c>
      <c r="B398" s="21" t="s">
        <v>2910</v>
      </c>
      <c r="C398" s="17" t="s">
        <v>2493</v>
      </c>
      <c r="D398" s="17" t="s">
        <v>30</v>
      </c>
      <c r="E398" s="21" t="s">
        <v>2494</v>
      </c>
      <c r="F398" s="21" t="s">
        <v>2495</v>
      </c>
      <c r="G398" s="21" t="s">
        <v>513</v>
      </c>
      <c r="H398" s="21" t="s">
        <v>515</v>
      </c>
      <c r="I398" s="21" t="s">
        <v>757</v>
      </c>
      <c r="J398" s="21"/>
      <c r="K398" s="21"/>
    </row>
    <row r="399" spans="1:14" ht="61.5" customHeight="1" x14ac:dyDescent="0.2">
      <c r="A399" s="21">
        <v>377</v>
      </c>
      <c r="B399" s="21" t="s">
        <v>2506</v>
      </c>
      <c r="C399" s="17" t="s">
        <v>2507</v>
      </c>
      <c r="D399" s="17" t="s">
        <v>51</v>
      </c>
      <c r="E399" s="21" t="s">
        <v>2508</v>
      </c>
      <c r="F399" s="21" t="s">
        <v>2509</v>
      </c>
      <c r="G399" s="21" t="s">
        <v>513</v>
      </c>
      <c r="H399" s="21" t="s">
        <v>515</v>
      </c>
      <c r="I399" s="21" t="s">
        <v>2851</v>
      </c>
      <c r="J399" s="21"/>
      <c r="K399" s="21"/>
    </row>
    <row r="400" spans="1:14" ht="48" customHeight="1" x14ac:dyDescent="0.2">
      <c r="A400" s="21">
        <v>378</v>
      </c>
      <c r="B400" s="21" t="s">
        <v>2512</v>
      </c>
      <c r="C400" s="17" t="s">
        <v>2513</v>
      </c>
      <c r="D400" s="17" t="s">
        <v>631</v>
      </c>
      <c r="E400" s="21" t="s">
        <v>2514</v>
      </c>
      <c r="F400" s="21" t="s">
        <v>204</v>
      </c>
      <c r="G400" s="21" t="s">
        <v>513</v>
      </c>
      <c r="H400" s="21" t="s">
        <v>515</v>
      </c>
      <c r="I400" s="21" t="s">
        <v>757</v>
      </c>
      <c r="J400" s="21"/>
      <c r="K400" s="21"/>
    </row>
    <row r="401" spans="1:11" ht="28" x14ac:dyDescent="0.2">
      <c r="A401" s="21">
        <v>379</v>
      </c>
      <c r="B401" s="21" t="s">
        <v>2533</v>
      </c>
      <c r="C401" s="17" t="s">
        <v>2532</v>
      </c>
      <c r="D401" s="17" t="s">
        <v>345</v>
      </c>
      <c r="E401" s="21" t="s">
        <v>2528</v>
      </c>
      <c r="F401" s="21" t="s">
        <v>1137</v>
      </c>
      <c r="G401" s="21" t="s">
        <v>513</v>
      </c>
      <c r="H401" s="21" t="s">
        <v>515</v>
      </c>
      <c r="I401" s="21" t="s">
        <v>757</v>
      </c>
      <c r="J401" s="21"/>
      <c r="K401" s="21"/>
    </row>
    <row r="402" spans="1:11" ht="42" x14ac:dyDescent="0.2">
      <c r="A402" s="21">
        <v>380</v>
      </c>
      <c r="B402" s="21" t="s">
        <v>2541</v>
      </c>
      <c r="C402" s="17" t="s">
        <v>2542</v>
      </c>
      <c r="D402" s="17" t="s">
        <v>30</v>
      </c>
      <c r="E402" s="21" t="s">
        <v>2543</v>
      </c>
      <c r="F402" s="21" t="s">
        <v>1137</v>
      </c>
      <c r="G402" s="21" t="s">
        <v>512</v>
      </c>
      <c r="H402" s="21" t="s">
        <v>518</v>
      </c>
      <c r="I402" s="21" t="s">
        <v>757</v>
      </c>
      <c r="J402" s="21"/>
      <c r="K402" s="21"/>
    </row>
    <row r="403" spans="1:11" ht="28" x14ac:dyDescent="0.2">
      <c r="A403" s="21">
        <v>381</v>
      </c>
      <c r="B403" s="21" t="s">
        <v>2492</v>
      </c>
      <c r="C403" s="17" t="s">
        <v>2545</v>
      </c>
      <c r="D403" s="17" t="s">
        <v>30</v>
      </c>
      <c r="E403" s="21" t="s">
        <v>2546</v>
      </c>
      <c r="F403" s="21" t="s">
        <v>2547</v>
      </c>
      <c r="G403" s="21" t="s">
        <v>513</v>
      </c>
      <c r="H403" s="21" t="s">
        <v>518</v>
      </c>
      <c r="I403" s="21" t="s">
        <v>757</v>
      </c>
      <c r="J403" s="21"/>
      <c r="K403" s="21"/>
    </row>
    <row r="404" spans="1:11" ht="28" x14ac:dyDescent="0.2">
      <c r="A404" s="21">
        <v>382</v>
      </c>
      <c r="B404" s="21" t="s">
        <v>2560</v>
      </c>
      <c r="C404" s="17" t="s">
        <v>2557</v>
      </c>
      <c r="D404" s="17" t="s">
        <v>30</v>
      </c>
      <c r="E404" s="21" t="s">
        <v>2558</v>
      </c>
      <c r="F404" s="21" t="s">
        <v>2559</v>
      </c>
      <c r="G404" s="21" t="s">
        <v>512</v>
      </c>
      <c r="H404" s="21"/>
      <c r="I404" s="21" t="s">
        <v>757</v>
      </c>
      <c r="J404" s="21"/>
      <c r="K404" s="21"/>
    </row>
    <row r="405" spans="1:11" ht="42" x14ac:dyDescent="0.2">
      <c r="A405" s="21">
        <v>383</v>
      </c>
      <c r="B405" s="21" t="s">
        <v>2570</v>
      </c>
      <c r="C405" s="17" t="s">
        <v>2571</v>
      </c>
      <c r="D405" s="17" t="s">
        <v>631</v>
      </c>
      <c r="E405" s="21" t="s">
        <v>2572</v>
      </c>
      <c r="F405" s="21" t="s">
        <v>2573</v>
      </c>
      <c r="G405" s="21" t="s">
        <v>513</v>
      </c>
      <c r="H405" s="21"/>
      <c r="I405" s="21" t="s">
        <v>757</v>
      </c>
      <c r="J405" s="21"/>
      <c r="K405" s="21"/>
    </row>
    <row r="406" spans="1:11" ht="28" x14ac:dyDescent="0.2">
      <c r="A406" s="21">
        <v>384</v>
      </c>
      <c r="B406" s="21" t="s">
        <v>2612</v>
      </c>
      <c r="C406" s="17" t="s">
        <v>2615</v>
      </c>
      <c r="D406" s="17" t="s">
        <v>452</v>
      </c>
      <c r="E406" s="21" t="s">
        <v>2613</v>
      </c>
      <c r="F406" s="21" t="s">
        <v>2614</v>
      </c>
      <c r="G406" s="21" t="s">
        <v>513</v>
      </c>
      <c r="H406" s="21"/>
      <c r="I406" s="21" t="s">
        <v>507</v>
      </c>
      <c r="J406" s="21"/>
      <c r="K406" s="21"/>
    </row>
    <row r="407" spans="1:11" ht="28" x14ac:dyDescent="0.2">
      <c r="A407" s="21">
        <v>385</v>
      </c>
      <c r="B407" s="21" t="s">
        <v>2618</v>
      </c>
      <c r="C407" s="17" t="s">
        <v>2619</v>
      </c>
      <c r="D407" s="17" t="s">
        <v>30</v>
      </c>
      <c r="E407" s="21" t="s">
        <v>2616</v>
      </c>
      <c r="F407" s="21" t="s">
        <v>204</v>
      </c>
      <c r="G407" s="21" t="s">
        <v>513</v>
      </c>
      <c r="H407" s="21"/>
      <c r="I407" s="21" t="s">
        <v>757</v>
      </c>
      <c r="J407" s="21"/>
      <c r="K407" s="21"/>
    </row>
    <row r="408" spans="1:11" ht="28" x14ac:dyDescent="0.2">
      <c r="A408" s="21">
        <v>386</v>
      </c>
      <c r="B408" s="21" t="s">
        <v>2621</v>
      </c>
      <c r="C408" s="17" t="s">
        <v>2622</v>
      </c>
      <c r="D408" s="17" t="s">
        <v>2623</v>
      </c>
      <c r="E408" s="21" t="s">
        <v>2623</v>
      </c>
      <c r="F408" s="21" t="s">
        <v>2624</v>
      </c>
      <c r="G408" s="21" t="s">
        <v>513</v>
      </c>
      <c r="H408" s="21"/>
      <c r="I408" s="21" t="s">
        <v>757</v>
      </c>
      <c r="J408" s="21"/>
      <c r="K408" s="21"/>
    </row>
    <row r="409" spans="1:11" ht="42" x14ac:dyDescent="0.2">
      <c r="A409" s="21">
        <v>387</v>
      </c>
      <c r="B409" s="21" t="s">
        <v>2626</v>
      </c>
      <c r="C409" s="17" t="s">
        <v>64</v>
      </c>
      <c r="D409" s="17" t="s">
        <v>631</v>
      </c>
      <c r="E409" s="21" t="s">
        <v>631</v>
      </c>
      <c r="F409" s="21" t="s">
        <v>99</v>
      </c>
      <c r="G409" s="21" t="s">
        <v>513</v>
      </c>
      <c r="H409" s="21"/>
      <c r="I409" s="21" t="s">
        <v>757</v>
      </c>
      <c r="J409" s="21"/>
      <c r="K409" s="21"/>
    </row>
    <row r="410" spans="1:11" ht="56" x14ac:dyDescent="0.2">
      <c r="A410" s="21">
        <v>388</v>
      </c>
      <c r="B410" s="21" t="s">
        <v>2632</v>
      </c>
      <c r="C410" s="17" t="s">
        <v>2633</v>
      </c>
      <c r="D410" s="21" t="s">
        <v>462</v>
      </c>
      <c r="E410" s="21" t="s">
        <v>2631</v>
      </c>
      <c r="F410" s="21" t="s">
        <v>2634</v>
      </c>
      <c r="G410" s="21" t="s">
        <v>513</v>
      </c>
      <c r="H410" s="21" t="s">
        <v>1245</v>
      </c>
      <c r="I410" s="21" t="s">
        <v>757</v>
      </c>
      <c r="J410" s="21"/>
      <c r="K410" s="21"/>
    </row>
    <row r="411" spans="1:11" ht="28" x14ac:dyDescent="0.2">
      <c r="A411" s="21">
        <v>389</v>
      </c>
      <c r="B411" s="21" t="s">
        <v>2635</v>
      </c>
      <c r="C411" s="17" t="s">
        <v>2636</v>
      </c>
      <c r="D411" s="17" t="s">
        <v>230</v>
      </c>
      <c r="E411" s="21" t="s">
        <v>230</v>
      </c>
      <c r="F411" s="21" t="s">
        <v>2637</v>
      </c>
      <c r="G411" s="21" t="s">
        <v>512</v>
      </c>
      <c r="H411" s="21"/>
      <c r="I411" s="21" t="s">
        <v>757</v>
      </c>
      <c r="J411" s="21"/>
      <c r="K411" s="21"/>
    </row>
    <row r="412" spans="1:11" ht="42" x14ac:dyDescent="0.2">
      <c r="A412" s="21">
        <v>390</v>
      </c>
      <c r="B412" s="21" t="s">
        <v>2650</v>
      </c>
      <c r="C412" s="17" t="s">
        <v>2653</v>
      </c>
      <c r="D412" s="17" t="s">
        <v>30</v>
      </c>
      <c r="E412" s="21" t="s">
        <v>2651</v>
      </c>
      <c r="F412" s="21" t="s">
        <v>2652</v>
      </c>
      <c r="G412" s="21" t="s">
        <v>513</v>
      </c>
      <c r="H412" s="21"/>
      <c r="I412" s="21" t="s">
        <v>507</v>
      </c>
      <c r="J412" s="21"/>
      <c r="K412" s="21"/>
    </row>
    <row r="413" spans="1:11" ht="42" x14ac:dyDescent="0.2">
      <c r="A413" s="21">
        <v>391</v>
      </c>
      <c r="B413" s="21" t="s">
        <v>2660</v>
      </c>
      <c r="C413" s="17" t="s">
        <v>2661</v>
      </c>
      <c r="D413" s="17" t="s">
        <v>593</v>
      </c>
      <c r="E413" s="21" t="s">
        <v>2658</v>
      </c>
      <c r="F413" s="21" t="s">
        <v>2659</v>
      </c>
      <c r="G413" s="21" t="s">
        <v>513</v>
      </c>
      <c r="H413" s="21"/>
      <c r="I413" s="21" t="s">
        <v>507</v>
      </c>
      <c r="J413" s="21"/>
      <c r="K413" s="21"/>
    </row>
    <row r="414" spans="1:11" ht="28" x14ac:dyDescent="0.2">
      <c r="A414" s="21">
        <v>392</v>
      </c>
      <c r="B414" s="21" t="s">
        <v>2662</v>
      </c>
      <c r="C414" s="17" t="s">
        <v>2663</v>
      </c>
      <c r="D414" s="17" t="s">
        <v>593</v>
      </c>
      <c r="E414" s="21" t="s">
        <v>2664</v>
      </c>
      <c r="F414" s="21" t="s">
        <v>2665</v>
      </c>
      <c r="G414" s="21" t="s">
        <v>513</v>
      </c>
      <c r="H414" s="21"/>
      <c r="I414" s="21" t="s">
        <v>757</v>
      </c>
      <c r="J414" s="21"/>
      <c r="K414" s="21"/>
    </row>
    <row r="415" spans="1:11" ht="42" x14ac:dyDescent="0.2">
      <c r="A415" s="21">
        <v>393</v>
      </c>
      <c r="B415" s="21" t="s">
        <v>2674</v>
      </c>
      <c r="C415" s="17" t="s">
        <v>2675</v>
      </c>
      <c r="D415" s="21" t="s">
        <v>51</v>
      </c>
      <c r="E415" s="21" t="s">
        <v>2676</v>
      </c>
      <c r="F415" s="21" t="s">
        <v>2677</v>
      </c>
      <c r="G415" s="21" t="s">
        <v>513</v>
      </c>
      <c r="H415" s="21" t="s">
        <v>515</v>
      </c>
      <c r="I415" s="21" t="s">
        <v>757</v>
      </c>
      <c r="J415" s="21"/>
      <c r="K415" s="21"/>
    </row>
    <row r="416" spans="1:11" ht="28" x14ac:dyDescent="0.2">
      <c r="A416" s="21">
        <v>394</v>
      </c>
      <c r="B416" s="21" t="s">
        <v>2679</v>
      </c>
      <c r="C416" s="17" t="s">
        <v>2680</v>
      </c>
      <c r="D416" s="17" t="s">
        <v>578</v>
      </c>
      <c r="E416" s="21" t="s">
        <v>2681</v>
      </c>
      <c r="F416" s="21"/>
      <c r="G416" s="21" t="s">
        <v>513</v>
      </c>
      <c r="H416" s="21"/>
      <c r="I416" s="21" t="s">
        <v>507</v>
      </c>
      <c r="J416" s="21"/>
      <c r="K416" s="21"/>
    </row>
    <row r="417" spans="1:11" ht="28" x14ac:dyDescent="0.2">
      <c r="A417" s="21">
        <v>395</v>
      </c>
      <c r="B417" s="21" t="s">
        <v>2683</v>
      </c>
      <c r="C417" s="17" t="s">
        <v>2684</v>
      </c>
      <c r="D417" s="17" t="s">
        <v>167</v>
      </c>
      <c r="E417" s="21" t="s">
        <v>2685</v>
      </c>
      <c r="F417" s="21" t="s">
        <v>2686</v>
      </c>
      <c r="G417" s="21" t="s">
        <v>513</v>
      </c>
      <c r="H417" s="21" t="s">
        <v>515</v>
      </c>
      <c r="I417" s="21" t="s">
        <v>507</v>
      </c>
      <c r="J417" s="21"/>
      <c r="K417" s="21"/>
    </row>
    <row r="418" spans="1:11" ht="28" x14ac:dyDescent="0.2">
      <c r="A418" s="21">
        <v>396</v>
      </c>
      <c r="B418" s="21" t="s">
        <v>2694</v>
      </c>
      <c r="C418" s="17" t="s">
        <v>2695</v>
      </c>
      <c r="D418" s="17" t="s">
        <v>631</v>
      </c>
      <c r="E418" s="21" t="s">
        <v>2693</v>
      </c>
      <c r="F418" s="21" t="s">
        <v>1137</v>
      </c>
      <c r="G418" s="21" t="s">
        <v>513</v>
      </c>
      <c r="H418" s="21"/>
      <c r="I418" s="21" t="s">
        <v>757</v>
      </c>
      <c r="J418" s="21"/>
      <c r="K418" s="21"/>
    </row>
    <row r="419" spans="1:11" ht="42" x14ac:dyDescent="0.2">
      <c r="A419" s="21">
        <v>397</v>
      </c>
      <c r="B419" s="21" t="s">
        <v>2698</v>
      </c>
      <c r="C419" s="17" t="s">
        <v>2699</v>
      </c>
      <c r="D419" s="17" t="s">
        <v>30</v>
      </c>
      <c r="E419" s="21" t="s">
        <v>2700</v>
      </c>
      <c r="F419" s="21" t="s">
        <v>1137</v>
      </c>
      <c r="G419" s="21" t="s">
        <v>513</v>
      </c>
      <c r="H419" s="21" t="s">
        <v>518</v>
      </c>
      <c r="I419" s="21" t="s">
        <v>757</v>
      </c>
      <c r="J419" s="21"/>
      <c r="K419" s="21"/>
    </row>
    <row r="420" spans="1:11" ht="42" x14ac:dyDescent="0.2">
      <c r="A420" s="21">
        <v>398</v>
      </c>
      <c r="B420" s="21" t="s">
        <v>2702</v>
      </c>
      <c r="C420" s="17" t="s">
        <v>2703</v>
      </c>
      <c r="D420" s="17" t="s">
        <v>65</v>
      </c>
      <c r="E420" s="21" t="s">
        <v>2704</v>
      </c>
      <c r="F420" s="21" t="s">
        <v>2705</v>
      </c>
      <c r="G420" s="21" t="s">
        <v>513</v>
      </c>
      <c r="H420" s="21"/>
      <c r="I420" s="21" t="s">
        <v>757</v>
      </c>
      <c r="J420" s="21"/>
      <c r="K420" s="21"/>
    </row>
    <row r="421" spans="1:11" ht="29.25" customHeight="1" x14ac:dyDescent="0.2">
      <c r="A421" s="21">
        <v>399</v>
      </c>
      <c r="B421" s="21" t="s">
        <v>2707</v>
      </c>
      <c r="C421" s="17" t="s">
        <v>2708</v>
      </c>
      <c r="D421" s="17" t="s">
        <v>132</v>
      </c>
      <c r="E421" s="21" t="s">
        <v>1822</v>
      </c>
      <c r="F421" s="21"/>
      <c r="G421" s="21" t="s">
        <v>512</v>
      </c>
      <c r="H421" s="21"/>
      <c r="I421" s="21" t="s">
        <v>757</v>
      </c>
      <c r="J421" s="21"/>
      <c r="K421" s="21"/>
    </row>
    <row r="422" spans="1:11" ht="72.75" customHeight="1" x14ac:dyDescent="0.2">
      <c r="A422" s="21">
        <v>400</v>
      </c>
      <c r="B422" s="21" t="s">
        <v>2714</v>
      </c>
      <c r="C422" s="17" t="s">
        <v>2715</v>
      </c>
      <c r="D422" s="17" t="s">
        <v>73</v>
      </c>
      <c r="E422" s="21" t="s">
        <v>2716</v>
      </c>
      <c r="F422" s="21" t="s">
        <v>3127</v>
      </c>
      <c r="G422" s="21" t="s">
        <v>513</v>
      </c>
      <c r="H422" s="21" t="s">
        <v>518</v>
      </c>
      <c r="I422" s="21" t="s">
        <v>507</v>
      </c>
      <c r="J422" s="21"/>
      <c r="K422" s="21"/>
    </row>
    <row r="423" spans="1:11" ht="42" x14ac:dyDescent="0.2">
      <c r="A423" s="21">
        <v>401</v>
      </c>
      <c r="B423" s="21" t="s">
        <v>2720</v>
      </c>
      <c r="C423" s="17" t="s">
        <v>2721</v>
      </c>
      <c r="D423" s="17" t="s">
        <v>30</v>
      </c>
      <c r="E423" s="21" t="s">
        <v>2722</v>
      </c>
      <c r="F423" s="21" t="s">
        <v>2723</v>
      </c>
      <c r="G423" s="21" t="s">
        <v>513</v>
      </c>
      <c r="H423" s="21" t="s">
        <v>515</v>
      </c>
      <c r="I423" s="21" t="s">
        <v>507</v>
      </c>
      <c r="J423" s="21"/>
      <c r="K423" s="21"/>
    </row>
    <row r="424" spans="1:11" ht="42" x14ac:dyDescent="0.2">
      <c r="A424" s="21">
        <v>402</v>
      </c>
      <c r="B424" s="21" t="s">
        <v>2724</v>
      </c>
      <c r="C424" s="17" t="s">
        <v>2725</v>
      </c>
      <c r="D424" s="21" t="s">
        <v>631</v>
      </c>
      <c r="E424" s="21" t="s">
        <v>2726</v>
      </c>
      <c r="F424" s="21" t="s">
        <v>2727</v>
      </c>
      <c r="G424" s="21" t="s">
        <v>513</v>
      </c>
      <c r="H424" s="21" t="s">
        <v>515</v>
      </c>
      <c r="I424" s="21" t="s">
        <v>2280</v>
      </c>
      <c r="J424" s="21"/>
      <c r="K424" s="21"/>
    </row>
    <row r="425" spans="1:11" ht="28" x14ac:dyDescent="0.2">
      <c r="A425" s="21">
        <v>403</v>
      </c>
      <c r="B425" s="21" t="s">
        <v>2729</v>
      </c>
      <c r="C425" s="17" t="s">
        <v>2728</v>
      </c>
      <c r="D425" s="21" t="s">
        <v>593</v>
      </c>
      <c r="E425" s="21" t="s">
        <v>2730</v>
      </c>
      <c r="F425" s="21" t="s">
        <v>2731</v>
      </c>
      <c r="G425" s="21" t="s">
        <v>513</v>
      </c>
      <c r="H425" s="21" t="s">
        <v>518</v>
      </c>
      <c r="I425" s="21" t="s">
        <v>757</v>
      </c>
      <c r="J425" s="21"/>
      <c r="K425" s="21"/>
    </row>
    <row r="426" spans="1:11" ht="42" x14ac:dyDescent="0.2">
      <c r="A426" s="21">
        <v>404</v>
      </c>
      <c r="B426" s="21" t="s">
        <v>2748</v>
      </c>
      <c r="C426" s="17" t="s">
        <v>2749</v>
      </c>
      <c r="D426" s="21" t="s">
        <v>631</v>
      </c>
      <c r="E426" s="21" t="s">
        <v>2750</v>
      </c>
      <c r="F426" s="21" t="s">
        <v>2751</v>
      </c>
      <c r="G426" s="21" t="s">
        <v>512</v>
      </c>
      <c r="H426" s="21" t="s">
        <v>518</v>
      </c>
      <c r="I426" s="21" t="s">
        <v>757</v>
      </c>
      <c r="J426" s="21"/>
      <c r="K426" s="21"/>
    </row>
    <row r="427" spans="1:11" ht="56" x14ac:dyDescent="0.2">
      <c r="A427" s="21">
        <v>405</v>
      </c>
      <c r="B427" s="21" t="s">
        <v>2756</v>
      </c>
      <c r="C427" s="17" t="s">
        <v>2757</v>
      </c>
      <c r="D427" s="21" t="s">
        <v>30</v>
      </c>
      <c r="E427" s="21" t="s">
        <v>2758</v>
      </c>
      <c r="F427" s="21" t="s">
        <v>2759</v>
      </c>
      <c r="G427" s="21" t="s">
        <v>513</v>
      </c>
      <c r="H427" s="21" t="s">
        <v>518</v>
      </c>
      <c r="I427" s="21" t="s">
        <v>757</v>
      </c>
      <c r="J427" s="21"/>
      <c r="K427" s="21"/>
    </row>
    <row r="428" spans="1:11" ht="56" x14ac:dyDescent="0.2">
      <c r="A428" s="21">
        <v>406</v>
      </c>
      <c r="B428" s="21" t="s">
        <v>2760</v>
      </c>
      <c r="C428" s="17" t="s">
        <v>2761</v>
      </c>
      <c r="D428" s="21" t="s">
        <v>452</v>
      </c>
      <c r="E428" s="21" t="s">
        <v>2762</v>
      </c>
      <c r="F428" s="21" t="s">
        <v>2763</v>
      </c>
      <c r="G428" s="21" t="s">
        <v>513</v>
      </c>
      <c r="H428" s="21" t="s">
        <v>515</v>
      </c>
      <c r="I428" s="21" t="s">
        <v>757</v>
      </c>
      <c r="J428" s="21"/>
      <c r="K428" s="21"/>
    </row>
    <row r="429" spans="1:11" ht="28" x14ac:dyDescent="0.2">
      <c r="A429" s="43">
        <v>407</v>
      </c>
      <c r="B429" s="43" t="s">
        <v>2765</v>
      </c>
      <c r="C429" s="126" t="s">
        <v>2766</v>
      </c>
      <c r="D429" s="43" t="s">
        <v>30</v>
      </c>
      <c r="E429" s="43" t="s">
        <v>2767</v>
      </c>
      <c r="F429" s="43" t="s">
        <v>2768</v>
      </c>
      <c r="G429" s="43" t="s">
        <v>513</v>
      </c>
      <c r="H429" s="43" t="s">
        <v>515</v>
      </c>
      <c r="I429" s="43" t="s">
        <v>757</v>
      </c>
    </row>
    <row r="430" spans="1:11" ht="28" x14ac:dyDescent="0.2">
      <c r="A430" s="21">
        <v>408</v>
      </c>
      <c r="B430" s="21" t="s">
        <v>2779</v>
      </c>
      <c r="C430" s="17" t="s">
        <v>2780</v>
      </c>
      <c r="D430" s="21" t="s">
        <v>2781</v>
      </c>
      <c r="E430" s="21" t="s">
        <v>2782</v>
      </c>
      <c r="F430" s="21" t="s">
        <v>1137</v>
      </c>
      <c r="G430" s="21" t="s">
        <v>513</v>
      </c>
      <c r="H430" s="21" t="s">
        <v>515</v>
      </c>
      <c r="I430" s="21" t="s">
        <v>757</v>
      </c>
    </row>
    <row r="431" spans="1:11" ht="28" x14ac:dyDescent="0.2">
      <c r="A431" s="21">
        <v>409</v>
      </c>
      <c r="B431" s="21" t="s">
        <v>2784</v>
      </c>
      <c r="C431" s="17" t="s">
        <v>2785</v>
      </c>
      <c r="D431" s="21" t="s">
        <v>105</v>
      </c>
      <c r="E431" s="123" t="s">
        <v>3112</v>
      </c>
      <c r="F431" s="21" t="s">
        <v>2786</v>
      </c>
      <c r="G431" s="21" t="s">
        <v>513</v>
      </c>
      <c r="H431" s="21" t="s">
        <v>518</v>
      </c>
      <c r="I431" s="21" t="s">
        <v>507</v>
      </c>
    </row>
    <row r="432" spans="1:11" ht="28" x14ac:dyDescent="0.2">
      <c r="A432" s="21">
        <v>410</v>
      </c>
      <c r="B432" s="21" t="s">
        <v>2802</v>
      </c>
      <c r="C432" s="17" t="s">
        <v>2803</v>
      </c>
      <c r="D432" s="21" t="s">
        <v>30</v>
      </c>
      <c r="E432" s="21" t="s">
        <v>2804</v>
      </c>
      <c r="F432" s="21" t="s">
        <v>2805</v>
      </c>
      <c r="G432" s="21" t="s">
        <v>513</v>
      </c>
      <c r="H432" s="21" t="s">
        <v>515</v>
      </c>
      <c r="I432" s="21" t="s">
        <v>507</v>
      </c>
    </row>
    <row r="433" spans="1:9" ht="42" x14ac:dyDescent="0.2">
      <c r="A433" s="21">
        <v>411</v>
      </c>
      <c r="B433" s="21" t="s">
        <v>2811</v>
      </c>
      <c r="C433" s="17" t="s">
        <v>2814</v>
      </c>
      <c r="D433" s="21" t="s">
        <v>631</v>
      </c>
      <c r="E433" s="21" t="s">
        <v>2812</v>
      </c>
      <c r="F433" s="21" t="s">
        <v>2813</v>
      </c>
      <c r="G433" s="21" t="s">
        <v>513</v>
      </c>
      <c r="H433" s="21" t="s">
        <v>515</v>
      </c>
      <c r="I433" s="21" t="s">
        <v>757</v>
      </c>
    </row>
    <row r="434" spans="1:9" ht="80.25" customHeight="1" x14ac:dyDescent="0.2">
      <c r="A434" s="21">
        <v>412</v>
      </c>
      <c r="B434" s="21" t="s">
        <v>2821</v>
      </c>
      <c r="C434" s="17" t="s">
        <v>2822</v>
      </c>
      <c r="D434" s="21" t="s">
        <v>631</v>
      </c>
      <c r="E434" s="21" t="s">
        <v>2823</v>
      </c>
      <c r="F434" s="21" t="s">
        <v>2824</v>
      </c>
      <c r="G434" s="21" t="s">
        <v>513</v>
      </c>
      <c r="H434" s="21" t="s">
        <v>515</v>
      </c>
      <c r="I434" s="21" t="s">
        <v>2851</v>
      </c>
    </row>
    <row r="435" spans="1:9" ht="41.25" customHeight="1" x14ac:dyDescent="0.2">
      <c r="A435" s="21">
        <v>413</v>
      </c>
      <c r="B435" s="21" t="s">
        <v>2850</v>
      </c>
      <c r="C435" s="17" t="s">
        <v>2849</v>
      </c>
      <c r="D435" s="21" t="s">
        <v>132</v>
      </c>
      <c r="E435" s="21" t="s">
        <v>1822</v>
      </c>
      <c r="F435" s="21" t="s">
        <v>2843</v>
      </c>
      <c r="G435" s="21" t="s">
        <v>513</v>
      </c>
      <c r="H435" s="21" t="s">
        <v>515</v>
      </c>
      <c r="I435" s="21" t="s">
        <v>757</v>
      </c>
    </row>
    <row r="436" spans="1:9" ht="42" x14ac:dyDescent="0.2">
      <c r="A436" s="21">
        <v>414</v>
      </c>
      <c r="B436" s="21" t="s">
        <v>2844</v>
      </c>
      <c r="C436" s="17" t="s">
        <v>2845</v>
      </c>
      <c r="D436" s="21" t="s">
        <v>593</v>
      </c>
      <c r="E436" s="21" t="s">
        <v>2846</v>
      </c>
      <c r="F436" s="21" t="s">
        <v>2847</v>
      </c>
      <c r="G436" s="21" t="s">
        <v>513</v>
      </c>
      <c r="H436" s="21" t="s">
        <v>515</v>
      </c>
      <c r="I436" s="21" t="s">
        <v>757</v>
      </c>
    </row>
    <row r="437" spans="1:9" ht="28" x14ac:dyDescent="0.2">
      <c r="A437" s="341">
        <v>415</v>
      </c>
      <c r="B437" s="21" t="s">
        <v>2852</v>
      </c>
      <c r="C437" s="17" t="s">
        <v>2853</v>
      </c>
      <c r="D437" s="21" t="s">
        <v>132</v>
      </c>
      <c r="E437" s="21" t="s">
        <v>2854</v>
      </c>
      <c r="F437" s="21" t="s">
        <v>2855</v>
      </c>
      <c r="G437" s="21" t="s">
        <v>513</v>
      </c>
      <c r="H437" s="21" t="s">
        <v>515</v>
      </c>
      <c r="I437" s="21" t="s">
        <v>507</v>
      </c>
    </row>
    <row r="438" spans="1:9" ht="28" x14ac:dyDescent="0.2">
      <c r="A438" s="21">
        <v>416</v>
      </c>
      <c r="B438" s="21" t="s">
        <v>2859</v>
      </c>
      <c r="C438" s="17" t="s">
        <v>2860</v>
      </c>
      <c r="D438" s="21" t="s">
        <v>60</v>
      </c>
      <c r="E438" s="21" t="s">
        <v>2861</v>
      </c>
      <c r="F438" s="21" t="s">
        <v>2862</v>
      </c>
      <c r="G438" s="21" t="s">
        <v>513</v>
      </c>
      <c r="H438" s="21" t="s">
        <v>515</v>
      </c>
      <c r="I438" s="21" t="s">
        <v>2280</v>
      </c>
    </row>
    <row r="439" spans="1:9" ht="56" x14ac:dyDescent="0.2">
      <c r="A439" s="21">
        <v>417</v>
      </c>
      <c r="B439" s="21" t="s">
        <v>2863</v>
      </c>
      <c r="C439" s="17" t="s">
        <v>2864</v>
      </c>
      <c r="D439" s="21" t="s">
        <v>30</v>
      </c>
      <c r="E439" s="21" t="s">
        <v>2865</v>
      </c>
      <c r="F439" s="21" t="s">
        <v>2866</v>
      </c>
      <c r="G439" s="21" t="s">
        <v>513</v>
      </c>
      <c r="H439" s="21" t="s">
        <v>515</v>
      </c>
      <c r="I439" s="21" t="s">
        <v>757</v>
      </c>
    </row>
    <row r="440" spans="1:9" ht="28" x14ac:dyDescent="0.2">
      <c r="A440" s="21">
        <v>418</v>
      </c>
      <c r="B440" s="21" t="s">
        <v>2867</v>
      </c>
      <c r="C440" s="17" t="s">
        <v>2868</v>
      </c>
      <c r="D440" s="21" t="s">
        <v>30</v>
      </c>
      <c r="E440" s="21" t="s">
        <v>2869</v>
      </c>
      <c r="F440" s="21" t="s">
        <v>2870</v>
      </c>
      <c r="G440" s="21" t="s">
        <v>512</v>
      </c>
      <c r="H440" s="21"/>
      <c r="I440" s="21" t="s">
        <v>507</v>
      </c>
    </row>
    <row r="441" spans="1:9" ht="28" x14ac:dyDescent="0.2">
      <c r="A441" s="21">
        <v>419</v>
      </c>
      <c r="B441" s="21" t="s">
        <v>2880</v>
      </c>
      <c r="C441" s="17" t="s">
        <v>2872</v>
      </c>
      <c r="D441" s="21" t="s">
        <v>30</v>
      </c>
      <c r="E441" s="21" t="s">
        <v>2873</v>
      </c>
      <c r="F441" s="21" t="s">
        <v>2874</v>
      </c>
      <c r="G441" s="21" t="s">
        <v>513</v>
      </c>
      <c r="H441" s="21" t="s">
        <v>517</v>
      </c>
      <c r="I441" s="21" t="s">
        <v>757</v>
      </c>
    </row>
    <row r="442" spans="1:9" ht="28" x14ac:dyDescent="0.2">
      <c r="A442" s="21">
        <v>420</v>
      </c>
      <c r="B442" s="21" t="s">
        <v>2875</v>
      </c>
      <c r="C442" s="17" t="s">
        <v>2878</v>
      </c>
      <c r="D442" s="21" t="s">
        <v>452</v>
      </c>
      <c r="E442" s="21" t="s">
        <v>2876</v>
      </c>
      <c r="F442" s="21" t="s">
        <v>2877</v>
      </c>
      <c r="G442" s="21" t="s">
        <v>513</v>
      </c>
      <c r="H442" s="21" t="s">
        <v>515</v>
      </c>
      <c r="I442" s="21" t="s">
        <v>757</v>
      </c>
    </row>
    <row r="443" spans="1:9" ht="28" x14ac:dyDescent="0.2">
      <c r="A443" s="21">
        <v>421</v>
      </c>
      <c r="B443" s="21" t="s">
        <v>2884</v>
      </c>
      <c r="C443" s="17" t="s">
        <v>2881</v>
      </c>
      <c r="D443" s="21" t="s">
        <v>2882</v>
      </c>
      <c r="E443" s="21" t="s">
        <v>2883</v>
      </c>
      <c r="F443" s="21" t="s">
        <v>1137</v>
      </c>
      <c r="G443" s="21" t="s">
        <v>513</v>
      </c>
      <c r="H443" s="21" t="s">
        <v>515</v>
      </c>
      <c r="I443" s="21" t="s">
        <v>507</v>
      </c>
    </row>
    <row r="444" spans="1:9" ht="42" x14ac:dyDescent="0.2">
      <c r="A444" s="21">
        <v>422</v>
      </c>
      <c r="B444" s="21" t="s">
        <v>2886</v>
      </c>
      <c r="C444" s="17" t="s">
        <v>2887</v>
      </c>
      <c r="D444" s="21" t="s">
        <v>593</v>
      </c>
      <c r="E444" s="21" t="s">
        <v>2888</v>
      </c>
      <c r="F444" s="21" t="s">
        <v>2889</v>
      </c>
      <c r="G444" s="21" t="s">
        <v>513</v>
      </c>
      <c r="H444" s="21" t="s">
        <v>515</v>
      </c>
      <c r="I444" s="21" t="s">
        <v>757</v>
      </c>
    </row>
    <row r="445" spans="1:9" ht="42" x14ac:dyDescent="0.2">
      <c r="A445" s="21">
        <v>423</v>
      </c>
      <c r="B445" s="21" t="s">
        <v>2895</v>
      </c>
      <c r="C445" s="17" t="s">
        <v>2896</v>
      </c>
      <c r="D445" s="21" t="s">
        <v>631</v>
      </c>
      <c r="E445" s="21" t="s">
        <v>2897</v>
      </c>
      <c r="F445" s="21" t="s">
        <v>1808</v>
      </c>
      <c r="G445" s="21" t="s">
        <v>513</v>
      </c>
      <c r="H445" s="21" t="s">
        <v>515</v>
      </c>
      <c r="I445" s="21" t="s">
        <v>757</v>
      </c>
    </row>
    <row r="446" spans="1:9" ht="42" x14ac:dyDescent="0.2">
      <c r="A446" s="21">
        <v>424</v>
      </c>
      <c r="B446" s="21" t="s">
        <v>3142</v>
      </c>
      <c r="C446" s="17" t="s">
        <v>2900</v>
      </c>
      <c r="D446" s="21" t="s">
        <v>631</v>
      </c>
      <c r="E446" s="21" t="s">
        <v>2901</v>
      </c>
      <c r="F446" s="21" t="s">
        <v>2902</v>
      </c>
      <c r="G446" s="21" t="s">
        <v>513</v>
      </c>
      <c r="H446" s="21" t="s">
        <v>515</v>
      </c>
      <c r="I446" s="21" t="s">
        <v>757</v>
      </c>
    </row>
    <row r="447" spans="1:9" ht="28" x14ac:dyDescent="0.2">
      <c r="A447" s="21">
        <v>425</v>
      </c>
      <c r="B447" s="21" t="s">
        <v>2917</v>
      </c>
      <c r="C447" s="17" t="s">
        <v>2914</v>
      </c>
      <c r="D447" s="21" t="s">
        <v>631</v>
      </c>
      <c r="E447" s="21" t="s">
        <v>2915</v>
      </c>
      <c r="F447" s="21" t="s">
        <v>2916</v>
      </c>
      <c r="G447" s="21" t="s">
        <v>513</v>
      </c>
      <c r="H447" s="21" t="s">
        <v>515</v>
      </c>
      <c r="I447" s="21" t="s">
        <v>757</v>
      </c>
    </row>
    <row r="448" spans="1:9" ht="28" x14ac:dyDescent="0.2">
      <c r="A448" s="21">
        <v>426</v>
      </c>
      <c r="B448" s="21" t="s">
        <v>2953</v>
      </c>
      <c r="C448" s="17" t="s">
        <v>2954</v>
      </c>
      <c r="D448" s="21" t="s">
        <v>136</v>
      </c>
      <c r="E448" s="21" t="s">
        <v>2926</v>
      </c>
      <c r="F448" s="21" t="s">
        <v>2955</v>
      </c>
      <c r="G448" s="21" t="s">
        <v>513</v>
      </c>
      <c r="H448" s="21" t="s">
        <v>515</v>
      </c>
      <c r="I448" s="21" t="s">
        <v>757</v>
      </c>
    </row>
    <row r="449" spans="1:9" ht="28" x14ac:dyDescent="0.2">
      <c r="A449" s="21">
        <v>427</v>
      </c>
      <c r="B449" s="21" t="s">
        <v>2931</v>
      </c>
      <c r="C449" s="17" t="s">
        <v>2930</v>
      </c>
      <c r="D449" s="21" t="s">
        <v>593</v>
      </c>
      <c r="E449" s="21" t="s">
        <v>2928</v>
      </c>
      <c r="F449" s="21" t="s">
        <v>2929</v>
      </c>
      <c r="G449" s="21" t="s">
        <v>513</v>
      </c>
      <c r="H449" s="21" t="s">
        <v>515</v>
      </c>
      <c r="I449" s="21" t="s">
        <v>757</v>
      </c>
    </row>
    <row r="450" spans="1:9" ht="28" x14ac:dyDescent="0.2">
      <c r="A450" s="21">
        <v>428</v>
      </c>
      <c r="B450" s="21" t="s">
        <v>2937</v>
      </c>
      <c r="C450" s="17" t="s">
        <v>2938</v>
      </c>
      <c r="D450" s="21" t="s">
        <v>117</v>
      </c>
      <c r="E450" s="21" t="s">
        <v>2939</v>
      </c>
      <c r="F450" s="21" t="s">
        <v>2940</v>
      </c>
      <c r="G450" s="21" t="s">
        <v>513</v>
      </c>
      <c r="H450" s="21" t="s">
        <v>517</v>
      </c>
      <c r="I450" s="21" t="s">
        <v>507</v>
      </c>
    </row>
    <row r="451" spans="1:9" ht="56" x14ac:dyDescent="0.2">
      <c r="A451" s="21">
        <v>429</v>
      </c>
      <c r="B451" s="21" t="s">
        <v>2941</v>
      </c>
      <c r="C451" s="17" t="s">
        <v>2942</v>
      </c>
      <c r="D451" s="21" t="s">
        <v>30</v>
      </c>
      <c r="E451" s="21" t="s">
        <v>2943</v>
      </c>
      <c r="F451" s="21" t="s">
        <v>2944</v>
      </c>
      <c r="G451" s="21" t="s">
        <v>513</v>
      </c>
      <c r="H451" s="21" t="s">
        <v>518</v>
      </c>
      <c r="I451" s="21" t="s">
        <v>507</v>
      </c>
    </row>
    <row r="452" spans="1:9" ht="14" x14ac:dyDescent="0.2">
      <c r="A452" s="21">
        <v>430</v>
      </c>
      <c r="B452" s="21" t="s">
        <v>2956</v>
      </c>
      <c r="C452" s="17" t="s">
        <v>2957</v>
      </c>
      <c r="D452" s="21" t="s">
        <v>452</v>
      </c>
      <c r="E452" s="21" t="s">
        <v>2958</v>
      </c>
      <c r="F452" s="21" t="s">
        <v>2959</v>
      </c>
      <c r="G452" s="21" t="s">
        <v>513</v>
      </c>
      <c r="H452" s="21" t="s">
        <v>515</v>
      </c>
      <c r="I452" s="21" t="s">
        <v>507</v>
      </c>
    </row>
    <row r="453" spans="1:9" ht="28" x14ac:dyDescent="0.2">
      <c r="A453" s="21">
        <v>431</v>
      </c>
      <c r="B453" s="21" t="s">
        <v>2964</v>
      </c>
      <c r="C453" s="17" t="s">
        <v>2961</v>
      </c>
      <c r="D453" s="21" t="s">
        <v>452</v>
      </c>
      <c r="E453" s="21" t="s">
        <v>2962</v>
      </c>
      <c r="F453" s="21" t="s">
        <v>2963</v>
      </c>
      <c r="G453" s="21" t="s">
        <v>513</v>
      </c>
      <c r="H453" s="21" t="s">
        <v>515</v>
      </c>
      <c r="I453" s="21" t="s">
        <v>757</v>
      </c>
    </row>
    <row r="454" spans="1:9" ht="42" x14ac:dyDescent="0.2">
      <c r="A454" s="21">
        <v>432</v>
      </c>
      <c r="B454" s="21" t="s">
        <v>2971</v>
      </c>
      <c r="C454" s="17" t="s">
        <v>2972</v>
      </c>
      <c r="D454" s="21" t="s">
        <v>452</v>
      </c>
      <c r="E454" s="21" t="s">
        <v>2973</v>
      </c>
      <c r="F454" s="21" t="s">
        <v>2974</v>
      </c>
      <c r="G454" s="21" t="s">
        <v>513</v>
      </c>
      <c r="H454" s="21" t="s">
        <v>515</v>
      </c>
      <c r="I454" s="21" t="s">
        <v>757</v>
      </c>
    </row>
    <row r="455" spans="1:9" ht="42" x14ac:dyDescent="0.2">
      <c r="A455" s="21">
        <v>433</v>
      </c>
      <c r="B455" s="21" t="s">
        <v>2977</v>
      </c>
      <c r="C455" s="17" t="s">
        <v>2978</v>
      </c>
      <c r="D455" s="21" t="s">
        <v>631</v>
      </c>
      <c r="E455" s="21" t="s">
        <v>2979</v>
      </c>
      <c r="F455" s="21" t="s">
        <v>2980</v>
      </c>
      <c r="G455" s="21" t="s">
        <v>513</v>
      </c>
      <c r="H455" s="21" t="s">
        <v>515</v>
      </c>
      <c r="I455" s="21" t="s">
        <v>757</v>
      </c>
    </row>
    <row r="456" spans="1:9" ht="28" x14ac:dyDescent="0.2">
      <c r="A456" s="21">
        <v>434</v>
      </c>
      <c r="B456" s="21" t="s">
        <v>2989</v>
      </c>
      <c r="C456" s="17" t="s">
        <v>2992</v>
      </c>
      <c r="D456" s="21" t="s">
        <v>631</v>
      </c>
      <c r="E456" s="21" t="s">
        <v>2990</v>
      </c>
      <c r="F456" s="21" t="s">
        <v>2991</v>
      </c>
      <c r="G456" s="21" t="s">
        <v>513</v>
      </c>
      <c r="H456" s="21" t="s">
        <v>517</v>
      </c>
      <c r="I456" s="21" t="s">
        <v>757</v>
      </c>
    </row>
    <row r="457" spans="1:9" ht="28" x14ac:dyDescent="0.2">
      <c r="A457" s="21">
        <v>435</v>
      </c>
      <c r="B457" s="21" t="s">
        <v>2993</v>
      </c>
      <c r="C457" s="17" t="s">
        <v>2995</v>
      </c>
      <c r="D457" s="21" t="s">
        <v>230</v>
      </c>
      <c r="E457" s="21" t="s">
        <v>2994</v>
      </c>
      <c r="F457" s="21" t="s">
        <v>3064</v>
      </c>
      <c r="G457" s="21" t="s">
        <v>513</v>
      </c>
      <c r="H457" s="21"/>
      <c r="I457" s="21" t="s">
        <v>757</v>
      </c>
    </row>
    <row r="458" spans="1:9" ht="56" x14ac:dyDescent="0.2">
      <c r="A458" s="21">
        <v>436</v>
      </c>
      <c r="B458" s="21" t="s">
        <v>2999</v>
      </c>
      <c r="C458" s="17" t="s">
        <v>2996</v>
      </c>
      <c r="D458" s="21" t="s">
        <v>30</v>
      </c>
      <c r="E458" s="21" t="s">
        <v>2997</v>
      </c>
      <c r="F458" s="21" t="s">
        <v>2998</v>
      </c>
      <c r="G458" s="21" t="s">
        <v>513</v>
      </c>
      <c r="H458" s="21" t="s">
        <v>518</v>
      </c>
      <c r="I458" s="21" t="s">
        <v>507</v>
      </c>
    </row>
    <row r="459" spans="1:9" ht="28" x14ac:dyDescent="0.2">
      <c r="A459" s="21">
        <v>437</v>
      </c>
      <c r="B459" s="21" t="s">
        <v>3006</v>
      </c>
      <c r="C459" s="17" t="s">
        <v>3007</v>
      </c>
      <c r="D459" s="21" t="s">
        <v>30</v>
      </c>
      <c r="E459" s="21" t="s">
        <v>3008</v>
      </c>
      <c r="F459" s="21" t="s">
        <v>3009</v>
      </c>
      <c r="G459" s="21" t="s">
        <v>513</v>
      </c>
      <c r="H459" s="21" t="s">
        <v>515</v>
      </c>
      <c r="I459" s="21" t="s">
        <v>757</v>
      </c>
    </row>
    <row r="460" spans="1:9" ht="42" x14ac:dyDescent="0.2">
      <c r="A460" s="21">
        <v>438</v>
      </c>
      <c r="B460" s="21" t="s">
        <v>3037</v>
      </c>
      <c r="C460" s="17" t="s">
        <v>3035</v>
      </c>
      <c r="D460" s="21" t="s">
        <v>631</v>
      </c>
      <c r="E460" s="21" t="s">
        <v>3034</v>
      </c>
      <c r="F460" s="21" t="s">
        <v>3036</v>
      </c>
      <c r="G460" s="21" t="s">
        <v>513</v>
      </c>
      <c r="H460" s="21" t="s">
        <v>515</v>
      </c>
      <c r="I460" s="21" t="s">
        <v>757</v>
      </c>
    </row>
    <row r="461" spans="1:9" ht="28" x14ac:dyDescent="0.2">
      <c r="A461" s="21">
        <v>439</v>
      </c>
      <c r="B461" s="21" t="s">
        <v>3047</v>
      </c>
      <c r="C461" s="17" t="s">
        <v>3044</v>
      </c>
      <c r="D461" s="21" t="s">
        <v>132</v>
      </c>
      <c r="E461" s="21" t="s">
        <v>3045</v>
      </c>
      <c r="F461" s="21" t="s">
        <v>3046</v>
      </c>
      <c r="G461" s="21" t="s">
        <v>513</v>
      </c>
      <c r="H461" s="21" t="s">
        <v>1245</v>
      </c>
      <c r="I461" s="21" t="s">
        <v>507</v>
      </c>
    </row>
    <row r="462" spans="1:9" ht="28" x14ac:dyDescent="0.2">
      <c r="A462" s="21">
        <v>440</v>
      </c>
      <c r="B462" s="21" t="s">
        <v>3049</v>
      </c>
      <c r="C462" s="17" t="s">
        <v>3050</v>
      </c>
      <c r="D462" s="21" t="s">
        <v>30</v>
      </c>
      <c r="E462" s="21" t="s">
        <v>3051</v>
      </c>
      <c r="F462" s="21" t="s">
        <v>3052</v>
      </c>
      <c r="G462" s="21" t="s">
        <v>513</v>
      </c>
      <c r="H462" s="21" t="s">
        <v>515</v>
      </c>
      <c r="I462" s="21" t="s">
        <v>507</v>
      </c>
    </row>
    <row r="463" spans="1:9" ht="42" x14ac:dyDescent="0.2">
      <c r="A463" s="21">
        <v>441</v>
      </c>
      <c r="B463" s="21" t="s">
        <v>3056</v>
      </c>
      <c r="C463" s="17" t="s">
        <v>3053</v>
      </c>
      <c r="D463" s="21" t="s">
        <v>631</v>
      </c>
      <c r="E463" s="21" t="s">
        <v>3054</v>
      </c>
      <c r="F463" s="21" t="s">
        <v>3055</v>
      </c>
      <c r="G463" s="21" t="s">
        <v>513</v>
      </c>
      <c r="H463" s="21" t="s">
        <v>1245</v>
      </c>
      <c r="I463" s="21" t="s">
        <v>507</v>
      </c>
    </row>
    <row r="464" spans="1:9" ht="28" x14ac:dyDescent="0.2">
      <c r="A464" s="21">
        <v>442</v>
      </c>
      <c r="B464" s="21" t="s">
        <v>3079</v>
      </c>
      <c r="C464" s="17" t="s">
        <v>3080</v>
      </c>
      <c r="D464" s="21" t="s">
        <v>105</v>
      </c>
      <c r="E464" s="21" t="s">
        <v>3081</v>
      </c>
      <c r="F464" s="21" t="s">
        <v>3082</v>
      </c>
      <c r="G464" s="21" t="s">
        <v>513</v>
      </c>
      <c r="H464" s="21" t="s">
        <v>515</v>
      </c>
      <c r="I464" s="21" t="s">
        <v>757</v>
      </c>
    </row>
    <row r="465" spans="1:9" ht="28" x14ac:dyDescent="0.2">
      <c r="A465" s="21">
        <v>443</v>
      </c>
      <c r="B465" s="21" t="s">
        <v>3094</v>
      </c>
      <c r="C465" s="17" t="s">
        <v>3092</v>
      </c>
      <c r="D465" s="21" t="s">
        <v>30</v>
      </c>
      <c r="E465" s="21" t="s">
        <v>3093</v>
      </c>
      <c r="F465" s="21" t="s">
        <v>54</v>
      </c>
      <c r="G465" s="21" t="s">
        <v>513</v>
      </c>
      <c r="H465" s="21" t="s">
        <v>515</v>
      </c>
      <c r="I465" s="21" t="s">
        <v>757</v>
      </c>
    </row>
    <row r="466" spans="1:9" ht="28" x14ac:dyDescent="0.2">
      <c r="A466" s="21">
        <v>444</v>
      </c>
      <c r="B466" s="21" t="s">
        <v>3101</v>
      </c>
      <c r="C466" s="17" t="s">
        <v>3102</v>
      </c>
      <c r="D466" s="21" t="s">
        <v>51</v>
      </c>
      <c r="E466" s="21" t="s">
        <v>3105</v>
      </c>
      <c r="F466" s="21" t="s">
        <v>3103</v>
      </c>
      <c r="G466" s="21" t="s">
        <v>513</v>
      </c>
      <c r="H466" s="21" t="s">
        <v>995</v>
      </c>
      <c r="I466" s="21" t="s">
        <v>507</v>
      </c>
    </row>
    <row r="467" spans="1:9" ht="28" x14ac:dyDescent="0.2">
      <c r="A467" s="21">
        <v>445</v>
      </c>
      <c r="B467" s="21" t="s">
        <v>3109</v>
      </c>
      <c r="C467" s="17" t="s">
        <v>3106</v>
      </c>
      <c r="D467" s="21" t="s">
        <v>780</v>
      </c>
      <c r="E467" s="21" t="s">
        <v>3107</v>
      </c>
      <c r="F467" s="21" t="s">
        <v>3108</v>
      </c>
      <c r="G467" s="21" t="s">
        <v>513</v>
      </c>
      <c r="H467" s="21" t="s">
        <v>995</v>
      </c>
      <c r="I467" s="21" t="s">
        <v>757</v>
      </c>
    </row>
    <row r="468" spans="1:9" ht="28" x14ac:dyDescent="0.2">
      <c r="A468" s="21">
        <v>446</v>
      </c>
      <c r="B468" s="21" t="s">
        <v>2899</v>
      </c>
      <c r="C468" s="17" t="s">
        <v>3124</v>
      </c>
      <c r="D468" s="21" t="s">
        <v>30</v>
      </c>
      <c r="E468" s="21" t="s">
        <v>3125</v>
      </c>
      <c r="F468" s="21" t="s">
        <v>3126</v>
      </c>
      <c r="G468" s="21" t="s">
        <v>513</v>
      </c>
      <c r="H468" s="21" t="s">
        <v>518</v>
      </c>
      <c r="I468" s="21" t="s">
        <v>757</v>
      </c>
    </row>
    <row r="469" spans="1:9" ht="42" x14ac:dyDescent="0.2">
      <c r="A469" s="21">
        <v>447</v>
      </c>
      <c r="B469" s="21" t="s">
        <v>3151</v>
      </c>
      <c r="C469" s="17" t="s">
        <v>3152</v>
      </c>
      <c r="D469" s="21" t="s">
        <v>631</v>
      </c>
      <c r="E469" s="21" t="s">
        <v>3153</v>
      </c>
      <c r="F469" s="21" t="s">
        <v>204</v>
      </c>
      <c r="G469" s="21" t="s">
        <v>513</v>
      </c>
      <c r="H469" s="21" t="s">
        <v>3154</v>
      </c>
      <c r="I469" s="21" t="s">
        <v>507</v>
      </c>
    </row>
    <row r="470" spans="1:9" ht="62.25" customHeight="1" x14ac:dyDescent="0.2">
      <c r="A470" s="21">
        <v>448</v>
      </c>
      <c r="B470" s="21" t="s">
        <v>3174</v>
      </c>
      <c r="C470" s="17" t="s">
        <v>3172</v>
      </c>
      <c r="D470" s="21" t="s">
        <v>97</v>
      </c>
      <c r="E470" s="21" t="s">
        <v>3173</v>
      </c>
      <c r="F470" s="21" t="s">
        <v>1269</v>
      </c>
      <c r="G470" s="21" t="s">
        <v>513</v>
      </c>
      <c r="H470" s="21" t="s">
        <v>995</v>
      </c>
      <c r="I470" s="21" t="s">
        <v>507</v>
      </c>
    </row>
    <row r="471" spans="1:9" x14ac:dyDescent="0.2">
      <c r="A471" s="21"/>
      <c r="B471" s="21"/>
      <c r="C471" s="17"/>
      <c r="D471" s="21"/>
      <c r="E471" s="21"/>
      <c r="F471" s="21"/>
      <c r="G471" s="21"/>
      <c r="H471" s="21"/>
      <c r="I471" s="21"/>
    </row>
  </sheetData>
  <autoFilter ref="A5:N411" xr:uid="{00000000-0009-0000-0000-000000000000}"/>
  <mergeCells count="11">
    <mergeCell ref="A1:F2"/>
    <mergeCell ref="A4:A5"/>
    <mergeCell ref="C4:C5"/>
    <mergeCell ref="D4:E4"/>
    <mergeCell ref="N4:N5"/>
    <mergeCell ref="M3:N3"/>
    <mergeCell ref="L4:L5"/>
    <mergeCell ref="F4:F5"/>
    <mergeCell ref="K4:K5"/>
    <mergeCell ref="G4:I4"/>
    <mergeCell ref="M4:M5"/>
  </mergeCells>
  <pageMargins left="0.70866141732283472" right="0.70866141732283472" top="0.74803149606299213" bottom="0.74803149606299213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Сервис!$B$11:$B$13</xm:f>
          </x14:formula1>
          <xm:sqref>G72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I31"/>
  <sheetViews>
    <sheetView zoomScaleNormal="100" workbookViewId="0">
      <selection activeCell="B40" sqref="B40"/>
    </sheetView>
  </sheetViews>
  <sheetFormatPr baseColWidth="10" defaultColWidth="9.1640625" defaultRowHeight="14" x14ac:dyDescent="0.15"/>
  <cols>
    <col min="1" max="1" width="6.33203125" style="2" customWidth="1"/>
    <col min="2" max="2" width="20.6640625" style="1" customWidth="1"/>
    <col min="3" max="3" width="17.6640625" style="1" customWidth="1"/>
    <col min="4" max="4" width="17" style="1" customWidth="1"/>
    <col min="5" max="5" width="14.5" style="1" customWidth="1"/>
    <col min="6" max="6" width="16.5" style="1" customWidth="1"/>
    <col min="7" max="7" width="17" style="1" customWidth="1"/>
    <col min="8" max="8" width="12.83203125" style="1" customWidth="1"/>
    <col min="9" max="9" width="13.1640625" style="2" customWidth="1"/>
    <col min="10" max="16384" width="9.1640625" style="2"/>
  </cols>
  <sheetData>
    <row r="1" spans="1:9" ht="30" x14ac:dyDescent="0.15">
      <c r="A1" s="111" t="s">
        <v>13</v>
      </c>
      <c r="B1" s="112" t="s">
        <v>2360</v>
      </c>
      <c r="C1" s="112" t="s">
        <v>2361</v>
      </c>
      <c r="D1" s="112" t="s">
        <v>2589</v>
      </c>
      <c r="E1" s="112" t="s">
        <v>2362</v>
      </c>
      <c r="F1" s="112" t="s">
        <v>10</v>
      </c>
      <c r="G1" s="4"/>
      <c r="H1" s="4"/>
      <c r="I1" s="4"/>
    </row>
    <row r="2" spans="1:9" x14ac:dyDescent="0.15">
      <c r="A2" s="110">
        <v>0.375</v>
      </c>
      <c r="B2" s="148"/>
      <c r="C2" s="106"/>
      <c r="D2" s="106"/>
      <c r="E2" s="106"/>
      <c r="F2" s="106"/>
      <c r="G2" s="5"/>
      <c r="H2" s="5"/>
      <c r="I2" s="5"/>
    </row>
    <row r="3" spans="1:9" x14ac:dyDescent="0.15">
      <c r="A3" s="110">
        <v>0.40625</v>
      </c>
      <c r="B3" s="148">
        <v>103</v>
      </c>
      <c r="C3" s="106"/>
      <c r="D3" s="106"/>
      <c r="E3" s="106"/>
      <c r="F3" s="106"/>
      <c r="G3" s="5"/>
      <c r="H3" s="5"/>
      <c r="I3" s="5"/>
    </row>
    <row r="4" spans="1:9" x14ac:dyDescent="0.15">
      <c r="A4" s="110">
        <v>0.4375</v>
      </c>
      <c r="B4" s="148">
        <v>71</v>
      </c>
      <c r="C4" s="106"/>
      <c r="D4" s="106"/>
      <c r="E4" s="106"/>
      <c r="F4" s="106"/>
      <c r="G4" s="5"/>
      <c r="H4" s="5"/>
      <c r="I4" s="5"/>
    </row>
    <row r="5" spans="1:9" x14ac:dyDescent="0.15">
      <c r="A5" s="110">
        <v>0.46875</v>
      </c>
      <c r="B5" s="148" t="s">
        <v>2463</v>
      </c>
      <c r="C5" s="106"/>
      <c r="D5" s="106"/>
      <c r="E5" s="106"/>
      <c r="F5" s="106"/>
      <c r="G5" s="5"/>
      <c r="H5" s="5"/>
      <c r="I5" s="5"/>
    </row>
    <row r="6" spans="1:9" x14ac:dyDescent="0.15">
      <c r="A6" s="110">
        <v>0.5</v>
      </c>
      <c r="B6" s="148">
        <v>36</v>
      </c>
      <c r="C6" s="106"/>
      <c r="D6" s="106"/>
      <c r="E6" s="106"/>
      <c r="F6" s="106"/>
      <c r="G6" s="5"/>
      <c r="H6" s="5"/>
      <c r="I6" s="5"/>
    </row>
    <row r="7" spans="1:9" x14ac:dyDescent="0.15">
      <c r="A7" s="110">
        <v>0.53125</v>
      </c>
      <c r="B7" s="148" t="s">
        <v>2374</v>
      </c>
      <c r="C7" s="106"/>
      <c r="D7" s="106"/>
      <c r="E7" s="106"/>
      <c r="F7" s="106"/>
      <c r="G7" s="5"/>
      <c r="H7" s="5"/>
      <c r="I7" s="5"/>
    </row>
    <row r="8" spans="1:9" x14ac:dyDescent="0.15">
      <c r="A8" s="110">
        <v>0.5625</v>
      </c>
      <c r="B8" s="106"/>
      <c r="C8" s="148" t="s">
        <v>3138</v>
      </c>
      <c r="D8" s="106"/>
      <c r="E8" s="106"/>
      <c r="F8" s="106"/>
      <c r="G8" s="5"/>
      <c r="H8" s="5"/>
      <c r="I8" s="5"/>
    </row>
    <row r="9" spans="1:9" x14ac:dyDescent="0.15">
      <c r="A9" s="110">
        <v>0.59375</v>
      </c>
      <c r="B9" s="106"/>
      <c r="C9" s="146"/>
      <c r="D9" s="106"/>
      <c r="E9" s="106"/>
      <c r="F9" s="106"/>
      <c r="G9" s="5"/>
      <c r="H9" s="5"/>
      <c r="I9" s="5"/>
    </row>
    <row r="10" spans="1:9" x14ac:dyDescent="0.15">
      <c r="A10" s="110">
        <v>0.625</v>
      </c>
      <c r="B10" s="106"/>
      <c r="C10" s="109"/>
      <c r="D10" s="106"/>
      <c r="E10" s="106"/>
      <c r="F10" s="106"/>
      <c r="G10" s="5"/>
      <c r="H10" s="5"/>
      <c r="I10" s="5"/>
    </row>
    <row r="11" spans="1:9" x14ac:dyDescent="0.15">
      <c r="A11" s="110">
        <v>0.65625</v>
      </c>
      <c r="B11" s="106"/>
      <c r="C11" s="146">
        <v>176</v>
      </c>
      <c r="D11" s="106"/>
      <c r="E11" s="106"/>
      <c r="F11" s="106"/>
      <c r="G11" s="5"/>
      <c r="H11" s="5"/>
    </row>
    <row r="12" spans="1:9" x14ac:dyDescent="0.15">
      <c r="A12" s="110">
        <v>0.6875</v>
      </c>
      <c r="B12" s="106"/>
      <c r="C12" s="148">
        <v>74</v>
      </c>
      <c r="D12" s="107">
        <v>148</v>
      </c>
      <c r="E12" s="106"/>
      <c r="F12" s="106"/>
      <c r="G12" s="5"/>
      <c r="H12" s="5"/>
      <c r="I12" s="5"/>
    </row>
    <row r="13" spans="1:9" x14ac:dyDescent="0.15">
      <c r="A13" s="110">
        <v>0.71875</v>
      </c>
      <c r="B13" s="106"/>
      <c r="C13" s="148">
        <v>38</v>
      </c>
      <c r="D13" s="106"/>
      <c r="E13" s="106"/>
      <c r="F13" s="106"/>
      <c r="G13" s="5"/>
      <c r="H13" s="5"/>
      <c r="I13" s="5"/>
    </row>
    <row r="14" spans="1:9" x14ac:dyDescent="0.15">
      <c r="A14" s="110">
        <v>0.75</v>
      </c>
      <c r="B14" s="106"/>
      <c r="C14" s="186"/>
      <c r="D14" s="371">
        <v>80</v>
      </c>
      <c r="E14" s="106"/>
      <c r="F14" s="106"/>
      <c r="G14" s="6"/>
      <c r="H14" s="6"/>
      <c r="I14" s="6"/>
    </row>
    <row r="15" spans="1:9" x14ac:dyDescent="0.15">
      <c r="A15" s="110">
        <v>0.78125</v>
      </c>
      <c r="B15" s="106"/>
      <c r="C15" s="186"/>
      <c r="D15" s="369" t="s">
        <v>2898</v>
      </c>
      <c r="E15" s="106"/>
      <c r="F15" s="106"/>
      <c r="G15" s="5"/>
      <c r="H15" s="5"/>
      <c r="I15" s="5"/>
    </row>
    <row r="16" spans="1:9" x14ac:dyDescent="0.15">
      <c r="A16" s="110">
        <v>0.8125</v>
      </c>
      <c r="B16" s="106"/>
      <c r="C16" s="107"/>
      <c r="D16" s="148" t="s">
        <v>2610</v>
      </c>
      <c r="E16" s="106"/>
      <c r="F16" s="106"/>
      <c r="G16" s="5"/>
      <c r="H16" s="5"/>
      <c r="I16" s="5"/>
    </row>
    <row r="17" spans="1:9" x14ac:dyDescent="0.15">
      <c r="A17" s="110">
        <v>0.84375</v>
      </c>
      <c r="B17" s="106"/>
      <c r="C17" s="106"/>
      <c r="D17" s="148" t="s">
        <v>2363</v>
      </c>
      <c r="E17" s="106"/>
      <c r="F17" s="106"/>
      <c r="G17" s="5"/>
      <c r="H17" s="5"/>
      <c r="I17" s="5"/>
    </row>
    <row r="18" spans="1:9" x14ac:dyDescent="0.15">
      <c r="A18" s="110">
        <v>0.875</v>
      </c>
      <c r="B18" s="106"/>
      <c r="C18" s="106"/>
      <c r="D18" s="106"/>
      <c r="E18" s="146">
        <v>182</v>
      </c>
      <c r="F18" s="106"/>
      <c r="G18" s="5"/>
      <c r="H18" s="5"/>
      <c r="I18" s="5"/>
    </row>
    <row r="19" spans="1:9" x14ac:dyDescent="0.15">
      <c r="A19" s="110">
        <v>0.91666666666666663</v>
      </c>
      <c r="B19" s="106"/>
      <c r="C19" s="106"/>
      <c r="D19" s="107"/>
      <c r="E19" s="187"/>
      <c r="F19" s="106"/>
      <c r="G19" s="5"/>
      <c r="H19" s="5"/>
      <c r="I19" s="5"/>
    </row>
    <row r="20" spans="1:9" x14ac:dyDescent="0.15">
      <c r="A20" s="110">
        <v>0.94791666666666663</v>
      </c>
      <c r="B20" s="106"/>
      <c r="C20" s="106"/>
      <c r="D20" s="106"/>
      <c r="E20" s="148">
        <v>29</v>
      </c>
      <c r="F20" s="106"/>
      <c r="G20" s="5"/>
      <c r="H20" s="5"/>
      <c r="I20" s="5"/>
    </row>
    <row r="21" spans="1:9" x14ac:dyDescent="0.15">
      <c r="A21" s="110">
        <v>0.98958333333333337</v>
      </c>
      <c r="B21" s="107"/>
      <c r="C21" s="106"/>
      <c r="D21" s="106"/>
      <c r="E21" s="107"/>
      <c r="F21" s="148" t="s">
        <v>2440</v>
      </c>
      <c r="G21" s="5"/>
      <c r="H21" s="5"/>
      <c r="I21" s="5"/>
    </row>
    <row r="22" spans="1:9" x14ac:dyDescent="0.15">
      <c r="A22" s="110">
        <v>2.0833333333333332E-2</v>
      </c>
      <c r="B22" s="106"/>
      <c r="C22" s="106"/>
      <c r="D22" s="106"/>
      <c r="E22" s="107"/>
      <c r="F22" s="148"/>
      <c r="G22" s="5"/>
      <c r="H22" s="5"/>
      <c r="I22" s="5"/>
    </row>
    <row r="23" spans="1:9" x14ac:dyDescent="0.15">
      <c r="A23" s="110">
        <v>4.1666666666666664E-2</v>
      </c>
      <c r="B23" s="106"/>
      <c r="C23" s="106"/>
      <c r="D23" s="106"/>
      <c r="E23" s="106"/>
      <c r="F23" s="148">
        <v>31</v>
      </c>
      <c r="G23" s="5"/>
      <c r="H23" s="5"/>
      <c r="I23" s="5"/>
    </row>
    <row r="24" spans="1:9" x14ac:dyDescent="0.15">
      <c r="A24" s="110">
        <v>1.0625</v>
      </c>
      <c r="B24" s="106"/>
      <c r="C24" s="106"/>
      <c r="D24" s="106"/>
      <c r="E24" s="106"/>
      <c r="F24" s="148"/>
      <c r="G24" s="5"/>
      <c r="H24" s="5"/>
      <c r="I24" s="5"/>
    </row>
    <row r="25" spans="1:9" x14ac:dyDescent="0.15">
      <c r="A25" s="110">
        <v>1.09375</v>
      </c>
      <c r="B25" s="106"/>
      <c r="C25" s="106"/>
      <c r="D25" s="106"/>
      <c r="E25" s="106"/>
      <c r="F25" s="106"/>
      <c r="G25" s="5"/>
      <c r="H25" s="5"/>
      <c r="I25" s="5"/>
    </row>
    <row r="26" spans="1:9" x14ac:dyDescent="0.15">
      <c r="A26" s="110">
        <v>1.125</v>
      </c>
      <c r="B26" s="106"/>
      <c r="C26" s="106"/>
      <c r="D26" s="106"/>
      <c r="E26" s="107"/>
      <c r="F26" s="106"/>
      <c r="G26" s="5"/>
      <c r="H26" s="5"/>
      <c r="I26" s="5"/>
    </row>
    <row r="31" spans="1:9" ht="15" x14ac:dyDescent="0.2">
      <c r="A31"/>
      <c r="B31"/>
      <c r="C31"/>
      <c r="D31"/>
      <c r="E31"/>
      <c r="F31" s="103"/>
      <c r="G31" s="103"/>
      <c r="H31"/>
    </row>
  </sheetData>
  <pageMargins left="0.70866141732283472" right="0.70866141732283472" top="0" bottom="0" header="0" footer="0"/>
  <pageSetup paperSize="9" scale="13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  <pageSetUpPr fitToPage="1"/>
  </sheetPr>
  <dimension ref="A1:I39"/>
  <sheetViews>
    <sheetView zoomScale="82" zoomScaleNormal="82" workbookViewId="0">
      <pane ySplit="1" topLeftCell="A2" activePane="bottomLeft" state="frozen"/>
      <selection pane="bottomLeft" activeCell="E28" sqref="E28"/>
    </sheetView>
  </sheetViews>
  <sheetFormatPr baseColWidth="10" defaultColWidth="9.1640625" defaultRowHeight="14" x14ac:dyDescent="0.15"/>
  <cols>
    <col min="1" max="1" width="7.1640625" style="2" customWidth="1"/>
    <col min="2" max="2" width="19.5" style="1" customWidth="1"/>
    <col min="3" max="3" width="20.6640625" style="1" customWidth="1"/>
    <col min="4" max="4" width="21.83203125" style="1" customWidth="1"/>
    <col min="5" max="5" width="20.83203125" style="1" customWidth="1"/>
    <col min="6" max="7" width="17" style="1" customWidth="1"/>
    <col min="8" max="8" width="12.83203125" style="1" customWidth="1"/>
    <col min="9" max="9" width="13.1640625" style="2" customWidth="1"/>
    <col min="10" max="16384" width="9.1640625" style="2"/>
  </cols>
  <sheetData>
    <row r="1" spans="1:9" ht="30" x14ac:dyDescent="0.15">
      <c r="A1" s="212" t="s">
        <v>1799</v>
      </c>
      <c r="B1" s="104" t="s">
        <v>2359</v>
      </c>
      <c r="C1" s="104" t="s">
        <v>2349</v>
      </c>
      <c r="D1" s="104" t="s">
        <v>1306</v>
      </c>
      <c r="E1" s="104" t="s">
        <v>1307</v>
      </c>
      <c r="F1" s="104" t="s">
        <v>1308</v>
      </c>
      <c r="G1" s="104" t="s">
        <v>10</v>
      </c>
      <c r="H1" s="4"/>
      <c r="I1" s="4"/>
    </row>
    <row r="2" spans="1:9" x14ac:dyDescent="0.15">
      <c r="A2" s="102">
        <v>0.375</v>
      </c>
      <c r="B2" s="105"/>
      <c r="C2" s="106"/>
      <c r="D2" s="106"/>
      <c r="E2" s="106"/>
      <c r="F2" s="106"/>
      <c r="G2" s="106"/>
      <c r="H2" s="5"/>
      <c r="I2" s="5"/>
    </row>
    <row r="3" spans="1:9" x14ac:dyDescent="0.15">
      <c r="A3" s="102">
        <v>0.39583333333333331</v>
      </c>
      <c r="B3" s="148"/>
      <c r="C3" s="106"/>
      <c r="D3" s="106"/>
      <c r="E3" s="106"/>
      <c r="F3" s="106"/>
      <c r="G3" s="106"/>
      <c r="H3" s="5"/>
      <c r="I3" s="5"/>
    </row>
    <row r="4" spans="1:9" x14ac:dyDescent="0.15">
      <c r="A4" s="102">
        <v>0.41666666666666669</v>
      </c>
      <c r="B4" s="105"/>
      <c r="C4" s="106"/>
      <c r="D4" s="106"/>
      <c r="E4" s="106"/>
      <c r="F4" s="106"/>
      <c r="G4" s="106"/>
      <c r="H4" s="5"/>
      <c r="I4" s="5"/>
    </row>
    <row r="5" spans="1:9" ht="15" customHeight="1" x14ac:dyDescent="0.15">
      <c r="A5" s="102">
        <v>0.4375</v>
      </c>
      <c r="B5" s="372"/>
      <c r="C5" s="107"/>
      <c r="D5" s="107"/>
      <c r="E5" s="107"/>
      <c r="F5" s="107"/>
      <c r="G5" s="107"/>
      <c r="H5" s="5"/>
      <c r="I5" s="5"/>
    </row>
    <row r="6" spans="1:9" ht="15" customHeight="1" x14ac:dyDescent="0.15">
      <c r="A6" s="102">
        <v>0.45833333333333331</v>
      </c>
      <c r="B6" s="374" t="s">
        <v>2556</v>
      </c>
      <c r="C6" s="107"/>
      <c r="D6" s="107"/>
      <c r="E6" s="107"/>
      <c r="F6" s="107"/>
      <c r="G6" s="107"/>
      <c r="H6" s="5"/>
      <c r="I6" s="5"/>
    </row>
    <row r="7" spans="1:9" x14ac:dyDescent="0.15">
      <c r="A7" s="102">
        <v>0.47916666666666669</v>
      </c>
      <c r="B7" s="148"/>
      <c r="C7" s="107"/>
      <c r="D7" s="107"/>
      <c r="E7" s="107"/>
      <c r="F7" s="107"/>
      <c r="G7" s="107"/>
      <c r="H7" s="5"/>
      <c r="I7" s="5"/>
    </row>
    <row r="8" spans="1:9" ht="15" customHeight="1" x14ac:dyDescent="0.15">
      <c r="A8" s="102">
        <v>0.5</v>
      </c>
      <c r="B8" s="375" t="s">
        <v>3159</v>
      </c>
      <c r="C8" s="107"/>
      <c r="D8" s="107"/>
      <c r="E8" s="107"/>
      <c r="F8" s="107"/>
      <c r="G8" s="107"/>
      <c r="H8" s="5"/>
      <c r="I8" s="5"/>
    </row>
    <row r="9" spans="1:9" x14ac:dyDescent="0.15">
      <c r="A9" s="102">
        <v>0.52083333333333337</v>
      </c>
      <c r="B9" s="373"/>
      <c r="C9" s="107"/>
      <c r="D9" s="107"/>
      <c r="E9" s="107"/>
      <c r="F9" s="107"/>
      <c r="G9" s="107"/>
      <c r="H9" s="5"/>
      <c r="I9" s="5"/>
    </row>
    <row r="10" spans="1:9" x14ac:dyDescent="0.15">
      <c r="A10" s="102">
        <v>0.54166666666666663</v>
      </c>
      <c r="B10" s="257"/>
      <c r="C10" s="107"/>
      <c r="D10" s="107"/>
      <c r="E10" s="107"/>
      <c r="F10" s="107"/>
      <c r="G10" s="107"/>
      <c r="H10" s="5"/>
      <c r="I10" s="5"/>
    </row>
    <row r="11" spans="1:9" x14ac:dyDescent="0.15">
      <c r="A11" s="102">
        <v>0.5625</v>
      </c>
      <c r="B11" s="107"/>
      <c r="C11" s="368" t="s">
        <v>2798</v>
      </c>
      <c r="D11" s="107"/>
      <c r="E11" s="107"/>
      <c r="F11" s="107"/>
      <c r="G11" s="107"/>
      <c r="H11" s="5"/>
      <c r="I11" s="5"/>
    </row>
    <row r="12" spans="1:9" x14ac:dyDescent="0.15">
      <c r="A12" s="102">
        <v>0.58333333333333337</v>
      </c>
      <c r="B12" s="107"/>
      <c r="C12" s="338"/>
      <c r="D12" s="107"/>
      <c r="E12" s="107"/>
      <c r="F12" s="107"/>
      <c r="G12" s="107"/>
      <c r="H12" s="5"/>
      <c r="I12" s="5"/>
    </row>
    <row r="13" spans="1:9" x14ac:dyDescent="0.15">
      <c r="A13" s="102">
        <v>0.60416666666666663</v>
      </c>
      <c r="B13" s="107"/>
      <c r="C13" s="338"/>
      <c r="D13" s="107"/>
      <c r="E13" s="107"/>
      <c r="F13" s="107"/>
      <c r="G13" s="107"/>
      <c r="H13" s="5"/>
      <c r="I13" s="5"/>
    </row>
    <row r="14" spans="1:9" x14ac:dyDescent="0.15">
      <c r="A14" s="102">
        <v>0.625</v>
      </c>
      <c r="B14" s="107"/>
      <c r="C14" s="148" t="s">
        <v>2584</v>
      </c>
      <c r="D14" s="107"/>
      <c r="E14" s="107"/>
      <c r="F14" s="107"/>
      <c r="G14" s="107"/>
      <c r="H14" s="6"/>
      <c r="I14" s="6"/>
    </row>
    <row r="15" spans="1:9" x14ac:dyDescent="0.15">
      <c r="A15" s="102">
        <v>0.64583333333333337</v>
      </c>
      <c r="B15" s="107"/>
      <c r="C15" s="105"/>
      <c r="D15" s="107"/>
      <c r="E15" s="107"/>
      <c r="F15" s="107"/>
      <c r="G15" s="107"/>
      <c r="H15" s="5"/>
      <c r="I15" s="5"/>
    </row>
    <row r="16" spans="1:9" x14ac:dyDescent="0.15">
      <c r="A16" s="102">
        <v>0.66666666666666663</v>
      </c>
      <c r="B16" s="107"/>
      <c r="C16" s="148" t="s">
        <v>2960</v>
      </c>
      <c r="D16" s="107"/>
      <c r="E16" s="107"/>
      <c r="F16" s="107"/>
      <c r="G16" s="107"/>
      <c r="H16" s="5"/>
      <c r="I16" s="5"/>
    </row>
    <row r="17" spans="1:9" x14ac:dyDescent="0.15">
      <c r="A17" s="102">
        <v>0.6875</v>
      </c>
      <c r="B17" s="107"/>
      <c r="C17" s="148"/>
      <c r="D17" s="107"/>
      <c r="E17" s="107"/>
      <c r="F17" s="107"/>
      <c r="G17" s="107"/>
      <c r="H17" s="5"/>
      <c r="I17" s="5"/>
    </row>
    <row r="18" spans="1:9" ht="30" x14ac:dyDescent="0.15">
      <c r="A18" s="102">
        <v>0.70833333333333337</v>
      </c>
      <c r="B18" s="107"/>
      <c r="C18" s="257" t="s">
        <v>2649</v>
      </c>
      <c r="D18" s="107"/>
      <c r="E18" s="107"/>
      <c r="F18" s="107"/>
      <c r="G18" s="107"/>
      <c r="H18" s="5"/>
      <c r="I18" s="5"/>
    </row>
    <row r="19" spans="1:9" x14ac:dyDescent="0.15">
      <c r="A19" s="102">
        <v>0.72916666666666663</v>
      </c>
      <c r="B19" s="107"/>
      <c r="C19" s="148" t="s">
        <v>2597</v>
      </c>
      <c r="D19" s="107"/>
      <c r="E19" s="107"/>
      <c r="F19" s="107"/>
      <c r="G19" s="107"/>
      <c r="H19" s="5"/>
      <c r="I19" s="5"/>
    </row>
    <row r="20" spans="1:9" x14ac:dyDescent="0.15">
      <c r="A20" s="102">
        <v>0.75</v>
      </c>
      <c r="B20" s="107"/>
      <c r="C20" s="107"/>
      <c r="D20" s="187"/>
      <c r="E20" s="107"/>
      <c r="F20" s="107"/>
      <c r="G20" s="107"/>
      <c r="H20" s="5"/>
      <c r="I20" s="5"/>
    </row>
    <row r="21" spans="1:9" ht="15" x14ac:dyDescent="0.15">
      <c r="A21" s="102">
        <v>0.77083333333333337</v>
      </c>
      <c r="B21" s="107"/>
      <c r="C21" s="186"/>
      <c r="D21" s="257" t="s">
        <v>2425</v>
      </c>
      <c r="E21" s="107"/>
      <c r="F21" s="107"/>
      <c r="G21" s="107"/>
      <c r="H21" s="5"/>
      <c r="I21" s="5"/>
    </row>
    <row r="22" spans="1:9" ht="33" customHeight="1" x14ac:dyDescent="0.15">
      <c r="A22" s="102">
        <v>0.79166666666666663</v>
      </c>
      <c r="B22" s="107"/>
      <c r="C22" s="107"/>
      <c r="D22" s="257" t="s">
        <v>3165</v>
      </c>
      <c r="E22" s="107"/>
      <c r="F22" s="107"/>
      <c r="G22" s="107"/>
      <c r="H22" s="5"/>
      <c r="I22" s="5"/>
    </row>
    <row r="23" spans="1:9" ht="33.75" customHeight="1" x14ac:dyDescent="0.15">
      <c r="A23" s="102">
        <v>0.8125</v>
      </c>
      <c r="B23" s="107"/>
      <c r="C23" s="107"/>
      <c r="D23" s="257" t="s">
        <v>3164</v>
      </c>
      <c r="E23" s="107"/>
      <c r="F23" s="107"/>
      <c r="G23" s="107"/>
      <c r="H23" s="5"/>
      <c r="I23" s="5"/>
    </row>
    <row r="24" spans="1:9" x14ac:dyDescent="0.15">
      <c r="A24" s="102">
        <v>0.83333333333333337</v>
      </c>
      <c r="B24" s="107"/>
      <c r="C24" s="107"/>
      <c r="D24" s="148"/>
      <c r="E24" s="107"/>
      <c r="F24" s="107"/>
      <c r="G24" s="107"/>
      <c r="H24" s="5"/>
      <c r="I24" s="5"/>
    </row>
    <row r="25" spans="1:9" x14ac:dyDescent="0.15">
      <c r="A25" s="102">
        <v>0.85416666666666663</v>
      </c>
      <c r="B25" s="107"/>
      <c r="C25" s="107"/>
      <c r="D25" s="105"/>
      <c r="E25" s="186"/>
      <c r="F25" s="107"/>
      <c r="G25" s="107"/>
      <c r="H25" s="5"/>
      <c r="I25" s="5"/>
    </row>
    <row r="26" spans="1:9" x14ac:dyDescent="0.15">
      <c r="A26" s="102">
        <v>0.875</v>
      </c>
      <c r="B26" s="107"/>
      <c r="C26" s="107"/>
      <c r="D26" s="107"/>
      <c r="E26" s="148" t="s">
        <v>3110</v>
      </c>
      <c r="F26" s="107"/>
      <c r="G26" s="107"/>
      <c r="H26" s="5"/>
      <c r="I26" s="5"/>
    </row>
    <row r="27" spans="1:9" x14ac:dyDescent="0.15">
      <c r="A27" s="102">
        <v>0.89583333333333337</v>
      </c>
      <c r="B27" s="107"/>
      <c r="C27" s="107"/>
      <c r="D27" s="107"/>
      <c r="E27" s="148"/>
      <c r="F27" s="107"/>
      <c r="G27" s="107"/>
      <c r="H27" s="5"/>
      <c r="I27" s="5"/>
    </row>
    <row r="28" spans="1:9" x14ac:dyDescent="0.15">
      <c r="A28" s="102">
        <v>0.91666666666666663</v>
      </c>
      <c r="B28" s="107"/>
      <c r="C28" s="107"/>
      <c r="D28" s="107"/>
      <c r="E28" s="148" t="s">
        <v>2345</v>
      </c>
      <c r="F28" s="107"/>
      <c r="G28" s="107"/>
      <c r="H28" s="5"/>
      <c r="I28" s="5"/>
    </row>
    <row r="29" spans="1:9" x14ac:dyDescent="0.15">
      <c r="A29" s="102">
        <v>0.9375</v>
      </c>
      <c r="B29" s="107"/>
      <c r="C29" s="107"/>
      <c r="D29" s="107"/>
      <c r="E29" s="148"/>
      <c r="F29" s="107"/>
      <c r="G29" s="107"/>
      <c r="H29" s="5"/>
      <c r="I29" s="5"/>
    </row>
    <row r="30" spans="1:9" x14ac:dyDescent="0.15">
      <c r="A30" s="102">
        <v>0.95833333333333337</v>
      </c>
      <c r="B30" s="107"/>
      <c r="C30" s="107"/>
      <c r="D30" s="107"/>
      <c r="E30" s="107"/>
      <c r="F30" s="105"/>
      <c r="G30" s="107"/>
      <c r="H30" s="5"/>
      <c r="I30" s="5"/>
    </row>
    <row r="31" spans="1:9" x14ac:dyDescent="0.15">
      <c r="A31" s="102">
        <v>2.0833333333333332E-2</v>
      </c>
      <c r="B31" s="107"/>
      <c r="C31" s="107"/>
      <c r="D31" s="107"/>
      <c r="E31" s="107"/>
      <c r="F31" s="107"/>
      <c r="G31" s="105"/>
      <c r="H31" s="5"/>
      <c r="I31" s="5"/>
    </row>
    <row r="32" spans="1:9" x14ac:dyDescent="0.15">
      <c r="A32" s="102">
        <v>4.1666666666666664E-2</v>
      </c>
      <c r="B32" s="107"/>
      <c r="C32" s="107"/>
      <c r="D32" s="107"/>
      <c r="E32" s="107"/>
      <c r="F32" s="107"/>
      <c r="G32" s="148"/>
      <c r="I32" s="5"/>
    </row>
    <row r="33" spans="1:9" x14ac:dyDescent="0.15">
      <c r="A33" s="102">
        <v>6.25E-2</v>
      </c>
      <c r="B33" s="107"/>
      <c r="C33" s="107"/>
      <c r="D33" s="107"/>
      <c r="E33" s="107"/>
      <c r="F33" s="107"/>
      <c r="G33" s="105"/>
      <c r="H33" s="103"/>
      <c r="I33" s="5"/>
    </row>
    <row r="34" spans="1:9" x14ac:dyDescent="0.15">
      <c r="A34" s="102">
        <v>8.3333333333333301E-2</v>
      </c>
      <c r="B34" s="107"/>
      <c r="C34" s="107"/>
      <c r="D34" s="107"/>
      <c r="E34" s="107"/>
      <c r="F34" s="107"/>
      <c r="G34" s="105"/>
      <c r="H34" s="103"/>
      <c r="I34" s="6"/>
    </row>
    <row r="39" spans="1:9" ht="15" x14ac:dyDescent="0.2">
      <c r="A39"/>
      <c r="B39"/>
      <c r="C39"/>
      <c r="D39"/>
      <c r="E39"/>
      <c r="F39"/>
      <c r="G39" s="103"/>
      <c r="H39" s="103"/>
      <c r="I39"/>
    </row>
  </sheetData>
  <pageMargins left="0.70866141732283472" right="0.70866141732283472" top="0" bottom="0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</sheetPr>
  <dimension ref="A1:I31"/>
  <sheetViews>
    <sheetView zoomScaleNormal="100" workbookViewId="0">
      <selection activeCell="B2" sqref="B2:F25"/>
    </sheetView>
  </sheetViews>
  <sheetFormatPr baseColWidth="10" defaultColWidth="9.1640625" defaultRowHeight="14" x14ac:dyDescent="0.15"/>
  <cols>
    <col min="1" max="1" width="6.33203125" style="2" customWidth="1"/>
    <col min="2" max="6" width="18.83203125" style="1" customWidth="1"/>
    <col min="7" max="7" width="17" style="1" customWidth="1"/>
    <col min="8" max="8" width="12.83203125" style="1" customWidth="1"/>
    <col min="9" max="9" width="13.1640625" style="2" customWidth="1"/>
    <col min="10" max="16384" width="9.1640625" style="2"/>
  </cols>
  <sheetData>
    <row r="1" spans="1:9" ht="30" x14ac:dyDescent="0.15">
      <c r="A1" s="249" t="s">
        <v>2137</v>
      </c>
      <c r="B1" s="112" t="s">
        <v>1303</v>
      </c>
      <c r="C1" s="112" t="s">
        <v>1304</v>
      </c>
      <c r="D1" s="112" t="s">
        <v>1692</v>
      </c>
      <c r="E1" s="112" t="s">
        <v>1305</v>
      </c>
      <c r="F1" s="112" t="s">
        <v>10</v>
      </c>
      <c r="G1" s="4"/>
      <c r="H1" s="4"/>
      <c r="I1" s="4"/>
    </row>
    <row r="2" spans="1:9" x14ac:dyDescent="0.15">
      <c r="A2" s="110">
        <v>0.375</v>
      </c>
      <c r="B2" s="187"/>
      <c r="C2" s="251"/>
      <c r="D2" s="251"/>
      <c r="E2" s="251"/>
      <c r="F2" s="251"/>
      <c r="G2" s="5"/>
      <c r="H2" s="5"/>
      <c r="I2" s="5"/>
    </row>
    <row r="3" spans="1:9" x14ac:dyDescent="0.15">
      <c r="A3" s="110">
        <v>0.40625</v>
      </c>
      <c r="B3" s="252"/>
      <c r="C3" s="251"/>
      <c r="D3" s="251"/>
      <c r="E3" s="251"/>
      <c r="F3" s="251"/>
      <c r="G3" s="5"/>
      <c r="H3" s="5"/>
      <c r="I3" s="5"/>
    </row>
    <row r="4" spans="1:9" x14ac:dyDescent="0.15">
      <c r="A4" s="110">
        <v>0.4375</v>
      </c>
      <c r="B4" s="257"/>
      <c r="C4" s="251"/>
      <c r="D4" s="251"/>
      <c r="E4" s="251"/>
      <c r="F4" s="251"/>
      <c r="G4" s="5"/>
      <c r="H4" s="5"/>
      <c r="I4" s="5"/>
    </row>
    <row r="5" spans="1:9" x14ac:dyDescent="0.15">
      <c r="A5" s="110">
        <v>0.46875</v>
      </c>
      <c r="B5" s="257"/>
      <c r="C5" s="251"/>
      <c r="D5" s="251"/>
      <c r="E5" s="251"/>
      <c r="F5" s="251"/>
      <c r="G5" s="5"/>
      <c r="H5" s="5"/>
      <c r="I5" s="5"/>
    </row>
    <row r="6" spans="1:9" x14ac:dyDescent="0.15">
      <c r="A6" s="110">
        <v>0.5</v>
      </c>
      <c r="B6" s="257"/>
      <c r="C6" s="251"/>
      <c r="D6" s="251"/>
      <c r="E6" s="251"/>
      <c r="F6" s="251"/>
      <c r="G6" s="5"/>
      <c r="H6" s="5"/>
      <c r="I6" s="5"/>
    </row>
    <row r="7" spans="1:9" x14ac:dyDescent="0.15">
      <c r="A7" s="110">
        <v>0.53125</v>
      </c>
      <c r="B7" s="187"/>
      <c r="C7" s="253"/>
      <c r="D7" s="251"/>
      <c r="E7" s="251"/>
      <c r="F7" s="251"/>
      <c r="G7" s="5"/>
      <c r="H7" s="5"/>
      <c r="I7" s="5"/>
    </row>
    <row r="8" spans="1:9" x14ac:dyDescent="0.15">
      <c r="A8" s="110">
        <v>0.5625</v>
      </c>
      <c r="B8" s="251"/>
      <c r="C8" s="173"/>
      <c r="D8" s="251"/>
      <c r="E8" s="251"/>
      <c r="F8" s="251"/>
      <c r="G8" s="5"/>
      <c r="H8" s="5"/>
      <c r="I8" s="5"/>
    </row>
    <row r="9" spans="1:9" x14ac:dyDescent="0.15">
      <c r="A9" s="110">
        <v>0.59375</v>
      </c>
      <c r="B9" s="251"/>
      <c r="C9" s="173"/>
      <c r="D9" s="251"/>
      <c r="E9" s="251"/>
      <c r="F9" s="251"/>
      <c r="G9" s="5"/>
      <c r="H9" s="5"/>
      <c r="I9" s="5"/>
    </row>
    <row r="10" spans="1:9" x14ac:dyDescent="0.15">
      <c r="A10" s="110">
        <v>0.625</v>
      </c>
      <c r="B10" s="251"/>
      <c r="C10" s="173"/>
      <c r="D10" s="251"/>
      <c r="E10" s="251"/>
      <c r="F10" s="251"/>
      <c r="G10" s="5"/>
      <c r="H10" s="5"/>
      <c r="I10" s="5"/>
    </row>
    <row r="11" spans="1:9" x14ac:dyDescent="0.15">
      <c r="A11" s="110">
        <v>0.65625</v>
      </c>
      <c r="B11" s="251"/>
      <c r="C11" s="250"/>
      <c r="D11" s="251"/>
      <c r="E11" s="251"/>
      <c r="F11" s="251"/>
      <c r="G11" s="5"/>
      <c r="H11" s="5"/>
    </row>
    <row r="12" spans="1:9" x14ac:dyDescent="0.15">
      <c r="A12" s="110">
        <v>0.70833333333333337</v>
      </c>
      <c r="B12" s="251"/>
      <c r="C12" s="250"/>
      <c r="D12" s="251"/>
      <c r="E12" s="251"/>
      <c r="F12" s="251"/>
      <c r="G12" s="5"/>
      <c r="H12" s="5"/>
      <c r="I12" s="5"/>
    </row>
    <row r="13" spans="1:9" ht="30" customHeight="1" x14ac:dyDescent="0.15">
      <c r="A13" s="110">
        <v>0.72916666666666663</v>
      </c>
      <c r="B13" s="251"/>
      <c r="C13" s="252"/>
      <c r="D13" s="251"/>
      <c r="E13" s="251"/>
      <c r="F13" s="251"/>
      <c r="G13" s="5"/>
      <c r="H13" s="5"/>
      <c r="I13" s="5"/>
    </row>
    <row r="14" spans="1:9" x14ac:dyDescent="0.15">
      <c r="A14" s="110">
        <v>0.75</v>
      </c>
      <c r="B14" s="251"/>
      <c r="C14" s="187"/>
      <c r="D14" s="251"/>
      <c r="E14" s="251"/>
      <c r="F14" s="251"/>
      <c r="G14" s="6"/>
      <c r="H14" s="6"/>
      <c r="I14" s="6"/>
    </row>
    <row r="15" spans="1:9" x14ac:dyDescent="0.15">
      <c r="A15" s="110">
        <v>0.78125</v>
      </c>
      <c r="B15" s="251"/>
      <c r="C15" s="254"/>
      <c r="D15" s="255"/>
      <c r="E15" s="251"/>
      <c r="F15" s="251"/>
      <c r="G15" s="5"/>
      <c r="H15" s="5"/>
      <c r="I15" s="5"/>
    </row>
    <row r="16" spans="1:9" x14ac:dyDescent="0.15">
      <c r="A16" s="110">
        <v>0.8125</v>
      </c>
      <c r="B16" s="251"/>
      <c r="C16" s="256"/>
      <c r="D16" s="252"/>
      <c r="E16" s="251"/>
      <c r="F16" s="251"/>
      <c r="G16" s="5"/>
      <c r="H16" s="5"/>
      <c r="I16" s="5"/>
    </row>
    <row r="17" spans="1:9" x14ac:dyDescent="0.15">
      <c r="A17" s="110">
        <v>0.84375</v>
      </c>
      <c r="B17" s="251"/>
      <c r="C17" s="251"/>
      <c r="D17" s="187"/>
      <c r="E17" s="251"/>
      <c r="F17" s="251"/>
      <c r="G17" s="5"/>
      <c r="H17" s="5"/>
      <c r="I17" s="5"/>
    </row>
    <row r="18" spans="1:9" x14ac:dyDescent="0.15">
      <c r="A18" s="110">
        <v>0.875</v>
      </c>
      <c r="B18" s="251"/>
      <c r="C18" s="251"/>
      <c r="D18" s="256"/>
      <c r="E18" s="173"/>
      <c r="F18" s="251"/>
      <c r="G18" s="5"/>
      <c r="H18" s="5"/>
      <c r="I18" s="5"/>
    </row>
    <row r="19" spans="1:9" x14ac:dyDescent="0.15">
      <c r="A19" s="110">
        <v>0.90625</v>
      </c>
      <c r="B19" s="251"/>
      <c r="C19" s="251"/>
      <c r="D19" s="256"/>
      <c r="E19" s="187"/>
      <c r="F19" s="251"/>
      <c r="G19" s="5"/>
      <c r="H19" s="5"/>
      <c r="I19" s="5"/>
    </row>
    <row r="20" spans="1:9" x14ac:dyDescent="0.15">
      <c r="A20" s="110">
        <v>0.9375</v>
      </c>
      <c r="B20" s="251"/>
      <c r="C20" s="251"/>
      <c r="D20" s="251"/>
      <c r="E20" s="187"/>
      <c r="F20" s="251"/>
      <c r="G20" s="5"/>
      <c r="H20" s="5"/>
      <c r="I20" s="5"/>
    </row>
    <row r="21" spans="1:9" x14ac:dyDescent="0.15">
      <c r="A21" s="110">
        <v>0.95833333333333337</v>
      </c>
      <c r="B21" s="256"/>
      <c r="C21" s="251"/>
      <c r="D21" s="251"/>
      <c r="E21" s="256"/>
      <c r="F21" s="251"/>
      <c r="G21" s="5"/>
      <c r="H21" s="5"/>
      <c r="I21" s="5"/>
    </row>
    <row r="22" spans="1:9" x14ac:dyDescent="0.15">
      <c r="A22" s="110">
        <v>2.0833333333333332E-2</v>
      </c>
      <c r="B22" s="251"/>
      <c r="C22" s="251"/>
      <c r="D22" s="251"/>
      <c r="E22" s="256"/>
      <c r="F22" s="257"/>
      <c r="G22" s="5"/>
      <c r="H22" s="5"/>
      <c r="I22" s="5"/>
    </row>
    <row r="23" spans="1:9" x14ac:dyDescent="0.15">
      <c r="A23" s="110">
        <v>4.1666666666666664E-2</v>
      </c>
      <c r="B23" s="251"/>
      <c r="C23" s="251"/>
      <c r="D23" s="251"/>
      <c r="E23" s="251"/>
      <c r="F23" s="187"/>
      <c r="G23" s="5"/>
      <c r="H23" s="5"/>
      <c r="I23" s="5"/>
    </row>
    <row r="24" spans="1:9" x14ac:dyDescent="0.15">
      <c r="A24" s="110">
        <v>1.0625</v>
      </c>
      <c r="B24" s="251"/>
      <c r="C24" s="251"/>
      <c r="D24" s="251"/>
      <c r="E24" s="251"/>
      <c r="F24" s="257"/>
      <c r="G24" s="5"/>
      <c r="H24" s="5"/>
      <c r="I24" s="5"/>
    </row>
    <row r="25" spans="1:9" x14ac:dyDescent="0.15">
      <c r="A25" s="110">
        <v>1.09375</v>
      </c>
      <c r="B25" s="251"/>
      <c r="C25" s="251"/>
      <c r="D25" s="251"/>
      <c r="E25" s="251"/>
      <c r="F25" s="251"/>
      <c r="G25" s="5"/>
      <c r="H25" s="5"/>
      <c r="I25" s="5"/>
    </row>
    <row r="26" spans="1:9" x14ac:dyDescent="0.15">
      <c r="A26" s="110">
        <v>1.125</v>
      </c>
      <c r="B26" s="251"/>
      <c r="C26" s="251"/>
      <c r="D26" s="251"/>
      <c r="E26" s="256"/>
      <c r="F26" s="251"/>
      <c r="G26" s="5"/>
      <c r="H26" s="5"/>
      <c r="I26" s="5"/>
    </row>
    <row r="31" spans="1:9" ht="15" x14ac:dyDescent="0.2">
      <c r="A31"/>
      <c r="B31"/>
      <c r="C31"/>
      <c r="D31"/>
      <c r="E31"/>
      <c r="F31" s="103"/>
      <c r="G31" s="103"/>
      <c r="H31"/>
    </row>
  </sheetData>
  <pageMargins left="0.70866141732283472" right="0.70866141732283472" top="0" bottom="0" header="0" footer="0"/>
  <pageSetup paperSize="9" scale="13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D782"/>
  <sheetViews>
    <sheetView zoomScale="85" zoomScaleNormal="85" workbookViewId="0">
      <pane ySplit="1" topLeftCell="A2" activePane="bottomLeft" state="frozen"/>
      <selection pane="bottomLeft" activeCell="P25" sqref="P25:P27"/>
    </sheetView>
  </sheetViews>
  <sheetFormatPr baseColWidth="10" defaultColWidth="9.1640625" defaultRowHeight="14" x14ac:dyDescent="0.15"/>
  <cols>
    <col min="1" max="1" width="7" style="1" customWidth="1"/>
    <col min="2" max="7" width="10.6640625" style="1" customWidth="1"/>
    <col min="8" max="8" width="12.83203125" style="1" customWidth="1"/>
    <col min="9" max="9" width="12.6640625" style="1" customWidth="1"/>
    <col min="10" max="10" width="10.6640625" style="1" customWidth="1"/>
    <col min="11" max="11" width="12.5" style="1" customWidth="1"/>
    <col min="12" max="12" width="10.6640625" style="1" customWidth="1"/>
    <col min="13" max="13" width="11.6640625" style="1" customWidth="1"/>
    <col min="14" max="14" width="13.5" style="1" customWidth="1"/>
    <col min="15" max="16" width="12.5" style="1" customWidth="1"/>
    <col min="17" max="17" width="10.6640625" style="1" customWidth="1"/>
    <col min="18" max="16384" width="9.1640625" style="2"/>
  </cols>
  <sheetData>
    <row r="1" spans="1:17" s="1" customFormat="1" ht="32.25" customHeight="1" x14ac:dyDescent="0.15">
      <c r="A1" s="113"/>
      <c r="B1" s="104" t="s">
        <v>2396</v>
      </c>
      <c r="C1" s="104" t="s">
        <v>2395</v>
      </c>
      <c r="D1" s="104" t="s">
        <v>2394</v>
      </c>
      <c r="E1" s="104" t="s">
        <v>2393</v>
      </c>
      <c r="F1" s="104" t="s">
        <v>2392</v>
      </c>
      <c r="G1" s="104" t="s">
        <v>2391</v>
      </c>
      <c r="H1" s="104" t="s">
        <v>2390</v>
      </c>
      <c r="I1" s="104" t="s">
        <v>2389</v>
      </c>
      <c r="J1" s="104" t="s">
        <v>2388</v>
      </c>
      <c r="K1" s="104" t="s">
        <v>2387</v>
      </c>
      <c r="L1" s="104" t="s">
        <v>2386</v>
      </c>
      <c r="M1" s="104" t="s">
        <v>2385</v>
      </c>
      <c r="N1" s="104" t="s">
        <v>2384</v>
      </c>
      <c r="O1" s="104" t="s">
        <v>2383</v>
      </c>
      <c r="P1" s="104" t="s">
        <v>2381</v>
      </c>
      <c r="Q1" s="104" t="s">
        <v>2382</v>
      </c>
    </row>
    <row r="2" spans="1:17" s="3" customFormat="1" ht="19.5" customHeight="1" x14ac:dyDescent="0.2">
      <c r="A2" s="160">
        <v>0.375</v>
      </c>
      <c r="B2" s="159"/>
      <c r="C2" s="159"/>
      <c r="D2" s="159"/>
      <c r="E2" s="159"/>
      <c r="F2" s="159"/>
      <c r="G2" s="170"/>
      <c r="H2" s="134" t="s">
        <v>2627</v>
      </c>
      <c r="I2" s="302"/>
      <c r="J2" s="158"/>
      <c r="K2" s="158"/>
      <c r="L2" s="158"/>
      <c r="M2" s="190"/>
      <c r="N2" s="302"/>
      <c r="O2" s="158"/>
      <c r="P2" s="158"/>
      <c r="Q2" s="158"/>
    </row>
    <row r="3" spans="1:17" s="3" customFormat="1" ht="19.5" customHeight="1" x14ac:dyDescent="0.2">
      <c r="A3" s="160">
        <v>0.39583333333333331</v>
      </c>
      <c r="B3" s="159"/>
      <c r="C3" s="159"/>
      <c r="D3" s="159"/>
      <c r="E3" s="159"/>
      <c r="F3" s="159"/>
      <c r="G3" s="170"/>
      <c r="H3" s="302"/>
      <c r="I3" s="302"/>
      <c r="J3" s="158"/>
      <c r="K3" s="158"/>
      <c r="L3" s="158"/>
      <c r="M3" s="302"/>
      <c r="N3" s="302"/>
      <c r="O3" s="158"/>
      <c r="P3" s="158"/>
      <c r="Q3" s="158"/>
    </row>
    <row r="4" spans="1:17" s="3" customFormat="1" ht="19.5" customHeight="1" x14ac:dyDescent="0.2">
      <c r="A4" s="160">
        <v>0.41666666666666669</v>
      </c>
      <c r="B4" s="159"/>
      <c r="C4" s="159"/>
      <c r="D4" s="159"/>
      <c r="E4" s="159"/>
      <c r="F4" s="159"/>
      <c r="G4" s="170"/>
      <c r="H4" s="314" t="s">
        <v>2628</v>
      </c>
      <c r="I4" s="302"/>
      <c r="J4" s="158"/>
      <c r="K4" s="158"/>
      <c r="L4" s="158"/>
      <c r="M4" s="303"/>
      <c r="N4" s="302"/>
      <c r="O4" s="158"/>
      <c r="P4" s="158"/>
      <c r="Q4" s="158"/>
    </row>
    <row r="5" spans="1:17" s="3" customFormat="1" ht="19.5" customHeight="1" x14ac:dyDescent="0.2">
      <c r="A5" s="160">
        <v>0.4375</v>
      </c>
      <c r="B5" s="159"/>
      <c r="C5" s="159"/>
      <c r="D5" s="159"/>
      <c r="E5" s="159"/>
      <c r="F5" s="159"/>
      <c r="G5" s="170"/>
      <c r="H5" s="134"/>
      <c r="I5" s="302"/>
      <c r="J5" s="158"/>
      <c r="K5" s="158"/>
      <c r="L5" s="158"/>
      <c r="M5" s="302"/>
      <c r="N5" s="158"/>
      <c r="O5" s="158"/>
      <c r="P5" s="158"/>
      <c r="Q5" s="158"/>
    </row>
    <row r="6" spans="1:17" s="3" customFormat="1" ht="15.75" customHeight="1" x14ac:dyDescent="0.2">
      <c r="A6" s="160">
        <v>0.45833333333333331</v>
      </c>
      <c r="B6" s="159"/>
      <c r="C6" s="159"/>
      <c r="D6" s="159"/>
      <c r="E6" s="159"/>
      <c r="F6" s="159"/>
      <c r="G6" s="170"/>
      <c r="H6" s="194"/>
      <c r="I6" s="302"/>
      <c r="J6" s="158"/>
      <c r="K6" s="158"/>
      <c r="L6" s="134"/>
      <c r="M6" s="303"/>
      <c r="N6" s="302"/>
      <c r="O6" s="134"/>
      <c r="P6" s="158"/>
      <c r="Q6" s="158"/>
    </row>
    <row r="7" spans="1:17" s="3" customFormat="1" ht="19.5" customHeight="1" x14ac:dyDescent="0.2">
      <c r="A7" s="160">
        <v>0.47916666666666669</v>
      </c>
      <c r="B7" s="159"/>
      <c r="C7" s="159"/>
      <c r="D7" s="159"/>
      <c r="E7" s="159"/>
      <c r="F7" s="159"/>
      <c r="G7" s="170"/>
      <c r="H7" s="194"/>
      <c r="I7" s="302"/>
      <c r="J7" s="158"/>
      <c r="K7" s="158"/>
      <c r="L7" s="158"/>
      <c r="M7" s="190"/>
      <c r="N7" s="302"/>
      <c r="O7" s="158"/>
      <c r="P7" s="158"/>
      <c r="Q7" s="158"/>
    </row>
    <row r="8" spans="1:17" s="3" customFormat="1" ht="19.5" customHeight="1" x14ac:dyDescent="0.2">
      <c r="A8" s="160">
        <v>0.5</v>
      </c>
      <c r="B8" s="159"/>
      <c r="C8" s="159"/>
      <c r="D8" s="159"/>
      <c r="E8" s="159"/>
      <c r="F8" s="159"/>
      <c r="G8" s="170"/>
      <c r="H8" s="190"/>
      <c r="I8" s="190"/>
      <c r="J8" s="158"/>
      <c r="K8" s="158"/>
      <c r="L8" s="158"/>
      <c r="M8" s="423" t="s">
        <v>2608</v>
      </c>
      <c r="N8" s="158"/>
      <c r="O8" s="158"/>
      <c r="P8" s="158"/>
      <c r="Q8" s="158"/>
    </row>
    <row r="9" spans="1:17" s="3" customFormat="1" ht="19.5" customHeight="1" x14ac:dyDescent="0.2">
      <c r="A9" s="160">
        <v>0.52083333333333337</v>
      </c>
      <c r="B9" s="159"/>
      <c r="C9" s="159"/>
      <c r="D9" s="159"/>
      <c r="E9" s="159"/>
      <c r="F9" s="159"/>
      <c r="G9" s="170"/>
      <c r="H9" s="190"/>
      <c r="I9" s="170"/>
      <c r="J9" s="158"/>
      <c r="K9" s="158"/>
      <c r="L9" s="158"/>
      <c r="M9" s="424"/>
      <c r="N9" s="158"/>
      <c r="O9" s="158"/>
      <c r="P9" s="158"/>
      <c r="Q9" s="158"/>
    </row>
    <row r="10" spans="1:17" s="3" customFormat="1" ht="19.5" customHeight="1" x14ac:dyDescent="0.2">
      <c r="A10" s="160">
        <v>0.54166666666666663</v>
      </c>
      <c r="B10" s="159"/>
      <c r="C10" s="159"/>
      <c r="D10" s="159"/>
      <c r="E10" s="159"/>
      <c r="F10" s="159"/>
      <c r="G10" s="170"/>
      <c r="H10" s="170"/>
      <c r="I10" s="170"/>
      <c r="J10" s="158"/>
      <c r="K10" s="158"/>
      <c r="L10" s="158"/>
      <c r="M10" s="158"/>
      <c r="N10" s="158"/>
      <c r="O10" s="158"/>
      <c r="P10" s="158"/>
      <c r="Q10" s="158"/>
    </row>
    <row r="11" spans="1:17" s="3" customFormat="1" ht="19.5" customHeight="1" x14ac:dyDescent="0.2">
      <c r="A11" s="160">
        <v>0.5625</v>
      </c>
      <c r="B11" s="159"/>
      <c r="C11" s="159"/>
      <c r="D11" s="159"/>
      <c r="E11" s="159"/>
      <c r="F11" s="159"/>
      <c r="G11" s="170"/>
      <c r="H11" s="170"/>
      <c r="I11" s="170"/>
      <c r="J11" s="158"/>
      <c r="K11" s="158"/>
      <c r="L11" s="158"/>
      <c r="M11" s="101"/>
      <c r="N11" s="158"/>
      <c r="O11" s="158"/>
      <c r="P11" s="158"/>
      <c r="Q11" s="158"/>
    </row>
    <row r="12" spans="1:17" s="3" customFormat="1" ht="19.5" customHeight="1" x14ac:dyDescent="0.2">
      <c r="A12" s="160">
        <v>0.58333333333333337</v>
      </c>
      <c r="B12" s="159"/>
      <c r="C12" s="159"/>
      <c r="D12" s="159"/>
      <c r="E12" s="159"/>
      <c r="F12" s="159"/>
      <c r="G12" s="170"/>
      <c r="H12" s="170"/>
      <c r="I12" s="170"/>
      <c r="J12" s="158"/>
      <c r="K12" s="158"/>
      <c r="L12" s="158"/>
      <c r="M12" s="158"/>
      <c r="N12" s="158"/>
      <c r="O12" s="158"/>
      <c r="P12" s="158"/>
      <c r="Q12" s="158"/>
    </row>
    <row r="13" spans="1:17" s="3" customFormat="1" ht="19.5" customHeight="1" x14ac:dyDescent="0.2">
      <c r="A13" s="160">
        <v>0.60416666666666663</v>
      </c>
      <c r="B13" s="159"/>
      <c r="C13" s="159"/>
      <c r="D13" s="159"/>
      <c r="E13" s="159"/>
      <c r="F13" s="159"/>
      <c r="G13" s="170"/>
      <c r="H13" s="170"/>
      <c r="I13" s="170"/>
      <c r="J13" s="158"/>
      <c r="K13" s="158"/>
      <c r="L13" s="158"/>
      <c r="M13" s="158"/>
      <c r="N13" s="158"/>
      <c r="O13" s="158"/>
      <c r="P13" s="158"/>
      <c r="Q13" s="158"/>
    </row>
    <row r="14" spans="1:17" s="3" customFormat="1" ht="19.5" customHeight="1" x14ac:dyDescent="0.2">
      <c r="A14" s="160">
        <v>0.625</v>
      </c>
      <c r="B14" s="159"/>
      <c r="C14" s="159"/>
      <c r="D14" s="159"/>
      <c r="E14" s="159"/>
      <c r="F14" s="159"/>
      <c r="G14" s="170"/>
      <c r="H14" s="302"/>
      <c r="I14" s="170"/>
      <c r="J14" s="158"/>
      <c r="K14" s="158"/>
      <c r="L14" s="302"/>
      <c r="M14" s="302"/>
      <c r="N14" s="302"/>
      <c r="O14" s="297"/>
      <c r="P14" s="301"/>
      <c r="Q14" s="158"/>
    </row>
    <row r="15" spans="1:17" s="3" customFormat="1" ht="19.5" customHeight="1" x14ac:dyDescent="0.2">
      <c r="A15" s="160">
        <v>0.65625</v>
      </c>
      <c r="B15" s="159"/>
      <c r="C15" s="159"/>
      <c r="D15" s="159"/>
      <c r="E15" s="159"/>
      <c r="F15" s="159"/>
      <c r="G15" s="170"/>
      <c r="H15" s="303"/>
      <c r="I15" s="302"/>
      <c r="J15" s="302"/>
      <c r="K15" s="302"/>
      <c r="L15" s="302"/>
      <c r="M15" s="302"/>
      <c r="N15" s="302"/>
      <c r="O15" s="302"/>
      <c r="P15" s="302"/>
      <c r="Q15" s="158"/>
    </row>
    <row r="16" spans="1:17" s="3" customFormat="1" ht="19.5" customHeight="1" x14ac:dyDescent="0.2">
      <c r="A16" s="160">
        <v>0.66666666666666663</v>
      </c>
      <c r="B16" s="159"/>
      <c r="C16" s="159"/>
      <c r="D16" s="159"/>
      <c r="E16" s="159"/>
      <c r="F16" s="159"/>
      <c r="G16" s="170"/>
      <c r="H16" s="134"/>
      <c r="I16" s="302"/>
      <c r="J16" s="302"/>
      <c r="K16" s="302"/>
      <c r="L16" s="302"/>
      <c r="M16" s="302"/>
      <c r="N16" s="302"/>
      <c r="O16" s="302"/>
      <c r="P16" s="302"/>
      <c r="Q16" s="158"/>
    </row>
    <row r="17" spans="1:17" s="3" customFormat="1" ht="18.75" customHeight="1" x14ac:dyDescent="0.2">
      <c r="A17" s="160">
        <v>0.6875</v>
      </c>
      <c r="B17" s="159"/>
      <c r="C17" s="159"/>
      <c r="D17" s="159"/>
      <c r="E17" s="159"/>
      <c r="F17" s="159"/>
      <c r="G17" s="170"/>
      <c r="H17" s="170"/>
      <c r="I17" s="302"/>
      <c r="J17" s="302"/>
      <c r="K17" s="302"/>
      <c r="L17" s="302"/>
      <c r="M17" s="302"/>
      <c r="N17" s="302"/>
      <c r="O17" s="302"/>
      <c r="P17" s="302"/>
      <c r="Q17" s="158"/>
    </row>
    <row r="18" spans="1:17" s="3" customFormat="1" ht="19.5" customHeight="1" x14ac:dyDescent="0.2">
      <c r="A18" s="160">
        <v>0.70833333333333337</v>
      </c>
      <c r="B18" s="159"/>
      <c r="C18" s="159"/>
      <c r="D18" s="159"/>
      <c r="E18" s="159"/>
      <c r="F18" s="159"/>
      <c r="G18" s="170"/>
      <c r="H18" s="170"/>
      <c r="I18" s="302"/>
      <c r="J18" s="302"/>
      <c r="K18" s="302"/>
      <c r="L18" s="302"/>
      <c r="M18" s="302"/>
      <c r="N18" s="302"/>
      <c r="O18" s="302"/>
      <c r="P18" s="302"/>
      <c r="Q18" s="158"/>
    </row>
    <row r="19" spans="1:17" s="3" customFormat="1" ht="19.5" customHeight="1" x14ac:dyDescent="0.2">
      <c r="A19" s="160">
        <v>0.72916666666666663</v>
      </c>
      <c r="B19" s="159"/>
      <c r="C19" s="159"/>
      <c r="D19" s="159"/>
      <c r="E19" s="159"/>
      <c r="F19" s="159"/>
      <c r="G19" s="159"/>
      <c r="H19" s="158"/>
      <c r="I19" s="302"/>
      <c r="J19" s="302"/>
      <c r="K19" s="302"/>
      <c r="L19" s="302"/>
      <c r="M19" s="302"/>
      <c r="N19" s="302"/>
      <c r="O19" s="302"/>
      <c r="P19" s="302"/>
      <c r="Q19" s="158"/>
    </row>
    <row r="20" spans="1:17" s="3" customFormat="1" ht="19.5" customHeight="1" x14ac:dyDescent="0.2">
      <c r="A20" s="160">
        <v>0.75</v>
      </c>
      <c r="B20" s="159"/>
      <c r="C20" s="159"/>
      <c r="D20" s="159"/>
      <c r="E20" s="159"/>
      <c r="F20" s="159"/>
      <c r="G20" s="159"/>
      <c r="H20" s="158"/>
      <c r="I20" s="302"/>
      <c r="J20" s="302"/>
      <c r="K20" s="302"/>
      <c r="L20" s="302"/>
      <c r="M20" s="302"/>
      <c r="N20" s="302"/>
      <c r="O20" s="302"/>
      <c r="P20" s="302"/>
      <c r="Q20" s="158"/>
    </row>
    <row r="21" spans="1:17" s="3" customFormat="1" ht="19.5" customHeight="1" x14ac:dyDescent="0.2">
      <c r="A21" s="160">
        <v>0.77083333333333337</v>
      </c>
      <c r="B21" s="159"/>
      <c r="C21" s="159"/>
      <c r="D21" s="159"/>
      <c r="E21" s="159"/>
      <c r="F21" s="159"/>
      <c r="G21" s="159"/>
      <c r="H21" s="158"/>
      <c r="I21" s="302"/>
      <c r="J21" s="302"/>
      <c r="K21" s="302"/>
      <c r="L21" s="302"/>
      <c r="M21" s="302"/>
      <c r="N21" s="302"/>
      <c r="O21" s="302"/>
      <c r="P21" s="302"/>
      <c r="Q21" s="158"/>
    </row>
    <row r="22" spans="1:17" s="3" customFormat="1" ht="19.5" customHeight="1" x14ac:dyDescent="0.2">
      <c r="A22" s="160">
        <v>0.79166666666666663</v>
      </c>
      <c r="B22" s="159"/>
      <c r="C22" s="159"/>
      <c r="D22" s="159"/>
      <c r="E22" s="159"/>
      <c r="F22" s="159"/>
      <c r="G22" s="159"/>
      <c r="H22" s="158"/>
      <c r="I22" s="207"/>
      <c r="J22" s="295"/>
      <c r="K22" s="207"/>
      <c r="L22" s="207"/>
      <c r="M22" s="295"/>
      <c r="N22" s="300"/>
      <c r="O22" s="302"/>
      <c r="P22" s="302"/>
      <c r="Q22" s="158"/>
    </row>
    <row r="23" spans="1:17" s="3" customFormat="1" ht="19.5" customHeight="1" x14ac:dyDescent="0.2">
      <c r="A23" s="160">
        <v>0.8125</v>
      </c>
      <c r="B23" s="304"/>
      <c r="C23" s="304"/>
      <c r="D23" s="304"/>
      <c r="E23" s="304"/>
      <c r="F23" s="304"/>
      <c r="G23" s="304"/>
      <c r="H23" s="301"/>
      <c r="I23" s="301"/>
      <c r="J23" s="299"/>
      <c r="K23" s="301"/>
      <c r="L23" s="301"/>
      <c r="M23" s="301"/>
      <c r="N23" s="301"/>
      <c r="O23" s="302"/>
      <c r="P23" s="298"/>
      <c r="Q23" s="294"/>
    </row>
    <row r="24" spans="1:17" s="3" customFormat="1" ht="39.75" customHeight="1" x14ac:dyDescent="0.2">
      <c r="A24" s="160">
        <v>0.83333333333333337</v>
      </c>
      <c r="B24" s="167"/>
      <c r="C24" s="167"/>
      <c r="D24" s="159"/>
      <c r="E24" s="159"/>
      <c r="F24" s="159"/>
      <c r="G24" s="296" t="s">
        <v>2603</v>
      </c>
      <c r="H24" s="167" t="s">
        <v>2604</v>
      </c>
      <c r="I24" s="167" t="s">
        <v>2605</v>
      </c>
      <c r="J24" s="167"/>
      <c r="K24" s="302"/>
      <c r="L24" s="158"/>
      <c r="M24" s="167"/>
      <c r="N24" s="167" t="s">
        <v>2606</v>
      </c>
      <c r="O24" s="302"/>
      <c r="P24" s="167" t="s">
        <v>2607</v>
      </c>
      <c r="Q24" s="302"/>
    </row>
    <row r="25" spans="1:17" s="3" customFormat="1" ht="19.5" customHeight="1" x14ac:dyDescent="0.2">
      <c r="A25" s="160">
        <v>0.85416666666666663</v>
      </c>
      <c r="B25" s="167"/>
      <c r="C25" s="167"/>
      <c r="D25" s="159"/>
      <c r="E25" s="159"/>
      <c r="F25" s="159"/>
      <c r="G25" s="159"/>
      <c r="H25" s="420" t="s">
        <v>2829</v>
      </c>
      <c r="I25" s="420" t="s">
        <v>2830</v>
      </c>
      <c r="J25" s="296"/>
      <c r="K25" s="302"/>
      <c r="L25" s="134"/>
      <c r="M25" s="167"/>
      <c r="N25" s="167"/>
      <c r="O25" s="420" t="s">
        <v>2831</v>
      </c>
      <c r="P25" s="420"/>
      <c r="Q25" s="302"/>
    </row>
    <row r="26" spans="1:17" s="3" customFormat="1" ht="26.25" customHeight="1" x14ac:dyDescent="0.2">
      <c r="A26" s="160">
        <v>0.875</v>
      </c>
      <c r="B26" s="167"/>
      <c r="C26" s="167"/>
      <c r="D26" s="159"/>
      <c r="E26" s="159"/>
      <c r="F26" s="159"/>
      <c r="G26" s="159"/>
      <c r="H26" s="421"/>
      <c r="I26" s="421"/>
      <c r="J26" s="167"/>
      <c r="K26" s="302"/>
      <c r="L26" s="158"/>
      <c r="M26" s="158"/>
      <c r="N26" s="158"/>
      <c r="O26" s="421"/>
      <c r="P26" s="421"/>
      <c r="Q26" s="158"/>
    </row>
    <row r="27" spans="1:17" s="3" customFormat="1" ht="37.5" customHeight="1" x14ac:dyDescent="0.2">
      <c r="A27" s="160">
        <v>0.89583333333333337</v>
      </c>
      <c r="B27" s="167"/>
      <c r="C27" s="167"/>
      <c r="D27" s="159"/>
      <c r="E27" s="159"/>
      <c r="F27" s="159"/>
      <c r="G27" s="159"/>
      <c r="H27" s="167" t="s">
        <v>2733</v>
      </c>
      <c r="I27" s="167" t="s">
        <v>2734</v>
      </c>
      <c r="J27" s="167"/>
      <c r="K27" s="302"/>
      <c r="L27" s="158"/>
      <c r="M27" s="158"/>
      <c r="N27" s="167" t="s">
        <v>2735</v>
      </c>
      <c r="O27" s="167" t="s">
        <v>2736</v>
      </c>
      <c r="P27" s="167"/>
      <c r="Q27" s="158"/>
    </row>
    <row r="28" spans="1:17" s="3" customFormat="1" ht="19.5" customHeight="1" x14ac:dyDescent="0.2">
      <c r="A28" s="160">
        <v>0.91666666666666663</v>
      </c>
      <c r="B28" s="159"/>
      <c r="C28" s="159"/>
      <c r="D28" s="159"/>
      <c r="E28" s="159"/>
      <c r="F28" s="159"/>
      <c r="G28" s="159"/>
      <c r="H28" s="158"/>
      <c r="I28" s="158"/>
      <c r="J28" s="158"/>
      <c r="K28" s="302"/>
      <c r="L28" s="158"/>
      <c r="M28" s="158"/>
      <c r="N28" s="158"/>
      <c r="O28" s="302"/>
      <c r="P28" s="158"/>
      <c r="Q28" s="158"/>
    </row>
    <row r="29" spans="1:17" x14ac:dyDescent="0.15">
      <c r="A29" s="47"/>
      <c r="B29" s="47"/>
      <c r="C29" s="47"/>
      <c r="D29" s="47"/>
      <c r="E29" s="47"/>
      <c r="F29" s="47"/>
      <c r="G29" s="47"/>
      <c r="H29" s="47"/>
      <c r="I29" s="50"/>
      <c r="J29" s="50"/>
      <c r="K29" s="50"/>
      <c r="L29" s="50"/>
      <c r="M29" s="50"/>
      <c r="N29" s="54"/>
      <c r="O29" s="50"/>
      <c r="P29" s="50"/>
      <c r="Q29" s="50"/>
    </row>
    <row r="30" spans="1:17" x14ac:dyDescent="0.15">
      <c r="A30" s="47"/>
      <c r="B30" s="47"/>
      <c r="C30" s="47"/>
      <c r="D30" s="47"/>
      <c r="E30" s="47"/>
      <c r="F30" s="47"/>
      <c r="G30" s="47"/>
      <c r="H30" s="47"/>
      <c r="I30" s="50"/>
      <c r="J30" s="50"/>
      <c r="K30" s="50"/>
      <c r="L30" s="50"/>
      <c r="M30" s="50"/>
      <c r="N30" s="54"/>
      <c r="O30" s="50"/>
      <c r="P30" s="50"/>
      <c r="Q30" s="50"/>
    </row>
    <row r="31" spans="1:17" x14ac:dyDescent="0.15">
      <c r="A31" s="47"/>
      <c r="B31" s="47"/>
      <c r="C31" s="47"/>
      <c r="D31" s="47"/>
      <c r="E31" s="47"/>
      <c r="F31" s="47"/>
      <c r="G31" s="47"/>
      <c r="H31" s="114"/>
      <c r="I31" s="50"/>
      <c r="J31" s="50"/>
      <c r="K31" s="50"/>
      <c r="L31" s="50"/>
      <c r="M31" s="50"/>
      <c r="N31" s="54"/>
      <c r="O31" s="50"/>
      <c r="P31" s="50"/>
      <c r="Q31" s="50"/>
    </row>
    <row r="32" spans="1:17" ht="15" x14ac:dyDescent="0.2">
      <c r="A32" s="47"/>
      <c r="B32" s="47"/>
      <c r="C32" s="47"/>
      <c r="D32" s="47"/>
      <c r="E32" s="47"/>
      <c r="F32" s="47"/>
      <c r="G32" s="47"/>
      <c r="H32" s="47"/>
      <c r="I32"/>
      <c r="J32"/>
      <c r="K32"/>
      <c r="L32"/>
      <c r="M32"/>
      <c r="N32"/>
      <c r="O32"/>
      <c r="P32"/>
      <c r="Q32"/>
    </row>
    <row r="33" spans="1:56" ht="16" x14ac:dyDescent="0.2">
      <c r="A33" s="49"/>
      <c r="B33" s="49"/>
      <c r="C33" s="49"/>
      <c r="D33" s="49"/>
      <c r="E33" s="49"/>
      <c r="F33" s="49"/>
      <c r="G33" s="49"/>
      <c r="H33" s="49"/>
      <c r="I33" s="51"/>
      <c r="J33" s="51"/>
      <c r="K33" s="52"/>
      <c r="L33" s="53"/>
      <c r="M33" s="53"/>
      <c r="N33" s="49"/>
      <c r="O33" s="53"/>
      <c r="P33" s="53"/>
      <c r="Q33" s="5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6" x14ac:dyDescent="0.2">
      <c r="A34" s="49"/>
      <c r="B34" s="49"/>
      <c r="C34" s="49"/>
      <c r="D34" s="49"/>
      <c r="E34" s="49"/>
      <c r="F34" s="49"/>
      <c r="G34" s="49"/>
      <c r="H34" s="49"/>
      <c r="I34" s="51"/>
      <c r="J34" s="51"/>
      <c r="K34" s="49"/>
      <c r="L34" s="49"/>
      <c r="M34" s="49"/>
      <c r="N34" s="49"/>
      <c r="O34" s="49"/>
      <c r="P34" s="49"/>
      <c r="Q34" s="49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6" x14ac:dyDescent="0.2">
      <c r="A35" s="49"/>
      <c r="B35" s="49"/>
      <c r="C35" s="49"/>
      <c r="D35" s="49"/>
      <c r="E35" s="49"/>
      <c r="F35" s="49"/>
      <c r="G35" s="49"/>
      <c r="H35" s="49"/>
      <c r="I35" s="51"/>
      <c r="J35" s="51"/>
      <c r="K35" s="49"/>
      <c r="L35" s="49"/>
      <c r="M35" s="49"/>
      <c r="N35" s="49"/>
      <c r="O35" s="49"/>
      <c r="P35" s="49"/>
      <c r="Q35" s="49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6" x14ac:dyDescent="0.2">
      <c r="A36" s="49"/>
      <c r="B36" s="49"/>
      <c r="C36" s="49"/>
      <c r="D36" s="49"/>
      <c r="E36" s="49"/>
      <c r="F36" s="49"/>
      <c r="G36" s="49"/>
      <c r="H36" s="49"/>
      <c r="I36" s="51"/>
      <c r="J36" s="51"/>
      <c r="K36" s="49"/>
      <c r="L36" s="49"/>
      <c r="M36" s="49"/>
      <c r="N36" s="49"/>
      <c r="O36" s="49"/>
      <c r="P36" s="49"/>
      <c r="Q36" s="49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6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6" x14ac:dyDescent="0.2">
      <c r="A38" s="57"/>
      <c r="B38" s="57"/>
      <c r="C38" s="57"/>
      <c r="D38" s="57"/>
      <c r="E38" s="57"/>
      <c r="F38" s="57"/>
      <c r="G38" s="57"/>
      <c r="H38" s="57"/>
      <c r="I38" s="58"/>
      <c r="J38" s="57"/>
      <c r="K38" s="57"/>
      <c r="L38" s="57"/>
      <c r="M38" s="57"/>
      <c r="N38" s="57"/>
      <c r="O38" s="57"/>
      <c r="P38" s="57"/>
      <c r="Q38" s="57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</row>
    <row r="39" spans="1:56" ht="16" x14ac:dyDescent="0.2">
      <c r="A39" s="57"/>
      <c r="B39" s="57"/>
      <c r="C39" s="57"/>
      <c r="D39" s="57"/>
      <c r="E39" s="57"/>
      <c r="F39" s="57"/>
      <c r="G39" s="57"/>
      <c r="H39" s="57"/>
      <c r="I39" s="58"/>
      <c r="J39" s="57"/>
      <c r="K39" s="57"/>
      <c r="L39" s="57"/>
      <c r="M39" s="57"/>
      <c r="N39" s="57"/>
      <c r="O39" s="57"/>
      <c r="P39" s="57"/>
      <c r="Q39" s="57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</row>
    <row r="40" spans="1:56" x14ac:dyDescent="0.15">
      <c r="A40" s="57"/>
      <c r="B40" s="57"/>
      <c r="C40" s="57"/>
      <c r="D40" s="57"/>
      <c r="E40" s="57"/>
      <c r="F40" s="57"/>
      <c r="G40" s="57"/>
      <c r="H40" s="57"/>
      <c r="I40" s="60"/>
      <c r="J40" s="57"/>
      <c r="K40" s="57"/>
      <c r="L40" s="57"/>
      <c r="M40" s="57"/>
      <c r="N40" s="57"/>
      <c r="O40" s="57"/>
      <c r="P40" s="57"/>
      <c r="Q40" s="57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</row>
    <row r="41" spans="1:56" ht="16" x14ac:dyDescent="0.2">
      <c r="A41" s="57"/>
      <c r="B41" s="57"/>
      <c r="C41" s="57"/>
      <c r="D41" s="57"/>
      <c r="E41" s="57"/>
      <c r="F41" s="57"/>
      <c r="G41" s="57"/>
      <c r="H41" s="57"/>
      <c r="I41" s="56"/>
      <c r="J41" s="57"/>
      <c r="K41" s="57"/>
      <c r="L41" s="57"/>
      <c r="M41" s="57"/>
      <c r="N41" s="57"/>
      <c r="O41" s="57"/>
      <c r="P41" s="57"/>
      <c r="Q41" s="57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</row>
    <row r="42" spans="1:56" ht="16" x14ac:dyDescent="0.2">
      <c r="A42" s="57"/>
      <c r="B42" s="57"/>
      <c r="C42" s="57"/>
      <c r="D42" s="57"/>
      <c r="E42" s="57"/>
      <c r="F42" s="57"/>
      <c r="G42" s="57"/>
      <c r="H42" s="57"/>
      <c r="I42" s="56"/>
      <c r="J42" s="57"/>
      <c r="K42" s="57"/>
      <c r="L42" s="57"/>
      <c r="M42" s="57"/>
      <c r="N42" s="57"/>
      <c r="O42" s="57"/>
      <c r="P42" s="57"/>
      <c r="Q42" s="57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</row>
    <row r="43" spans="1:56" ht="16" x14ac:dyDescent="0.2">
      <c r="A43" s="57"/>
      <c r="B43" s="57"/>
      <c r="C43" s="57"/>
      <c r="D43" s="57"/>
      <c r="E43" s="57"/>
      <c r="F43" s="57"/>
      <c r="G43" s="57"/>
      <c r="H43" s="57"/>
      <c r="I43" s="58"/>
      <c r="J43" s="57"/>
      <c r="K43" s="57"/>
      <c r="L43" s="57"/>
      <c r="M43" s="57"/>
      <c r="N43" s="57"/>
      <c r="O43" s="57"/>
      <c r="P43" s="57"/>
      <c r="Q43" s="57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</row>
    <row r="44" spans="1:56" ht="16" x14ac:dyDescent="0.2">
      <c r="A44" s="57"/>
      <c r="B44" s="57"/>
      <c r="C44" s="57"/>
      <c r="D44" s="57"/>
      <c r="E44" s="57"/>
      <c r="F44" s="57"/>
      <c r="G44" s="57"/>
      <c r="H44" s="57"/>
      <c r="I44" s="58"/>
      <c r="J44" s="57"/>
      <c r="K44" s="57"/>
      <c r="L44" s="57"/>
      <c r="M44" s="57"/>
      <c r="N44" s="57"/>
      <c r="O44" s="57"/>
      <c r="P44" s="57"/>
      <c r="Q44" s="57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</row>
    <row r="45" spans="1:56" x14ac:dyDescent="0.15">
      <c r="A45" s="57"/>
      <c r="B45" s="57"/>
      <c r="C45" s="57"/>
      <c r="D45" s="57"/>
      <c r="E45" s="57"/>
      <c r="F45" s="57"/>
      <c r="G45" s="57"/>
      <c r="H45" s="57"/>
      <c r="I45" s="60"/>
      <c r="J45" s="57"/>
      <c r="K45" s="57"/>
      <c r="L45" s="57"/>
      <c r="M45" s="57"/>
      <c r="N45" s="57"/>
      <c r="O45" s="57"/>
      <c r="P45" s="57"/>
      <c r="Q45" s="57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</row>
    <row r="46" spans="1:56" ht="16" x14ac:dyDescent="0.2">
      <c r="A46" s="57"/>
      <c r="B46" s="57"/>
      <c r="C46" s="57"/>
      <c r="D46" s="57"/>
      <c r="E46" s="57"/>
      <c r="F46" s="57"/>
      <c r="G46" s="57"/>
      <c r="H46" s="57"/>
      <c r="I46" s="56"/>
      <c r="J46" s="57"/>
      <c r="K46" s="57"/>
      <c r="L46" s="57"/>
      <c r="M46" s="57"/>
      <c r="N46" s="57"/>
      <c r="O46" s="57"/>
      <c r="P46" s="57"/>
      <c r="Q46" s="57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</row>
    <row r="47" spans="1:56" ht="16" x14ac:dyDescent="0.2">
      <c r="A47" s="57"/>
      <c r="B47" s="57"/>
      <c r="C47" s="57"/>
      <c r="D47" s="57"/>
      <c r="E47" s="57"/>
      <c r="F47" s="57"/>
      <c r="G47" s="57"/>
      <c r="H47" s="57"/>
      <c r="I47" s="56"/>
      <c r="J47" s="57"/>
      <c r="K47" s="57"/>
      <c r="L47" s="57"/>
      <c r="M47" s="57"/>
      <c r="N47" s="57"/>
      <c r="O47" s="57"/>
      <c r="P47" s="57"/>
      <c r="Q47" s="57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</row>
    <row r="48" spans="1:56" ht="16" x14ac:dyDescent="0.2">
      <c r="A48" s="57"/>
      <c r="B48" s="57"/>
      <c r="C48" s="57"/>
      <c r="D48" s="57"/>
      <c r="E48" s="57"/>
      <c r="F48" s="57"/>
      <c r="G48" s="57"/>
      <c r="H48" s="57"/>
      <c r="I48" s="58"/>
      <c r="J48" s="57"/>
      <c r="K48" s="57"/>
      <c r="L48" s="57"/>
      <c r="M48" s="57"/>
      <c r="N48" s="57"/>
      <c r="O48" s="57"/>
      <c r="P48" s="57"/>
      <c r="Q48" s="57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</row>
    <row r="49" spans="1:56" ht="16" x14ac:dyDescent="0.2">
      <c r="A49" s="57"/>
      <c r="B49" s="57"/>
      <c r="C49" s="57"/>
      <c r="D49" s="57"/>
      <c r="E49" s="57"/>
      <c r="F49" s="57"/>
      <c r="G49" s="57"/>
      <c r="H49" s="57"/>
      <c r="I49" s="58"/>
      <c r="J49" s="57"/>
      <c r="K49" s="57"/>
      <c r="L49" s="57"/>
      <c r="M49" s="57"/>
      <c r="N49" s="57"/>
      <c r="O49" s="57"/>
      <c r="P49" s="57"/>
      <c r="Q49" s="57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</row>
    <row r="50" spans="1:56" x14ac:dyDescent="0.15">
      <c r="A50" s="57"/>
      <c r="B50" s="57"/>
      <c r="C50" s="57"/>
      <c r="D50" s="57"/>
      <c r="E50" s="57"/>
      <c r="F50" s="57"/>
      <c r="G50" s="57"/>
      <c r="H50" s="57"/>
      <c r="I50" s="60"/>
      <c r="J50" s="57"/>
      <c r="K50" s="57"/>
      <c r="L50" s="57"/>
      <c r="M50" s="57"/>
      <c r="N50" s="57"/>
      <c r="O50" s="57"/>
      <c r="P50" s="57"/>
      <c r="Q50" s="57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</row>
    <row r="51" spans="1:56" ht="16" x14ac:dyDescent="0.2">
      <c r="A51" s="57"/>
      <c r="B51" s="57"/>
      <c r="C51" s="57"/>
      <c r="D51" s="57"/>
      <c r="E51" s="57"/>
      <c r="F51" s="57"/>
      <c r="G51" s="57"/>
      <c r="H51" s="57"/>
      <c r="I51" s="56"/>
      <c r="J51" s="57"/>
      <c r="K51" s="57"/>
      <c r="L51" s="57"/>
      <c r="M51" s="57"/>
      <c r="N51" s="57"/>
      <c r="O51" s="57"/>
      <c r="P51" s="57"/>
      <c r="Q51" s="57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</row>
    <row r="52" spans="1:56" ht="16" x14ac:dyDescent="0.2">
      <c r="A52" s="57"/>
      <c r="B52" s="57"/>
      <c r="C52" s="57"/>
      <c r="D52" s="57"/>
      <c r="E52" s="57"/>
      <c r="F52" s="57"/>
      <c r="G52" s="57"/>
      <c r="H52" s="57"/>
      <c r="I52" s="56"/>
      <c r="J52" s="57"/>
      <c r="K52" s="57"/>
      <c r="L52" s="57"/>
      <c r="M52" s="57"/>
      <c r="N52" s="57"/>
      <c r="O52" s="57"/>
      <c r="P52" s="57"/>
      <c r="Q52" s="57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</row>
    <row r="53" spans="1:56" ht="16" x14ac:dyDescent="0.2">
      <c r="A53" s="57"/>
      <c r="B53" s="57"/>
      <c r="C53" s="57"/>
      <c r="D53" s="57"/>
      <c r="E53" s="57"/>
      <c r="F53" s="57"/>
      <c r="G53" s="57"/>
      <c r="H53" s="57"/>
      <c r="I53" s="58"/>
      <c r="J53" s="57"/>
      <c r="K53" s="57"/>
      <c r="L53" s="57"/>
      <c r="M53" s="57"/>
      <c r="N53" s="57"/>
      <c r="O53" s="57"/>
      <c r="P53" s="57"/>
      <c r="Q53" s="57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</row>
    <row r="54" spans="1:56" ht="16" x14ac:dyDescent="0.2">
      <c r="A54" s="57"/>
      <c r="B54" s="57"/>
      <c r="C54" s="57"/>
      <c r="D54" s="57"/>
      <c r="E54" s="57"/>
      <c r="F54" s="57"/>
      <c r="G54" s="57"/>
      <c r="H54" s="57"/>
      <c r="I54" s="58"/>
      <c r="J54" s="57"/>
      <c r="K54" s="57"/>
      <c r="L54" s="57"/>
      <c r="M54" s="57"/>
      <c r="N54" s="57"/>
      <c r="O54" s="57"/>
      <c r="P54" s="57"/>
      <c r="Q54" s="57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</row>
    <row r="55" spans="1:56" x14ac:dyDescent="0.15">
      <c r="A55" s="57"/>
      <c r="B55" s="57"/>
      <c r="C55" s="57"/>
      <c r="D55" s="57"/>
      <c r="E55" s="57"/>
      <c r="F55" s="57"/>
      <c r="G55" s="57"/>
      <c r="H55" s="57"/>
      <c r="I55" s="60"/>
      <c r="J55" s="57"/>
      <c r="K55" s="57"/>
      <c r="L55" s="57"/>
      <c r="M55" s="57"/>
      <c r="N55" s="57"/>
      <c r="O55" s="57"/>
      <c r="P55" s="57"/>
      <c r="Q55" s="57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</row>
    <row r="56" spans="1:56" ht="16" x14ac:dyDescent="0.2">
      <c r="A56" s="57"/>
      <c r="B56" s="57"/>
      <c r="C56" s="57"/>
      <c r="D56" s="57"/>
      <c r="E56" s="57"/>
      <c r="F56" s="57"/>
      <c r="G56" s="57"/>
      <c r="H56" s="57"/>
      <c r="I56" s="56"/>
      <c r="J56" s="57"/>
      <c r="K56" s="57"/>
      <c r="L56" s="57"/>
      <c r="M56" s="57"/>
      <c r="N56" s="57"/>
      <c r="O56" s="57"/>
      <c r="P56" s="57"/>
      <c r="Q56" s="57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</row>
    <row r="57" spans="1:56" ht="16" x14ac:dyDescent="0.2">
      <c r="A57" s="57"/>
      <c r="B57" s="57"/>
      <c r="C57" s="57"/>
      <c r="D57" s="57"/>
      <c r="E57" s="57"/>
      <c r="F57" s="57"/>
      <c r="G57" s="57"/>
      <c r="H57" s="57"/>
      <c r="I57" s="56"/>
      <c r="J57" s="57"/>
      <c r="K57" s="57"/>
      <c r="L57" s="57"/>
      <c r="M57" s="57"/>
      <c r="N57" s="57"/>
      <c r="O57" s="57"/>
      <c r="P57" s="57"/>
      <c r="Q57" s="57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</row>
    <row r="58" spans="1:56" ht="16" x14ac:dyDescent="0.2">
      <c r="A58" s="57"/>
      <c r="B58" s="57"/>
      <c r="C58" s="57"/>
      <c r="D58" s="57"/>
      <c r="E58" s="57"/>
      <c r="F58" s="57"/>
      <c r="G58" s="57"/>
      <c r="H58" s="57"/>
      <c r="I58" s="58"/>
      <c r="J58" s="57"/>
      <c r="K58" s="57"/>
      <c r="L58" s="57"/>
      <c r="M58" s="57"/>
      <c r="N58" s="57"/>
      <c r="O58" s="57"/>
      <c r="P58" s="57"/>
      <c r="Q58" s="57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</row>
    <row r="59" spans="1:56" ht="16" x14ac:dyDescent="0.2">
      <c r="A59" s="57"/>
      <c r="B59" s="57"/>
      <c r="C59" s="57"/>
      <c r="D59" s="57"/>
      <c r="E59" s="57"/>
      <c r="F59" s="57"/>
      <c r="G59" s="57"/>
      <c r="H59" s="57"/>
      <c r="I59" s="58"/>
      <c r="J59" s="57"/>
      <c r="K59" s="57"/>
      <c r="L59" s="57"/>
      <c r="M59" s="57"/>
      <c r="N59" s="57"/>
      <c r="O59" s="57"/>
      <c r="P59" s="57"/>
      <c r="Q59" s="57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</row>
    <row r="60" spans="1:56" x14ac:dyDescent="0.15">
      <c r="A60" s="57"/>
      <c r="B60" s="57"/>
      <c r="C60" s="57"/>
      <c r="D60" s="57"/>
      <c r="E60" s="57"/>
      <c r="F60" s="57"/>
      <c r="G60" s="57"/>
      <c r="H60" s="57"/>
      <c r="I60" s="60"/>
      <c r="J60" s="57"/>
      <c r="K60" s="57"/>
      <c r="L60" s="57"/>
      <c r="M60" s="57"/>
      <c r="N60" s="57"/>
      <c r="O60" s="57"/>
      <c r="P60" s="57"/>
      <c r="Q60" s="57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</row>
    <row r="61" spans="1:56" ht="16" x14ac:dyDescent="0.2">
      <c r="A61" s="57"/>
      <c r="B61" s="57"/>
      <c r="C61" s="57"/>
      <c r="D61" s="57"/>
      <c r="E61" s="57"/>
      <c r="F61" s="57"/>
      <c r="G61" s="57"/>
      <c r="H61" s="57"/>
      <c r="I61" s="56"/>
      <c r="J61" s="57"/>
      <c r="K61" s="57"/>
      <c r="L61" s="57"/>
      <c r="M61" s="57"/>
      <c r="N61" s="57"/>
      <c r="O61" s="57"/>
      <c r="P61" s="57"/>
      <c r="Q61" s="57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</row>
    <row r="62" spans="1:56" ht="16" x14ac:dyDescent="0.2">
      <c r="A62" s="57"/>
      <c r="B62" s="57"/>
      <c r="C62" s="57"/>
      <c r="D62" s="57"/>
      <c r="E62" s="57"/>
      <c r="F62" s="57"/>
      <c r="G62" s="57"/>
      <c r="H62" s="57"/>
      <c r="I62" s="56"/>
      <c r="J62" s="57"/>
      <c r="K62" s="57"/>
      <c r="L62" s="57"/>
      <c r="M62" s="57"/>
      <c r="N62" s="57"/>
      <c r="O62" s="57"/>
      <c r="P62" s="57"/>
      <c r="Q62" s="57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</row>
    <row r="63" spans="1:56" ht="16" x14ac:dyDescent="0.2">
      <c r="A63" s="57"/>
      <c r="B63" s="57"/>
      <c r="C63" s="57"/>
      <c r="D63" s="57"/>
      <c r="E63" s="57"/>
      <c r="F63" s="57"/>
      <c r="G63" s="57"/>
      <c r="H63" s="57"/>
      <c r="I63" s="58"/>
      <c r="J63" s="57"/>
      <c r="K63" s="57"/>
      <c r="L63" s="57"/>
      <c r="M63" s="57"/>
      <c r="N63" s="57"/>
      <c r="O63" s="57"/>
      <c r="P63" s="57"/>
      <c r="Q63" s="57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</row>
    <row r="64" spans="1:56" ht="16" x14ac:dyDescent="0.2">
      <c r="A64" s="57"/>
      <c r="B64" s="57"/>
      <c r="C64" s="57"/>
      <c r="D64" s="57"/>
      <c r="E64" s="57"/>
      <c r="F64" s="57"/>
      <c r="G64" s="57"/>
      <c r="H64" s="57"/>
      <c r="I64" s="58"/>
      <c r="J64" s="57"/>
      <c r="K64" s="57"/>
      <c r="L64" s="57"/>
      <c r="M64" s="57"/>
      <c r="N64" s="57"/>
      <c r="O64" s="57"/>
      <c r="P64" s="57"/>
      <c r="Q64" s="57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</row>
    <row r="65" spans="1:56" x14ac:dyDescent="0.15">
      <c r="A65" s="57"/>
      <c r="B65" s="57"/>
      <c r="C65" s="57"/>
      <c r="D65" s="57"/>
      <c r="E65" s="57"/>
      <c r="F65" s="57"/>
      <c r="G65" s="57"/>
      <c r="H65" s="57"/>
      <c r="I65" s="60"/>
      <c r="J65" s="57"/>
      <c r="K65" s="57"/>
      <c r="L65" s="57"/>
      <c r="M65" s="57"/>
      <c r="N65" s="57"/>
      <c r="O65" s="57"/>
      <c r="P65" s="57"/>
      <c r="Q65" s="57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</row>
    <row r="66" spans="1:56" ht="16" x14ac:dyDescent="0.2">
      <c r="A66" s="57"/>
      <c r="B66" s="57"/>
      <c r="C66" s="57"/>
      <c r="D66" s="57"/>
      <c r="E66" s="57"/>
      <c r="F66" s="57"/>
      <c r="G66" s="57"/>
      <c r="H66" s="57"/>
      <c r="I66" s="56"/>
      <c r="J66" s="57"/>
      <c r="K66" s="57"/>
      <c r="L66" s="57"/>
      <c r="M66" s="57"/>
      <c r="N66" s="57"/>
      <c r="O66" s="57"/>
      <c r="P66" s="57"/>
      <c r="Q66" s="57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</row>
    <row r="67" spans="1:56" ht="16" x14ac:dyDescent="0.2">
      <c r="A67" s="57"/>
      <c r="B67" s="57"/>
      <c r="C67" s="57"/>
      <c r="D67" s="57"/>
      <c r="E67" s="57"/>
      <c r="F67" s="57"/>
      <c r="G67" s="57"/>
      <c r="H67" s="57"/>
      <c r="I67" s="56"/>
      <c r="J67" s="57"/>
      <c r="K67" s="57"/>
      <c r="L67" s="57"/>
      <c r="M67" s="57"/>
      <c r="N67" s="57"/>
      <c r="O67" s="57"/>
      <c r="P67" s="57"/>
      <c r="Q67" s="57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</row>
    <row r="68" spans="1:56" ht="16" x14ac:dyDescent="0.2">
      <c r="A68" s="57"/>
      <c r="B68" s="57"/>
      <c r="C68" s="57"/>
      <c r="D68" s="57"/>
      <c r="E68" s="57"/>
      <c r="F68" s="57"/>
      <c r="G68" s="57"/>
      <c r="H68" s="57"/>
      <c r="I68" s="58"/>
      <c r="J68" s="57"/>
      <c r="K68" s="57"/>
      <c r="L68" s="57"/>
      <c r="M68" s="57"/>
      <c r="N68" s="57"/>
      <c r="O68" s="57"/>
      <c r="P68" s="57"/>
      <c r="Q68" s="57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</row>
    <row r="69" spans="1:56" ht="16" x14ac:dyDescent="0.2">
      <c r="A69" s="57"/>
      <c r="B69" s="57"/>
      <c r="C69" s="57"/>
      <c r="D69" s="57"/>
      <c r="E69" s="57"/>
      <c r="F69" s="57"/>
      <c r="G69" s="57"/>
      <c r="H69" s="57"/>
      <c r="I69" s="58"/>
      <c r="J69" s="57"/>
      <c r="K69" s="57"/>
      <c r="L69" s="57"/>
      <c r="M69" s="57"/>
      <c r="N69" s="57"/>
      <c r="O69" s="57"/>
      <c r="P69" s="57"/>
      <c r="Q69" s="57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</row>
    <row r="70" spans="1:56" x14ac:dyDescent="0.15">
      <c r="A70" s="57"/>
      <c r="B70" s="57"/>
      <c r="C70" s="57"/>
      <c r="D70" s="57"/>
      <c r="E70" s="57"/>
      <c r="F70" s="57"/>
      <c r="G70" s="57"/>
      <c r="H70" s="57"/>
      <c r="I70" s="60"/>
      <c r="J70" s="57"/>
      <c r="K70" s="57"/>
      <c r="L70" s="57"/>
      <c r="M70" s="57"/>
      <c r="N70" s="57"/>
      <c r="O70" s="57"/>
      <c r="P70" s="57"/>
      <c r="Q70" s="57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</row>
    <row r="71" spans="1:56" ht="16" x14ac:dyDescent="0.2">
      <c r="A71" s="57"/>
      <c r="B71" s="57"/>
      <c r="C71" s="57"/>
      <c r="D71" s="57"/>
      <c r="E71" s="57"/>
      <c r="F71" s="57"/>
      <c r="G71" s="57"/>
      <c r="H71" s="57"/>
      <c r="I71" s="56"/>
      <c r="J71" s="57"/>
      <c r="K71" s="57"/>
      <c r="L71" s="57"/>
      <c r="M71" s="57"/>
      <c r="N71" s="57"/>
      <c r="O71" s="57"/>
      <c r="P71" s="57"/>
      <c r="Q71" s="57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</row>
    <row r="72" spans="1:56" ht="16" x14ac:dyDescent="0.2">
      <c r="A72" s="57"/>
      <c r="B72" s="57"/>
      <c r="C72" s="57"/>
      <c r="D72" s="57"/>
      <c r="E72" s="57"/>
      <c r="F72" s="57"/>
      <c r="G72" s="57"/>
      <c r="H72" s="57"/>
      <c r="I72" s="56"/>
      <c r="J72" s="57"/>
      <c r="K72" s="57"/>
      <c r="L72" s="57"/>
      <c r="M72" s="57"/>
      <c r="N72" s="57"/>
      <c r="O72" s="57"/>
      <c r="P72" s="57"/>
      <c r="Q72" s="57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</row>
    <row r="73" spans="1:56" ht="16" x14ac:dyDescent="0.2">
      <c r="A73" s="57"/>
      <c r="B73" s="57"/>
      <c r="C73" s="57"/>
      <c r="D73" s="57"/>
      <c r="E73" s="57"/>
      <c r="F73" s="57"/>
      <c r="G73" s="57"/>
      <c r="H73" s="57"/>
      <c r="I73" s="58"/>
      <c r="J73" s="57"/>
      <c r="K73" s="57"/>
      <c r="L73" s="57"/>
      <c r="M73" s="57"/>
      <c r="N73" s="57"/>
      <c r="O73" s="57"/>
      <c r="P73" s="57"/>
      <c r="Q73" s="57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</row>
    <row r="74" spans="1:56" ht="16" x14ac:dyDescent="0.2">
      <c r="A74" s="57"/>
      <c r="B74" s="57"/>
      <c r="C74" s="57"/>
      <c r="D74" s="57"/>
      <c r="E74" s="57"/>
      <c r="F74" s="57"/>
      <c r="G74" s="57"/>
      <c r="H74" s="57"/>
      <c r="I74" s="58"/>
      <c r="J74" s="57"/>
      <c r="K74" s="57"/>
      <c r="L74" s="57"/>
      <c r="M74" s="57"/>
      <c r="N74" s="57"/>
      <c r="O74" s="57"/>
      <c r="P74" s="57"/>
      <c r="Q74" s="57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</row>
    <row r="75" spans="1:56" x14ac:dyDescent="0.15">
      <c r="A75" s="57"/>
      <c r="B75" s="57"/>
      <c r="C75" s="57"/>
      <c r="D75" s="57"/>
      <c r="E75" s="57"/>
      <c r="F75" s="57"/>
      <c r="G75" s="57"/>
      <c r="H75" s="57"/>
      <c r="I75" s="60"/>
      <c r="J75" s="57"/>
      <c r="K75" s="57"/>
      <c r="L75" s="57"/>
      <c r="M75" s="57"/>
      <c r="N75" s="57"/>
      <c r="O75" s="57"/>
      <c r="P75" s="57"/>
      <c r="Q75" s="57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</row>
    <row r="76" spans="1:56" ht="16" x14ac:dyDescent="0.2">
      <c r="A76" s="57"/>
      <c r="B76" s="57"/>
      <c r="C76" s="57"/>
      <c r="D76" s="57"/>
      <c r="E76" s="57"/>
      <c r="F76" s="57"/>
      <c r="G76" s="57"/>
      <c r="H76" s="57"/>
      <c r="I76" s="56"/>
      <c r="J76" s="57"/>
      <c r="K76" s="57"/>
      <c r="L76" s="57"/>
      <c r="M76" s="57"/>
      <c r="N76" s="57"/>
      <c r="O76" s="57"/>
      <c r="P76" s="57"/>
      <c r="Q76" s="57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</row>
    <row r="77" spans="1:56" ht="16" x14ac:dyDescent="0.2">
      <c r="A77" s="57"/>
      <c r="B77" s="57"/>
      <c r="C77" s="57"/>
      <c r="D77" s="57"/>
      <c r="E77" s="57"/>
      <c r="F77" s="57"/>
      <c r="G77" s="57"/>
      <c r="H77" s="57"/>
      <c r="I77" s="56"/>
      <c r="J77" s="57"/>
      <c r="K77" s="57"/>
      <c r="L77" s="57"/>
      <c r="M77" s="57"/>
      <c r="N77" s="57"/>
      <c r="O77" s="57"/>
      <c r="P77" s="57"/>
      <c r="Q77" s="57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</row>
    <row r="78" spans="1:56" ht="16" x14ac:dyDescent="0.2">
      <c r="A78" s="57"/>
      <c r="B78" s="57"/>
      <c r="C78" s="57"/>
      <c r="D78" s="57"/>
      <c r="E78" s="57"/>
      <c r="F78" s="57"/>
      <c r="G78" s="57"/>
      <c r="H78" s="57"/>
      <c r="I78" s="58"/>
      <c r="J78" s="57"/>
      <c r="K78" s="57"/>
      <c r="L78" s="57"/>
      <c r="M78" s="57"/>
      <c r="N78" s="57"/>
      <c r="O78" s="57"/>
      <c r="P78" s="57"/>
      <c r="Q78" s="57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</row>
    <row r="79" spans="1:56" ht="16" x14ac:dyDescent="0.2">
      <c r="A79" s="57"/>
      <c r="B79" s="57"/>
      <c r="C79" s="57"/>
      <c r="D79" s="57"/>
      <c r="E79" s="57"/>
      <c r="F79" s="57"/>
      <c r="G79" s="57"/>
      <c r="H79" s="57"/>
      <c r="I79" s="58"/>
      <c r="J79" s="57"/>
      <c r="K79" s="57"/>
      <c r="L79" s="57"/>
      <c r="M79" s="57"/>
      <c r="N79" s="57"/>
      <c r="O79" s="57"/>
      <c r="P79" s="57"/>
      <c r="Q79" s="57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</row>
    <row r="80" spans="1:56" x14ac:dyDescent="0.15">
      <c r="A80" s="57"/>
      <c r="B80" s="57"/>
      <c r="C80" s="57"/>
      <c r="D80" s="57"/>
      <c r="E80" s="57"/>
      <c r="F80" s="57"/>
      <c r="G80" s="57"/>
      <c r="H80" s="57"/>
      <c r="I80" s="60"/>
      <c r="J80" s="57"/>
      <c r="K80" s="57"/>
      <c r="L80" s="57"/>
      <c r="M80" s="57"/>
      <c r="N80" s="57"/>
      <c r="O80" s="57"/>
      <c r="P80" s="57"/>
      <c r="Q80" s="57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</row>
    <row r="81" spans="1:56" ht="16" x14ac:dyDescent="0.2">
      <c r="A81" s="57"/>
      <c r="B81" s="57"/>
      <c r="C81" s="57"/>
      <c r="D81" s="57"/>
      <c r="E81" s="57"/>
      <c r="F81" s="57"/>
      <c r="G81" s="57"/>
      <c r="H81" s="57"/>
      <c r="I81" s="56"/>
      <c r="J81" s="57"/>
      <c r="K81" s="57"/>
      <c r="L81" s="57"/>
      <c r="M81" s="57"/>
      <c r="N81" s="57"/>
      <c r="O81" s="57"/>
      <c r="P81" s="57"/>
      <c r="Q81" s="57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</row>
    <row r="82" spans="1:56" ht="16" x14ac:dyDescent="0.2">
      <c r="A82" s="57"/>
      <c r="B82" s="57"/>
      <c r="C82" s="57"/>
      <c r="D82" s="57"/>
      <c r="E82" s="57"/>
      <c r="F82" s="57"/>
      <c r="G82" s="57"/>
      <c r="H82" s="57"/>
      <c r="I82" s="56"/>
      <c r="J82" s="57"/>
      <c r="K82" s="57"/>
      <c r="L82" s="57"/>
      <c r="M82" s="57"/>
      <c r="N82" s="57"/>
      <c r="O82" s="57"/>
      <c r="P82" s="57"/>
      <c r="Q82" s="57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</row>
    <row r="83" spans="1:56" ht="16" x14ac:dyDescent="0.2">
      <c r="A83" s="57"/>
      <c r="B83" s="57"/>
      <c r="C83" s="57"/>
      <c r="D83" s="57"/>
      <c r="E83" s="57"/>
      <c r="F83" s="57"/>
      <c r="G83" s="57"/>
      <c r="H83" s="57"/>
      <c r="I83" s="58"/>
      <c r="J83" s="57"/>
      <c r="K83" s="57"/>
      <c r="L83" s="57"/>
      <c r="M83" s="57"/>
      <c r="N83" s="57"/>
      <c r="O83" s="57"/>
      <c r="P83" s="57"/>
      <c r="Q83" s="57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</row>
    <row r="84" spans="1:56" ht="16" x14ac:dyDescent="0.2">
      <c r="A84" s="57"/>
      <c r="B84" s="57"/>
      <c r="C84" s="57"/>
      <c r="D84" s="57"/>
      <c r="E84" s="57"/>
      <c r="F84" s="57"/>
      <c r="G84" s="57"/>
      <c r="H84" s="57"/>
      <c r="I84" s="56"/>
      <c r="J84" s="57"/>
      <c r="K84" s="57"/>
      <c r="L84" s="57"/>
      <c r="M84" s="57"/>
      <c r="N84" s="57"/>
      <c r="O84" s="57"/>
      <c r="P84" s="57"/>
      <c r="Q84" s="57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</row>
    <row r="85" spans="1:56" ht="16" x14ac:dyDescent="0.2">
      <c r="A85" s="57"/>
      <c r="B85" s="57"/>
      <c r="C85" s="57"/>
      <c r="D85" s="57"/>
      <c r="E85" s="57"/>
      <c r="F85" s="57"/>
      <c r="G85" s="57"/>
      <c r="H85" s="57"/>
      <c r="I85" s="58"/>
      <c r="J85" s="57"/>
      <c r="K85" s="57"/>
      <c r="L85" s="57"/>
      <c r="M85" s="57"/>
      <c r="N85" s="57"/>
      <c r="O85" s="57"/>
      <c r="P85" s="57"/>
      <c r="Q85" s="57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</row>
    <row r="86" spans="1:56" x14ac:dyDescent="0.15">
      <c r="A86" s="57"/>
      <c r="B86" s="57"/>
      <c r="C86" s="57"/>
      <c r="D86" s="57"/>
      <c r="E86" s="57"/>
      <c r="F86" s="57"/>
      <c r="G86" s="57"/>
      <c r="H86" s="57"/>
      <c r="I86" s="60"/>
      <c r="J86" s="57"/>
      <c r="K86" s="57"/>
      <c r="L86" s="57"/>
      <c r="M86" s="57"/>
      <c r="N86" s="57"/>
      <c r="O86" s="57"/>
      <c r="P86" s="57"/>
      <c r="Q86" s="57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</row>
    <row r="87" spans="1:56" ht="16" x14ac:dyDescent="0.2">
      <c r="A87" s="57"/>
      <c r="B87" s="57"/>
      <c r="C87" s="57"/>
      <c r="D87" s="57"/>
      <c r="E87" s="57"/>
      <c r="F87" s="57"/>
      <c r="G87" s="57"/>
      <c r="H87" s="57"/>
      <c r="I87" s="56"/>
      <c r="J87" s="57"/>
      <c r="K87" s="57"/>
      <c r="L87" s="57"/>
      <c r="M87" s="57"/>
      <c r="N87" s="57"/>
      <c r="O87" s="57"/>
      <c r="P87" s="57"/>
      <c r="Q87" s="57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</row>
    <row r="88" spans="1:56" ht="16" x14ac:dyDescent="0.2">
      <c r="A88" s="57"/>
      <c r="B88" s="57"/>
      <c r="C88" s="57"/>
      <c r="D88" s="57"/>
      <c r="E88" s="57"/>
      <c r="F88" s="57"/>
      <c r="G88" s="57"/>
      <c r="H88" s="57"/>
      <c r="I88" s="56"/>
      <c r="J88" s="57"/>
      <c r="K88" s="57"/>
      <c r="L88" s="57"/>
      <c r="M88" s="57"/>
      <c r="N88" s="57"/>
      <c r="O88" s="57"/>
      <c r="P88" s="57"/>
      <c r="Q88" s="57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</row>
    <row r="89" spans="1:56" ht="16" x14ac:dyDescent="0.2">
      <c r="A89" s="57"/>
      <c r="B89" s="57"/>
      <c r="C89" s="57"/>
      <c r="D89" s="57"/>
      <c r="E89" s="57"/>
      <c r="F89" s="57"/>
      <c r="G89" s="57"/>
      <c r="H89" s="57"/>
      <c r="I89" s="58"/>
      <c r="J89" s="57"/>
      <c r="K89" s="57"/>
      <c r="L89" s="57"/>
      <c r="M89" s="57"/>
      <c r="N89" s="57"/>
      <c r="O89" s="57"/>
      <c r="P89" s="57"/>
      <c r="Q89" s="57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</row>
    <row r="90" spans="1:56" ht="16" x14ac:dyDescent="0.2">
      <c r="A90" s="57"/>
      <c r="B90" s="57"/>
      <c r="C90" s="57"/>
      <c r="D90" s="57"/>
      <c r="E90" s="57"/>
      <c r="F90" s="57"/>
      <c r="G90" s="57"/>
      <c r="H90" s="57"/>
      <c r="I90" s="58"/>
      <c r="J90" s="57"/>
      <c r="K90" s="57"/>
      <c r="L90" s="57"/>
      <c r="M90" s="57"/>
      <c r="N90" s="57"/>
      <c r="O90" s="57"/>
      <c r="P90" s="57"/>
      <c r="Q90" s="57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</row>
    <row r="91" spans="1:56" x14ac:dyDescent="0.15">
      <c r="A91" s="57"/>
      <c r="B91" s="57"/>
      <c r="C91" s="57"/>
      <c r="D91" s="57"/>
      <c r="E91" s="57"/>
      <c r="F91" s="57"/>
      <c r="G91" s="57"/>
      <c r="H91" s="57"/>
      <c r="I91" s="60"/>
      <c r="J91" s="57"/>
      <c r="K91" s="57"/>
      <c r="L91" s="57"/>
      <c r="M91" s="57"/>
      <c r="N91" s="57"/>
      <c r="O91" s="57"/>
      <c r="P91" s="57"/>
      <c r="Q91" s="57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</row>
    <row r="92" spans="1:56" ht="16" x14ac:dyDescent="0.2">
      <c r="A92" s="57"/>
      <c r="B92" s="57"/>
      <c r="C92" s="57"/>
      <c r="D92" s="57"/>
      <c r="E92" s="57"/>
      <c r="F92" s="57"/>
      <c r="G92" s="57"/>
      <c r="H92" s="57"/>
      <c r="I92" s="56"/>
      <c r="J92" s="57"/>
      <c r="K92" s="57"/>
      <c r="L92" s="57"/>
      <c r="M92" s="57"/>
      <c r="N92" s="57"/>
      <c r="O92" s="57"/>
      <c r="P92" s="57"/>
      <c r="Q92" s="57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</row>
    <row r="93" spans="1:56" ht="16" x14ac:dyDescent="0.2">
      <c r="A93" s="57"/>
      <c r="B93" s="57"/>
      <c r="C93" s="57"/>
      <c r="D93" s="57"/>
      <c r="E93" s="57"/>
      <c r="F93" s="57"/>
      <c r="G93" s="57"/>
      <c r="H93" s="57"/>
      <c r="I93" s="56"/>
      <c r="J93" s="57"/>
      <c r="K93" s="57"/>
      <c r="L93" s="57"/>
      <c r="M93" s="57"/>
      <c r="N93" s="57"/>
      <c r="O93" s="57"/>
      <c r="P93" s="57"/>
      <c r="Q93" s="57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</row>
    <row r="94" spans="1:56" ht="16" x14ac:dyDescent="0.2">
      <c r="A94" s="57"/>
      <c r="B94" s="57"/>
      <c r="C94" s="57"/>
      <c r="D94" s="57"/>
      <c r="E94" s="57"/>
      <c r="F94" s="57"/>
      <c r="G94" s="57"/>
      <c r="H94" s="57"/>
      <c r="I94" s="58"/>
      <c r="J94" s="57"/>
      <c r="K94" s="57"/>
      <c r="L94" s="57"/>
      <c r="M94" s="57"/>
      <c r="N94" s="57"/>
      <c r="O94" s="57"/>
      <c r="P94" s="57"/>
      <c r="Q94" s="57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</row>
    <row r="95" spans="1:56" ht="16" x14ac:dyDescent="0.2">
      <c r="A95" s="57"/>
      <c r="B95" s="57"/>
      <c r="C95" s="57"/>
      <c r="D95" s="57"/>
      <c r="E95" s="57"/>
      <c r="F95" s="57"/>
      <c r="G95" s="57"/>
      <c r="H95" s="57"/>
      <c r="I95" s="58"/>
      <c r="J95" s="57"/>
      <c r="K95" s="57"/>
      <c r="L95" s="57"/>
      <c r="M95" s="57"/>
      <c r="N95" s="57"/>
      <c r="O95" s="57"/>
      <c r="P95" s="57"/>
      <c r="Q95" s="57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</row>
    <row r="96" spans="1:56" x14ac:dyDescent="0.15">
      <c r="A96" s="57"/>
      <c r="B96" s="57"/>
      <c r="C96" s="57"/>
      <c r="D96" s="57"/>
      <c r="E96" s="57"/>
      <c r="F96" s="57"/>
      <c r="G96" s="57"/>
      <c r="H96" s="57"/>
      <c r="I96" s="60"/>
      <c r="J96" s="57"/>
      <c r="K96" s="57"/>
      <c r="L96" s="57"/>
      <c r="M96" s="57"/>
      <c r="N96" s="57"/>
      <c r="O96" s="57"/>
      <c r="P96" s="57"/>
      <c r="Q96" s="57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</row>
    <row r="97" spans="1:56" ht="16" x14ac:dyDescent="0.2">
      <c r="A97" s="57"/>
      <c r="B97" s="57"/>
      <c r="C97" s="57"/>
      <c r="D97" s="57"/>
      <c r="E97" s="57"/>
      <c r="F97" s="57"/>
      <c r="G97" s="57"/>
      <c r="H97" s="57"/>
      <c r="I97" s="56"/>
      <c r="J97" s="57"/>
      <c r="K97" s="57"/>
      <c r="L97" s="57"/>
      <c r="M97" s="57"/>
      <c r="N97" s="57"/>
      <c r="O97" s="57"/>
      <c r="P97" s="57"/>
      <c r="Q97" s="57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</row>
    <row r="98" spans="1:56" ht="16" x14ac:dyDescent="0.2">
      <c r="A98" s="57"/>
      <c r="B98" s="57"/>
      <c r="C98" s="57"/>
      <c r="D98" s="57"/>
      <c r="E98" s="57"/>
      <c r="F98" s="57"/>
      <c r="G98" s="57"/>
      <c r="H98" s="57"/>
      <c r="I98" s="56"/>
      <c r="J98" s="57"/>
      <c r="K98" s="57"/>
      <c r="L98" s="57"/>
      <c r="M98" s="57"/>
      <c r="N98" s="57"/>
      <c r="O98" s="57"/>
      <c r="P98" s="57"/>
      <c r="Q98" s="57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</row>
    <row r="99" spans="1:56" ht="16" x14ac:dyDescent="0.2">
      <c r="A99" s="57"/>
      <c r="B99" s="57"/>
      <c r="C99" s="57"/>
      <c r="D99" s="57"/>
      <c r="E99" s="57"/>
      <c r="F99" s="57"/>
      <c r="G99" s="57"/>
      <c r="H99" s="57"/>
      <c r="I99" s="58"/>
      <c r="J99" s="57"/>
      <c r="K99" s="57"/>
      <c r="L99" s="57"/>
      <c r="M99" s="57"/>
      <c r="N99" s="57"/>
      <c r="O99" s="57"/>
      <c r="P99" s="57"/>
      <c r="Q99" s="57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</row>
    <row r="100" spans="1:56" ht="16" x14ac:dyDescent="0.2">
      <c r="A100" s="57"/>
      <c r="B100" s="57"/>
      <c r="C100" s="57"/>
      <c r="D100" s="57"/>
      <c r="E100" s="57"/>
      <c r="F100" s="57"/>
      <c r="G100" s="57"/>
      <c r="H100" s="57"/>
      <c r="I100" s="58"/>
      <c r="J100" s="57"/>
      <c r="K100" s="57"/>
      <c r="L100" s="57"/>
      <c r="M100" s="57"/>
      <c r="N100" s="57"/>
      <c r="O100" s="57"/>
      <c r="P100" s="57"/>
      <c r="Q100" s="57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</row>
    <row r="101" spans="1:56" x14ac:dyDescent="0.15">
      <c r="A101" s="57"/>
      <c r="B101" s="57"/>
      <c r="C101" s="57"/>
      <c r="D101" s="57"/>
      <c r="E101" s="57"/>
      <c r="F101" s="57"/>
      <c r="G101" s="57"/>
      <c r="H101" s="57"/>
      <c r="I101" s="60"/>
      <c r="J101" s="57"/>
      <c r="K101" s="57"/>
      <c r="L101" s="57"/>
      <c r="M101" s="57"/>
      <c r="N101" s="57"/>
      <c r="O101" s="57"/>
      <c r="P101" s="57"/>
      <c r="Q101" s="57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</row>
    <row r="102" spans="1:56" ht="16" x14ac:dyDescent="0.2">
      <c r="A102" s="57"/>
      <c r="B102" s="57"/>
      <c r="C102" s="57"/>
      <c r="D102" s="57"/>
      <c r="E102" s="57"/>
      <c r="F102" s="57"/>
      <c r="G102" s="57"/>
      <c r="H102" s="57"/>
      <c r="I102" s="56"/>
      <c r="J102" s="57"/>
      <c r="K102" s="57"/>
      <c r="L102" s="57"/>
      <c r="M102" s="57"/>
      <c r="N102" s="57"/>
      <c r="O102" s="57"/>
      <c r="P102" s="57"/>
      <c r="Q102" s="57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</row>
    <row r="103" spans="1:56" ht="16" x14ac:dyDescent="0.2">
      <c r="A103" s="57"/>
      <c r="B103" s="57"/>
      <c r="C103" s="57"/>
      <c r="D103" s="57"/>
      <c r="E103" s="57"/>
      <c r="F103" s="57"/>
      <c r="G103" s="57"/>
      <c r="H103" s="57"/>
      <c r="I103" s="56"/>
      <c r="J103" s="57"/>
      <c r="K103" s="57"/>
      <c r="L103" s="57"/>
      <c r="M103" s="57"/>
      <c r="N103" s="57"/>
      <c r="O103" s="57"/>
      <c r="P103" s="57"/>
      <c r="Q103" s="57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</row>
    <row r="104" spans="1:56" ht="16" x14ac:dyDescent="0.2">
      <c r="A104" s="57"/>
      <c r="B104" s="57"/>
      <c r="C104" s="57"/>
      <c r="D104" s="57"/>
      <c r="E104" s="57"/>
      <c r="F104" s="57"/>
      <c r="G104" s="57"/>
      <c r="H104" s="57"/>
      <c r="I104" s="58"/>
      <c r="J104" s="57"/>
      <c r="K104" s="57"/>
      <c r="L104" s="57"/>
      <c r="M104" s="57"/>
      <c r="N104" s="57"/>
      <c r="O104" s="57"/>
      <c r="P104" s="57"/>
      <c r="Q104" s="57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</row>
    <row r="105" spans="1:56" ht="16" x14ac:dyDescent="0.2">
      <c r="A105" s="57"/>
      <c r="B105" s="57"/>
      <c r="C105" s="57"/>
      <c r="D105" s="57"/>
      <c r="E105" s="57"/>
      <c r="F105" s="57"/>
      <c r="G105" s="57"/>
      <c r="H105" s="57"/>
      <c r="I105" s="58"/>
      <c r="J105" s="57"/>
      <c r="K105" s="57"/>
      <c r="L105" s="57"/>
      <c r="M105" s="57"/>
      <c r="N105" s="57"/>
      <c r="O105" s="57"/>
      <c r="P105" s="57"/>
      <c r="Q105" s="57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</row>
    <row r="106" spans="1:56" x14ac:dyDescent="0.15">
      <c r="A106" s="57"/>
      <c r="B106" s="57"/>
      <c r="C106" s="57"/>
      <c r="D106" s="57"/>
      <c r="E106" s="57"/>
      <c r="F106" s="57"/>
      <c r="G106" s="57"/>
      <c r="H106" s="57"/>
      <c r="I106" s="60"/>
      <c r="J106" s="57"/>
      <c r="K106" s="57"/>
      <c r="L106" s="57"/>
      <c r="M106" s="57"/>
      <c r="N106" s="57"/>
      <c r="O106" s="57"/>
      <c r="P106" s="57"/>
      <c r="Q106" s="57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</row>
    <row r="107" spans="1:56" ht="16" x14ac:dyDescent="0.2">
      <c r="A107" s="57"/>
      <c r="B107" s="57"/>
      <c r="C107" s="57"/>
      <c r="D107" s="57"/>
      <c r="E107" s="57"/>
      <c r="F107" s="57"/>
      <c r="G107" s="57"/>
      <c r="H107" s="57"/>
      <c r="I107" s="56"/>
      <c r="J107" s="57"/>
      <c r="K107" s="57"/>
      <c r="L107" s="57"/>
      <c r="M107" s="57"/>
      <c r="N107" s="57"/>
      <c r="O107" s="57"/>
      <c r="P107" s="57"/>
      <c r="Q107" s="57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</row>
    <row r="108" spans="1:56" ht="16" x14ac:dyDescent="0.2">
      <c r="A108" s="57"/>
      <c r="B108" s="57"/>
      <c r="C108" s="57"/>
      <c r="D108" s="57"/>
      <c r="E108" s="57"/>
      <c r="F108" s="57"/>
      <c r="G108" s="57"/>
      <c r="H108" s="57"/>
      <c r="I108" s="56"/>
      <c r="J108" s="57"/>
      <c r="K108" s="57"/>
      <c r="L108" s="57"/>
      <c r="M108" s="57"/>
      <c r="N108" s="57"/>
      <c r="O108" s="57"/>
      <c r="P108" s="57"/>
      <c r="Q108" s="57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</row>
    <row r="109" spans="1:56" ht="16" x14ac:dyDescent="0.2">
      <c r="A109" s="57"/>
      <c r="B109" s="57"/>
      <c r="C109" s="57"/>
      <c r="D109" s="57"/>
      <c r="E109" s="57"/>
      <c r="F109" s="57"/>
      <c r="G109" s="57"/>
      <c r="H109" s="57"/>
      <c r="I109" s="58"/>
      <c r="J109" s="57"/>
      <c r="K109" s="57"/>
      <c r="L109" s="57"/>
      <c r="M109" s="57"/>
      <c r="N109" s="57"/>
      <c r="O109" s="57"/>
      <c r="P109" s="57"/>
      <c r="Q109" s="57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</row>
    <row r="110" spans="1:56" ht="16" x14ac:dyDescent="0.2">
      <c r="A110" s="57"/>
      <c r="B110" s="57"/>
      <c r="C110" s="57"/>
      <c r="D110" s="57"/>
      <c r="E110" s="57"/>
      <c r="F110" s="57"/>
      <c r="G110" s="57"/>
      <c r="H110" s="57"/>
      <c r="I110" s="58"/>
      <c r="J110" s="57"/>
      <c r="K110" s="57"/>
      <c r="L110" s="57"/>
      <c r="M110" s="57"/>
      <c r="N110" s="57"/>
      <c r="O110" s="57"/>
      <c r="P110" s="57"/>
      <c r="Q110" s="57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</row>
    <row r="111" spans="1:56" x14ac:dyDescent="0.15">
      <c r="A111" s="57"/>
      <c r="B111" s="57"/>
      <c r="C111" s="57"/>
      <c r="D111" s="57"/>
      <c r="E111" s="57"/>
      <c r="F111" s="57"/>
      <c r="G111" s="57"/>
      <c r="H111" s="57"/>
      <c r="I111" s="60"/>
      <c r="J111" s="57"/>
      <c r="K111" s="57"/>
      <c r="L111" s="57"/>
      <c r="M111" s="57"/>
      <c r="N111" s="57"/>
      <c r="O111" s="57"/>
      <c r="P111" s="57"/>
      <c r="Q111" s="57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</row>
    <row r="112" spans="1:56" ht="16" x14ac:dyDescent="0.2">
      <c r="A112" s="57"/>
      <c r="B112" s="57"/>
      <c r="C112" s="57"/>
      <c r="D112" s="57"/>
      <c r="E112" s="57"/>
      <c r="F112" s="57"/>
      <c r="G112" s="57"/>
      <c r="H112" s="57"/>
      <c r="I112" s="56"/>
      <c r="J112" s="57"/>
      <c r="K112" s="57"/>
      <c r="L112" s="57"/>
      <c r="M112" s="57"/>
      <c r="N112" s="57"/>
      <c r="O112" s="57"/>
      <c r="P112" s="57"/>
      <c r="Q112" s="57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</row>
    <row r="113" spans="1:56" ht="16" x14ac:dyDescent="0.2">
      <c r="A113" s="57"/>
      <c r="B113" s="57"/>
      <c r="C113" s="57"/>
      <c r="D113" s="57"/>
      <c r="E113" s="57"/>
      <c r="F113" s="57"/>
      <c r="G113" s="57"/>
      <c r="H113" s="57"/>
      <c r="I113" s="56"/>
      <c r="J113" s="57"/>
      <c r="K113" s="57"/>
      <c r="L113" s="57"/>
      <c r="M113" s="57"/>
      <c r="N113" s="57"/>
      <c r="O113" s="57"/>
      <c r="P113" s="57"/>
      <c r="Q113" s="57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</row>
    <row r="114" spans="1:56" ht="16" x14ac:dyDescent="0.2">
      <c r="A114" s="57"/>
      <c r="B114" s="57"/>
      <c r="C114" s="57"/>
      <c r="D114" s="57"/>
      <c r="E114" s="57"/>
      <c r="F114" s="57"/>
      <c r="G114" s="57"/>
      <c r="H114" s="57"/>
      <c r="I114" s="58"/>
      <c r="J114" s="57"/>
      <c r="K114" s="57"/>
      <c r="L114" s="57"/>
      <c r="M114" s="57"/>
      <c r="N114" s="57"/>
      <c r="O114" s="57"/>
      <c r="P114" s="57"/>
      <c r="Q114" s="57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</row>
    <row r="115" spans="1:56" ht="16" x14ac:dyDescent="0.2">
      <c r="A115" s="57"/>
      <c r="B115" s="57"/>
      <c r="C115" s="57"/>
      <c r="D115" s="57"/>
      <c r="E115" s="57"/>
      <c r="F115" s="57"/>
      <c r="G115" s="57"/>
      <c r="H115" s="57"/>
      <c r="I115" s="58"/>
      <c r="J115" s="57"/>
      <c r="K115" s="57"/>
      <c r="L115" s="57"/>
      <c r="M115" s="57"/>
      <c r="N115" s="57"/>
      <c r="O115" s="57"/>
      <c r="P115" s="57"/>
      <c r="Q115" s="57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</row>
    <row r="116" spans="1:56" x14ac:dyDescent="0.15">
      <c r="A116" s="57"/>
      <c r="B116" s="57"/>
      <c r="C116" s="57"/>
      <c r="D116" s="57"/>
      <c r="E116" s="57"/>
      <c r="F116" s="57"/>
      <c r="G116" s="57"/>
      <c r="H116" s="57"/>
      <c r="I116" s="60"/>
      <c r="J116" s="57"/>
      <c r="K116" s="57"/>
      <c r="L116" s="57"/>
      <c r="M116" s="57"/>
      <c r="N116" s="57"/>
      <c r="O116" s="57"/>
      <c r="P116" s="57"/>
      <c r="Q116" s="57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</row>
    <row r="117" spans="1:56" ht="16" x14ac:dyDescent="0.2">
      <c r="A117" s="57"/>
      <c r="B117" s="57"/>
      <c r="C117" s="57"/>
      <c r="D117" s="57"/>
      <c r="E117" s="57"/>
      <c r="F117" s="57"/>
      <c r="G117" s="57"/>
      <c r="H117" s="57"/>
      <c r="I117" s="56"/>
      <c r="J117" s="57"/>
      <c r="K117" s="57"/>
      <c r="L117" s="57"/>
      <c r="M117" s="57"/>
      <c r="N117" s="57"/>
      <c r="O117" s="57"/>
      <c r="P117" s="57"/>
      <c r="Q117" s="57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</row>
    <row r="118" spans="1:56" ht="16" x14ac:dyDescent="0.2">
      <c r="A118" s="57"/>
      <c r="B118" s="57"/>
      <c r="C118" s="57"/>
      <c r="D118" s="57"/>
      <c r="E118" s="57"/>
      <c r="F118" s="57"/>
      <c r="G118" s="57"/>
      <c r="H118" s="57"/>
      <c r="I118" s="56"/>
      <c r="J118" s="57"/>
      <c r="K118" s="57"/>
      <c r="L118" s="57"/>
      <c r="M118" s="57"/>
      <c r="N118" s="57"/>
      <c r="O118" s="57"/>
      <c r="P118" s="57"/>
      <c r="Q118" s="57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</row>
    <row r="119" spans="1:56" ht="16" x14ac:dyDescent="0.2">
      <c r="A119" s="57"/>
      <c r="B119" s="57"/>
      <c r="C119" s="57"/>
      <c r="D119" s="57"/>
      <c r="E119" s="57"/>
      <c r="F119" s="57"/>
      <c r="G119" s="57"/>
      <c r="H119" s="57"/>
      <c r="I119" s="58"/>
      <c r="J119" s="57"/>
      <c r="K119" s="57"/>
      <c r="L119" s="57"/>
      <c r="M119" s="57"/>
      <c r="N119" s="57"/>
      <c r="O119" s="57"/>
      <c r="P119" s="57"/>
      <c r="Q119" s="57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</row>
    <row r="120" spans="1:56" ht="16" x14ac:dyDescent="0.2">
      <c r="A120" s="57"/>
      <c r="B120" s="57"/>
      <c r="C120" s="57"/>
      <c r="D120" s="57"/>
      <c r="E120" s="57"/>
      <c r="F120" s="57"/>
      <c r="G120" s="57"/>
      <c r="H120" s="57"/>
      <c r="I120" s="58"/>
      <c r="J120" s="57"/>
      <c r="K120" s="57"/>
      <c r="L120" s="57"/>
      <c r="M120" s="57"/>
      <c r="N120" s="57"/>
      <c r="O120" s="57"/>
      <c r="P120" s="57"/>
      <c r="Q120" s="57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</row>
    <row r="121" spans="1:56" x14ac:dyDescent="0.15">
      <c r="A121" s="57"/>
      <c r="B121" s="57"/>
      <c r="C121" s="57"/>
      <c r="D121" s="57"/>
      <c r="E121" s="57"/>
      <c r="F121" s="57"/>
      <c r="G121" s="57"/>
      <c r="H121" s="57"/>
      <c r="I121" s="60"/>
      <c r="J121" s="57"/>
      <c r="K121" s="57"/>
      <c r="L121" s="57"/>
      <c r="M121" s="57"/>
      <c r="N121" s="57"/>
      <c r="O121" s="57"/>
      <c r="P121" s="57"/>
      <c r="Q121" s="57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</row>
    <row r="122" spans="1:56" ht="16" x14ac:dyDescent="0.2">
      <c r="A122" s="57"/>
      <c r="B122" s="57"/>
      <c r="C122" s="57"/>
      <c r="D122" s="57"/>
      <c r="E122" s="57"/>
      <c r="F122" s="57"/>
      <c r="G122" s="57"/>
      <c r="H122" s="57"/>
      <c r="I122" s="56"/>
      <c r="J122" s="57"/>
      <c r="K122" s="57"/>
      <c r="L122" s="57"/>
      <c r="M122" s="57"/>
      <c r="N122" s="57"/>
      <c r="O122" s="57"/>
      <c r="P122" s="57"/>
      <c r="Q122" s="57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</row>
    <row r="123" spans="1:56" ht="16" x14ac:dyDescent="0.2">
      <c r="A123" s="57"/>
      <c r="B123" s="57"/>
      <c r="C123" s="57"/>
      <c r="D123" s="57"/>
      <c r="E123" s="57"/>
      <c r="F123" s="57"/>
      <c r="G123" s="57"/>
      <c r="H123" s="57"/>
      <c r="I123" s="56"/>
      <c r="J123" s="57"/>
      <c r="K123" s="57"/>
      <c r="L123" s="57"/>
      <c r="M123" s="57"/>
      <c r="N123" s="57"/>
      <c r="O123" s="57"/>
      <c r="P123" s="57"/>
      <c r="Q123" s="57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</row>
    <row r="124" spans="1:56" ht="16" x14ac:dyDescent="0.2">
      <c r="A124" s="57"/>
      <c r="B124" s="57"/>
      <c r="C124" s="57"/>
      <c r="D124" s="57"/>
      <c r="E124" s="57"/>
      <c r="F124" s="57"/>
      <c r="G124" s="57"/>
      <c r="H124" s="57"/>
      <c r="I124" s="58"/>
      <c r="J124" s="57"/>
      <c r="K124" s="57"/>
      <c r="L124" s="57"/>
      <c r="M124" s="57"/>
      <c r="N124" s="57"/>
      <c r="O124" s="57"/>
      <c r="P124" s="57"/>
      <c r="Q124" s="57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</row>
    <row r="125" spans="1:56" ht="16" x14ac:dyDescent="0.2">
      <c r="A125" s="57"/>
      <c r="B125" s="57"/>
      <c r="C125" s="57"/>
      <c r="D125" s="57"/>
      <c r="E125" s="57"/>
      <c r="F125" s="57"/>
      <c r="G125" s="57"/>
      <c r="H125" s="57"/>
      <c r="I125" s="58"/>
      <c r="J125" s="57"/>
      <c r="K125" s="57"/>
      <c r="L125" s="57"/>
      <c r="M125" s="57"/>
      <c r="N125" s="57"/>
      <c r="O125" s="57"/>
      <c r="P125" s="57"/>
      <c r="Q125" s="57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</row>
    <row r="126" spans="1:56" x14ac:dyDescent="0.15">
      <c r="A126" s="57"/>
      <c r="B126" s="57"/>
      <c r="C126" s="57"/>
      <c r="D126" s="57"/>
      <c r="E126" s="57"/>
      <c r="F126" s="57"/>
      <c r="G126" s="57"/>
      <c r="H126" s="57"/>
      <c r="I126" s="60"/>
      <c r="J126" s="57"/>
      <c r="K126" s="57"/>
      <c r="L126" s="57"/>
      <c r="M126" s="57"/>
      <c r="N126" s="57"/>
      <c r="O126" s="57"/>
      <c r="P126" s="57"/>
      <c r="Q126" s="57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</row>
    <row r="127" spans="1:56" ht="16" x14ac:dyDescent="0.2">
      <c r="A127" s="57"/>
      <c r="B127" s="57"/>
      <c r="C127" s="57"/>
      <c r="D127" s="57"/>
      <c r="E127" s="57"/>
      <c r="F127" s="57"/>
      <c r="G127" s="57"/>
      <c r="H127" s="57"/>
      <c r="I127" s="56"/>
      <c r="J127" s="57"/>
      <c r="K127" s="57"/>
      <c r="L127" s="57"/>
      <c r="M127" s="57"/>
      <c r="N127" s="57"/>
      <c r="O127" s="57"/>
      <c r="P127" s="57"/>
      <c r="Q127" s="57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</row>
    <row r="128" spans="1:56" ht="16" x14ac:dyDescent="0.2">
      <c r="A128" s="57"/>
      <c r="B128" s="57"/>
      <c r="C128" s="57"/>
      <c r="D128" s="57"/>
      <c r="E128" s="57"/>
      <c r="F128" s="57"/>
      <c r="G128" s="57"/>
      <c r="H128" s="57"/>
      <c r="I128" s="56"/>
      <c r="J128" s="57"/>
      <c r="K128" s="57"/>
      <c r="L128" s="57"/>
      <c r="M128" s="57"/>
      <c r="N128" s="57"/>
      <c r="O128" s="57"/>
      <c r="P128" s="57"/>
      <c r="Q128" s="57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</row>
    <row r="129" spans="1:56" ht="16" x14ac:dyDescent="0.2">
      <c r="A129" s="57"/>
      <c r="B129" s="57"/>
      <c r="C129" s="57"/>
      <c r="D129" s="57"/>
      <c r="E129" s="57"/>
      <c r="F129" s="57"/>
      <c r="G129" s="57"/>
      <c r="H129" s="57"/>
      <c r="I129" s="58"/>
      <c r="J129" s="57"/>
      <c r="K129" s="57"/>
      <c r="L129" s="57"/>
      <c r="M129" s="57"/>
      <c r="N129" s="57"/>
      <c r="O129" s="57"/>
      <c r="P129" s="57"/>
      <c r="Q129" s="57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</row>
    <row r="130" spans="1:56" ht="16" x14ac:dyDescent="0.2">
      <c r="A130" s="57"/>
      <c r="B130" s="57"/>
      <c r="C130" s="57"/>
      <c r="D130" s="57"/>
      <c r="E130" s="57"/>
      <c r="F130" s="57"/>
      <c r="G130" s="57"/>
      <c r="H130" s="57"/>
      <c r="I130" s="58"/>
      <c r="J130" s="57"/>
      <c r="K130" s="57"/>
      <c r="L130" s="57"/>
      <c r="M130" s="57"/>
      <c r="N130" s="57"/>
      <c r="O130" s="57"/>
      <c r="P130" s="57"/>
      <c r="Q130" s="57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</row>
    <row r="131" spans="1:56" x14ac:dyDescent="0.15">
      <c r="A131" s="57"/>
      <c r="B131" s="57"/>
      <c r="C131" s="57"/>
      <c r="D131" s="57"/>
      <c r="E131" s="57"/>
      <c r="F131" s="57"/>
      <c r="G131" s="57"/>
      <c r="H131" s="57"/>
      <c r="I131" s="60"/>
      <c r="J131" s="57"/>
      <c r="K131" s="57"/>
      <c r="L131" s="57"/>
      <c r="M131" s="57"/>
      <c r="N131" s="57"/>
      <c r="O131" s="57"/>
      <c r="P131" s="57"/>
      <c r="Q131" s="57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</row>
    <row r="132" spans="1:56" ht="16" x14ac:dyDescent="0.2">
      <c r="A132" s="57"/>
      <c r="B132" s="57"/>
      <c r="C132" s="57"/>
      <c r="D132" s="57"/>
      <c r="E132" s="57"/>
      <c r="F132" s="57"/>
      <c r="G132" s="57"/>
      <c r="H132" s="57"/>
      <c r="I132" s="56"/>
      <c r="J132" s="57"/>
      <c r="K132" s="57"/>
      <c r="L132" s="57"/>
      <c r="M132" s="57"/>
      <c r="N132" s="57"/>
      <c r="O132" s="57"/>
      <c r="P132" s="57"/>
      <c r="Q132" s="57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</row>
    <row r="133" spans="1:56" ht="16" x14ac:dyDescent="0.2">
      <c r="A133" s="57"/>
      <c r="B133" s="57"/>
      <c r="C133" s="57"/>
      <c r="D133" s="57"/>
      <c r="E133" s="57"/>
      <c r="F133" s="57"/>
      <c r="G133" s="57"/>
      <c r="H133" s="57"/>
      <c r="I133" s="56"/>
      <c r="J133" s="57"/>
      <c r="K133" s="57"/>
      <c r="L133" s="57"/>
      <c r="M133" s="57"/>
      <c r="N133" s="57"/>
      <c r="O133" s="57"/>
      <c r="P133" s="57"/>
      <c r="Q133" s="57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</row>
    <row r="134" spans="1:56" ht="16" x14ac:dyDescent="0.2">
      <c r="A134" s="57"/>
      <c r="B134" s="57"/>
      <c r="C134" s="57"/>
      <c r="D134" s="57"/>
      <c r="E134" s="57"/>
      <c r="F134" s="57"/>
      <c r="G134" s="57"/>
      <c r="H134" s="57"/>
      <c r="I134" s="58"/>
      <c r="J134" s="57"/>
      <c r="K134" s="57"/>
      <c r="L134" s="57"/>
      <c r="M134" s="57"/>
      <c r="N134" s="57"/>
      <c r="O134" s="57"/>
      <c r="P134" s="57"/>
      <c r="Q134" s="57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</row>
    <row r="135" spans="1:56" ht="16" x14ac:dyDescent="0.2">
      <c r="A135" s="57"/>
      <c r="B135" s="57"/>
      <c r="C135" s="57"/>
      <c r="D135" s="57"/>
      <c r="E135" s="57"/>
      <c r="F135" s="57"/>
      <c r="G135" s="57"/>
      <c r="H135" s="57"/>
      <c r="I135" s="58"/>
      <c r="J135" s="57"/>
      <c r="K135" s="57"/>
      <c r="L135" s="57"/>
      <c r="M135" s="57"/>
      <c r="N135" s="57"/>
      <c r="O135" s="57"/>
      <c r="P135" s="57"/>
      <c r="Q135" s="57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</row>
    <row r="136" spans="1:56" x14ac:dyDescent="0.15">
      <c r="A136" s="57"/>
      <c r="B136" s="57"/>
      <c r="C136" s="57"/>
      <c r="D136" s="57"/>
      <c r="E136" s="57"/>
      <c r="F136" s="57"/>
      <c r="G136" s="57"/>
      <c r="H136" s="57"/>
      <c r="I136" s="60"/>
      <c r="J136" s="57"/>
      <c r="K136" s="57"/>
      <c r="L136" s="57"/>
      <c r="M136" s="57"/>
      <c r="N136" s="57"/>
      <c r="O136" s="57"/>
      <c r="P136" s="57"/>
      <c r="Q136" s="57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</row>
    <row r="137" spans="1:56" ht="16" x14ac:dyDescent="0.2">
      <c r="A137" s="57"/>
      <c r="B137" s="57"/>
      <c r="C137" s="57"/>
      <c r="D137" s="57"/>
      <c r="E137" s="57"/>
      <c r="F137" s="57"/>
      <c r="G137" s="57"/>
      <c r="H137" s="57"/>
      <c r="I137" s="56"/>
      <c r="J137" s="57"/>
      <c r="K137" s="57"/>
      <c r="L137" s="57"/>
      <c r="M137" s="57"/>
      <c r="N137" s="57"/>
      <c r="O137" s="57"/>
      <c r="P137" s="57"/>
      <c r="Q137" s="57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</row>
    <row r="138" spans="1:56" ht="16" x14ac:dyDescent="0.2">
      <c r="A138" s="57"/>
      <c r="B138" s="57"/>
      <c r="C138" s="57"/>
      <c r="D138" s="57"/>
      <c r="E138" s="57"/>
      <c r="F138" s="57"/>
      <c r="G138" s="57"/>
      <c r="H138" s="57"/>
      <c r="I138" s="56"/>
      <c r="J138" s="57"/>
      <c r="K138" s="57"/>
      <c r="L138" s="57"/>
      <c r="M138" s="57"/>
      <c r="N138" s="57"/>
      <c r="O138" s="57"/>
      <c r="P138" s="57"/>
      <c r="Q138" s="57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</row>
    <row r="139" spans="1:56" ht="16" x14ac:dyDescent="0.2">
      <c r="A139" s="57"/>
      <c r="B139" s="57"/>
      <c r="C139" s="57"/>
      <c r="D139" s="57"/>
      <c r="E139" s="57"/>
      <c r="F139" s="57"/>
      <c r="G139" s="57"/>
      <c r="H139" s="57"/>
      <c r="I139" s="58"/>
      <c r="J139" s="57"/>
      <c r="K139" s="57"/>
      <c r="L139" s="57"/>
      <c r="M139" s="57"/>
      <c r="N139" s="57"/>
      <c r="O139" s="57"/>
      <c r="P139" s="57"/>
      <c r="Q139" s="57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</row>
    <row r="140" spans="1:56" ht="16" x14ac:dyDescent="0.2">
      <c r="A140" s="57"/>
      <c r="B140" s="57"/>
      <c r="C140" s="57"/>
      <c r="D140" s="57"/>
      <c r="E140" s="57"/>
      <c r="F140" s="57"/>
      <c r="G140" s="57"/>
      <c r="H140" s="57"/>
      <c r="I140" s="58"/>
      <c r="J140" s="57"/>
      <c r="K140" s="57"/>
      <c r="L140" s="57"/>
      <c r="M140" s="57"/>
      <c r="N140" s="57"/>
      <c r="O140" s="57"/>
      <c r="P140" s="57"/>
      <c r="Q140" s="57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</row>
    <row r="141" spans="1:56" ht="16" x14ac:dyDescent="0.2">
      <c r="A141" s="57"/>
      <c r="B141" s="57"/>
      <c r="C141" s="57"/>
      <c r="D141" s="57"/>
      <c r="E141" s="57"/>
      <c r="F141" s="57"/>
      <c r="G141" s="57"/>
      <c r="H141" s="57"/>
      <c r="I141" s="58"/>
      <c r="J141" s="57"/>
      <c r="K141" s="57"/>
      <c r="L141" s="57"/>
      <c r="M141" s="57"/>
      <c r="N141" s="57"/>
      <c r="O141" s="57"/>
      <c r="P141" s="57"/>
      <c r="Q141" s="57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</row>
    <row r="142" spans="1:56" ht="16" x14ac:dyDescent="0.2">
      <c r="A142" s="57"/>
      <c r="B142" s="57"/>
      <c r="C142" s="57"/>
      <c r="D142" s="57"/>
      <c r="E142" s="57"/>
      <c r="F142" s="57"/>
      <c r="G142" s="57"/>
      <c r="H142" s="57"/>
      <c r="I142" s="56"/>
      <c r="J142" s="57"/>
      <c r="K142" s="57"/>
      <c r="L142" s="57"/>
      <c r="M142" s="57"/>
      <c r="N142" s="57"/>
      <c r="O142" s="57"/>
      <c r="P142" s="57"/>
      <c r="Q142" s="57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</row>
    <row r="143" spans="1:56" ht="16" x14ac:dyDescent="0.2">
      <c r="A143" s="57"/>
      <c r="B143" s="57"/>
      <c r="C143" s="57"/>
      <c r="D143" s="57"/>
      <c r="E143" s="57"/>
      <c r="F143" s="57"/>
      <c r="G143" s="57"/>
      <c r="H143" s="57"/>
      <c r="I143" s="56"/>
      <c r="J143" s="57"/>
      <c r="K143" s="57"/>
      <c r="L143" s="57"/>
      <c r="M143" s="57"/>
      <c r="N143" s="57"/>
      <c r="O143" s="57"/>
      <c r="P143" s="57"/>
      <c r="Q143" s="57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</row>
    <row r="144" spans="1:56" ht="16" x14ac:dyDescent="0.2">
      <c r="A144" s="57"/>
      <c r="B144" s="57"/>
      <c r="C144" s="57"/>
      <c r="D144" s="57"/>
      <c r="E144" s="57"/>
      <c r="F144" s="57"/>
      <c r="G144" s="57"/>
      <c r="H144" s="57"/>
      <c r="I144" s="58"/>
      <c r="J144" s="57"/>
      <c r="K144" s="57"/>
      <c r="L144" s="57"/>
      <c r="M144" s="57"/>
      <c r="N144" s="57"/>
      <c r="O144" s="57"/>
      <c r="P144" s="57"/>
      <c r="Q144" s="57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</row>
    <row r="145" spans="1:56" ht="16" x14ac:dyDescent="0.2">
      <c r="A145" s="57"/>
      <c r="B145" s="57"/>
      <c r="C145" s="57"/>
      <c r="D145" s="57"/>
      <c r="E145" s="57"/>
      <c r="F145" s="57"/>
      <c r="G145" s="57"/>
      <c r="H145" s="57"/>
      <c r="I145" s="58"/>
      <c r="J145" s="57"/>
      <c r="K145" s="57"/>
      <c r="L145" s="57"/>
      <c r="M145" s="57"/>
      <c r="N145" s="57"/>
      <c r="O145" s="57"/>
      <c r="P145" s="57"/>
      <c r="Q145" s="57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</row>
    <row r="146" spans="1:56" ht="16" x14ac:dyDescent="0.2">
      <c r="A146" s="57"/>
      <c r="B146" s="57"/>
      <c r="C146" s="57"/>
      <c r="D146" s="57"/>
      <c r="E146" s="57"/>
      <c r="F146" s="57"/>
      <c r="G146" s="57"/>
      <c r="H146" s="57"/>
      <c r="I146" s="58"/>
      <c r="J146" s="57"/>
      <c r="K146" s="57"/>
      <c r="L146" s="57"/>
      <c r="M146" s="57"/>
      <c r="N146" s="57"/>
      <c r="O146" s="57"/>
      <c r="P146" s="57"/>
      <c r="Q146" s="57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</row>
    <row r="147" spans="1:56" ht="16" x14ac:dyDescent="0.2">
      <c r="A147" s="57"/>
      <c r="B147" s="57"/>
      <c r="C147" s="57"/>
      <c r="D147" s="57"/>
      <c r="E147" s="57"/>
      <c r="F147" s="57"/>
      <c r="G147" s="57"/>
      <c r="H147" s="57"/>
      <c r="I147" s="56"/>
      <c r="J147" s="57"/>
      <c r="K147" s="57"/>
      <c r="L147" s="57"/>
      <c r="M147" s="57"/>
      <c r="N147" s="57"/>
      <c r="O147" s="57"/>
      <c r="P147" s="57"/>
      <c r="Q147" s="57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</row>
    <row r="148" spans="1:56" ht="16" x14ac:dyDescent="0.2">
      <c r="A148" s="57"/>
      <c r="B148" s="57"/>
      <c r="C148" s="57"/>
      <c r="D148" s="57"/>
      <c r="E148" s="57"/>
      <c r="F148" s="57"/>
      <c r="G148" s="57"/>
      <c r="H148" s="57"/>
      <c r="I148" s="56"/>
      <c r="J148" s="57"/>
      <c r="K148" s="57"/>
      <c r="L148" s="57"/>
      <c r="M148" s="57"/>
      <c r="N148" s="57"/>
      <c r="O148" s="57"/>
      <c r="P148" s="57"/>
      <c r="Q148" s="57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</row>
    <row r="149" spans="1:56" ht="16" x14ac:dyDescent="0.2">
      <c r="A149" s="57"/>
      <c r="B149" s="57"/>
      <c r="C149" s="57"/>
      <c r="D149" s="57"/>
      <c r="E149" s="57"/>
      <c r="F149" s="57"/>
      <c r="G149" s="57"/>
      <c r="H149" s="57"/>
      <c r="I149" s="58"/>
      <c r="J149" s="57"/>
      <c r="K149" s="57"/>
      <c r="L149" s="57"/>
      <c r="M149" s="57"/>
      <c r="N149" s="57"/>
      <c r="O149" s="57"/>
      <c r="P149" s="57"/>
      <c r="Q149" s="57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</row>
    <row r="150" spans="1:56" ht="16" x14ac:dyDescent="0.2">
      <c r="A150" s="57"/>
      <c r="B150" s="57"/>
      <c r="C150" s="57"/>
      <c r="D150" s="57"/>
      <c r="E150" s="57"/>
      <c r="F150" s="57"/>
      <c r="G150" s="57"/>
      <c r="H150" s="57"/>
      <c r="I150" s="58"/>
      <c r="J150" s="57"/>
      <c r="K150" s="57"/>
      <c r="L150" s="57"/>
      <c r="M150" s="57"/>
      <c r="N150" s="57"/>
      <c r="O150" s="57"/>
      <c r="P150" s="57"/>
      <c r="Q150" s="57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</row>
    <row r="151" spans="1:56" ht="16" x14ac:dyDescent="0.2">
      <c r="A151" s="57"/>
      <c r="B151" s="57"/>
      <c r="C151" s="57"/>
      <c r="D151" s="57"/>
      <c r="E151" s="57"/>
      <c r="F151" s="57"/>
      <c r="G151" s="57"/>
      <c r="H151" s="57"/>
      <c r="I151" s="58"/>
      <c r="J151" s="57"/>
      <c r="K151" s="57"/>
      <c r="L151" s="57"/>
      <c r="M151" s="57"/>
      <c r="N151" s="57"/>
      <c r="O151" s="57"/>
      <c r="P151" s="57"/>
      <c r="Q151" s="57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</row>
    <row r="152" spans="1:56" ht="16" x14ac:dyDescent="0.2">
      <c r="A152" s="57"/>
      <c r="B152" s="57"/>
      <c r="C152" s="57"/>
      <c r="D152" s="57"/>
      <c r="E152" s="57"/>
      <c r="F152" s="57"/>
      <c r="G152" s="57"/>
      <c r="H152" s="57"/>
      <c r="I152" s="56"/>
      <c r="J152" s="57"/>
      <c r="K152" s="57"/>
      <c r="L152" s="57"/>
      <c r="M152" s="57"/>
      <c r="N152" s="57"/>
      <c r="O152" s="57"/>
      <c r="P152" s="57"/>
      <c r="Q152" s="57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</row>
    <row r="153" spans="1:56" ht="16" x14ac:dyDescent="0.2">
      <c r="A153" s="57"/>
      <c r="B153" s="57"/>
      <c r="C153" s="57"/>
      <c r="D153" s="57"/>
      <c r="E153" s="57"/>
      <c r="F153" s="57"/>
      <c r="G153" s="57"/>
      <c r="H153" s="57"/>
      <c r="I153" s="56"/>
      <c r="J153" s="57"/>
      <c r="K153" s="57"/>
      <c r="L153" s="57"/>
      <c r="M153" s="57"/>
      <c r="N153" s="57"/>
      <c r="O153" s="57"/>
      <c r="P153" s="57"/>
      <c r="Q153" s="57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</row>
    <row r="154" spans="1:56" ht="16" x14ac:dyDescent="0.2">
      <c r="A154" s="57"/>
      <c r="B154" s="57"/>
      <c r="C154" s="57"/>
      <c r="D154" s="57"/>
      <c r="E154" s="57"/>
      <c r="F154" s="57"/>
      <c r="G154" s="57"/>
      <c r="H154" s="57"/>
      <c r="I154" s="58"/>
      <c r="J154" s="57"/>
      <c r="K154" s="57"/>
      <c r="L154" s="57"/>
      <c r="M154" s="57"/>
      <c r="N154" s="57"/>
      <c r="O154" s="57"/>
      <c r="P154" s="57"/>
      <c r="Q154" s="57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</row>
    <row r="155" spans="1:56" ht="16" x14ac:dyDescent="0.2">
      <c r="A155" s="57"/>
      <c r="B155" s="57"/>
      <c r="C155" s="57"/>
      <c r="D155" s="57"/>
      <c r="E155" s="57"/>
      <c r="F155" s="57"/>
      <c r="G155" s="57"/>
      <c r="H155" s="57"/>
      <c r="I155" s="58"/>
      <c r="J155" s="57"/>
      <c r="K155" s="57"/>
      <c r="L155" s="57"/>
      <c r="M155" s="57"/>
      <c r="N155" s="57"/>
      <c r="O155" s="57"/>
      <c r="P155" s="57"/>
      <c r="Q155" s="57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</row>
    <row r="156" spans="1:56" ht="16" x14ac:dyDescent="0.2">
      <c r="A156" s="57"/>
      <c r="B156" s="57"/>
      <c r="C156" s="57"/>
      <c r="D156" s="57"/>
      <c r="E156" s="57"/>
      <c r="F156" s="57"/>
      <c r="G156" s="57"/>
      <c r="H156" s="57"/>
      <c r="I156" s="58"/>
      <c r="J156" s="57"/>
      <c r="K156" s="57"/>
      <c r="L156" s="57"/>
      <c r="M156" s="57"/>
      <c r="N156" s="57"/>
      <c r="O156" s="57"/>
      <c r="P156" s="57"/>
      <c r="Q156" s="57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</row>
    <row r="157" spans="1:56" ht="16" x14ac:dyDescent="0.2">
      <c r="A157" s="57"/>
      <c r="B157" s="57"/>
      <c r="C157" s="57"/>
      <c r="D157" s="57"/>
      <c r="E157" s="57"/>
      <c r="F157" s="57"/>
      <c r="G157" s="57"/>
      <c r="H157" s="57"/>
      <c r="I157" s="56"/>
      <c r="J157" s="57"/>
      <c r="K157" s="57"/>
      <c r="L157" s="57"/>
      <c r="M157" s="57"/>
      <c r="N157" s="57"/>
      <c r="O157" s="57"/>
      <c r="P157" s="57"/>
      <c r="Q157" s="57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</row>
    <row r="158" spans="1:56" ht="16" x14ac:dyDescent="0.2">
      <c r="A158" s="57"/>
      <c r="B158" s="57"/>
      <c r="C158" s="57"/>
      <c r="D158" s="57"/>
      <c r="E158" s="57"/>
      <c r="F158" s="57"/>
      <c r="G158" s="57"/>
      <c r="H158" s="57"/>
      <c r="I158" s="56"/>
      <c r="J158" s="57"/>
      <c r="K158" s="57"/>
      <c r="L158" s="57"/>
      <c r="M158" s="57"/>
      <c r="N158" s="57"/>
      <c r="O158" s="57"/>
      <c r="P158" s="57"/>
      <c r="Q158" s="57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</row>
    <row r="159" spans="1:56" ht="16" x14ac:dyDescent="0.2">
      <c r="A159" s="57"/>
      <c r="B159" s="57"/>
      <c r="C159" s="57"/>
      <c r="D159" s="57"/>
      <c r="E159" s="57"/>
      <c r="F159" s="57"/>
      <c r="G159" s="57"/>
      <c r="H159" s="57"/>
      <c r="I159" s="58"/>
      <c r="J159" s="57"/>
      <c r="K159" s="57"/>
      <c r="L159" s="57"/>
      <c r="M159" s="57"/>
      <c r="N159" s="57"/>
      <c r="O159" s="57"/>
      <c r="P159" s="57"/>
      <c r="Q159" s="57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</row>
    <row r="160" spans="1:56" ht="16" x14ac:dyDescent="0.2">
      <c r="A160" s="57"/>
      <c r="B160" s="57"/>
      <c r="C160" s="57"/>
      <c r="D160" s="57"/>
      <c r="E160" s="57"/>
      <c r="F160" s="57"/>
      <c r="G160" s="57"/>
      <c r="H160" s="57"/>
      <c r="I160" s="58"/>
      <c r="J160" s="57"/>
      <c r="K160" s="57"/>
      <c r="L160" s="57"/>
      <c r="M160" s="57"/>
      <c r="N160" s="57"/>
      <c r="O160" s="57"/>
      <c r="P160" s="57"/>
      <c r="Q160" s="57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</row>
    <row r="161" spans="1:56" ht="16" x14ac:dyDescent="0.2">
      <c r="A161" s="57"/>
      <c r="B161" s="57"/>
      <c r="C161" s="57"/>
      <c r="D161" s="57"/>
      <c r="E161" s="57"/>
      <c r="F161" s="57"/>
      <c r="G161" s="57"/>
      <c r="H161" s="57"/>
      <c r="I161" s="58"/>
      <c r="J161" s="57"/>
      <c r="K161" s="57"/>
      <c r="L161" s="57"/>
      <c r="M161" s="57"/>
      <c r="N161" s="57"/>
      <c r="O161" s="57"/>
      <c r="P161" s="57"/>
      <c r="Q161" s="57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</row>
    <row r="162" spans="1:56" ht="16" x14ac:dyDescent="0.2">
      <c r="A162" s="57"/>
      <c r="B162" s="57"/>
      <c r="C162" s="57"/>
      <c r="D162" s="57"/>
      <c r="E162" s="57"/>
      <c r="F162" s="57"/>
      <c r="G162" s="57"/>
      <c r="H162" s="57"/>
      <c r="I162" s="56"/>
      <c r="J162" s="57"/>
      <c r="K162" s="57"/>
      <c r="L162" s="57"/>
      <c r="M162" s="57"/>
      <c r="N162" s="57"/>
      <c r="O162" s="57"/>
      <c r="P162" s="57"/>
      <c r="Q162" s="57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</row>
    <row r="163" spans="1:56" ht="16" x14ac:dyDescent="0.2">
      <c r="A163" s="57"/>
      <c r="B163" s="57"/>
      <c r="C163" s="57"/>
      <c r="D163" s="57"/>
      <c r="E163" s="57"/>
      <c r="F163" s="57"/>
      <c r="G163" s="57"/>
      <c r="H163" s="57"/>
      <c r="I163" s="56"/>
      <c r="J163" s="57"/>
      <c r="K163" s="57"/>
      <c r="L163" s="57"/>
      <c r="M163" s="57"/>
      <c r="N163" s="57"/>
      <c r="O163" s="57"/>
      <c r="P163" s="57"/>
      <c r="Q163" s="57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</row>
    <row r="164" spans="1:56" ht="16" x14ac:dyDescent="0.2">
      <c r="A164" s="57"/>
      <c r="B164" s="57"/>
      <c r="C164" s="57"/>
      <c r="D164" s="57"/>
      <c r="E164" s="57"/>
      <c r="F164" s="57"/>
      <c r="G164" s="57"/>
      <c r="H164" s="57"/>
      <c r="I164" s="58"/>
      <c r="J164" s="57"/>
      <c r="K164" s="57"/>
      <c r="L164" s="57"/>
      <c r="M164" s="57"/>
      <c r="N164" s="57"/>
      <c r="O164" s="57"/>
      <c r="P164" s="57"/>
      <c r="Q164" s="57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</row>
    <row r="165" spans="1:56" ht="16" x14ac:dyDescent="0.2">
      <c r="A165" s="57"/>
      <c r="B165" s="57"/>
      <c r="C165" s="57"/>
      <c r="D165" s="57"/>
      <c r="E165" s="57"/>
      <c r="F165" s="57"/>
      <c r="G165" s="57"/>
      <c r="H165" s="57"/>
      <c r="I165" s="58"/>
      <c r="J165" s="57"/>
      <c r="K165" s="57"/>
      <c r="L165" s="57"/>
      <c r="M165" s="57"/>
      <c r="N165" s="57"/>
      <c r="O165" s="57"/>
      <c r="P165" s="57"/>
      <c r="Q165" s="57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</row>
    <row r="166" spans="1:56" x14ac:dyDescent="0.15">
      <c r="A166" s="57"/>
      <c r="B166" s="57"/>
      <c r="C166" s="57"/>
      <c r="D166" s="57"/>
      <c r="E166" s="57"/>
      <c r="F166" s="57"/>
      <c r="G166" s="57"/>
      <c r="H166" s="65"/>
      <c r="I166" s="60"/>
      <c r="J166" s="57"/>
      <c r="K166" s="57"/>
      <c r="L166" s="57"/>
      <c r="M166" s="57"/>
      <c r="N166" s="57"/>
      <c r="O166" s="57"/>
      <c r="P166" s="57"/>
      <c r="Q166" s="57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</row>
    <row r="167" spans="1:56" ht="16" x14ac:dyDescent="0.2">
      <c r="A167" s="65"/>
      <c r="B167" s="65"/>
      <c r="C167" s="65"/>
      <c r="D167" s="65"/>
      <c r="E167" s="65"/>
      <c r="F167" s="65"/>
      <c r="G167" s="65"/>
      <c r="H167" s="66"/>
      <c r="I167" s="56"/>
      <c r="J167" s="57"/>
      <c r="K167" s="57"/>
      <c r="L167" s="57"/>
      <c r="M167" s="57"/>
      <c r="N167" s="57"/>
      <c r="O167" s="57"/>
      <c r="P167" s="57"/>
      <c r="Q167" s="57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</row>
    <row r="168" spans="1:56" ht="16" x14ac:dyDescent="0.2">
      <c r="A168" s="65"/>
      <c r="B168" s="65"/>
      <c r="C168" s="65"/>
      <c r="D168" s="65"/>
      <c r="E168" s="65"/>
      <c r="F168" s="65"/>
      <c r="G168" s="65"/>
      <c r="H168" s="65"/>
      <c r="I168" s="56"/>
      <c r="J168" s="57"/>
      <c r="K168" s="57"/>
      <c r="L168" s="57"/>
      <c r="M168" s="57"/>
      <c r="N168" s="57"/>
      <c r="O168" s="57"/>
      <c r="P168" s="57"/>
      <c r="Q168" s="57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</row>
    <row r="169" spans="1:56" ht="16" x14ac:dyDescent="0.2">
      <c r="A169" s="65"/>
      <c r="B169" s="65"/>
      <c r="C169" s="65"/>
      <c r="D169" s="65"/>
      <c r="E169" s="65"/>
      <c r="F169" s="65"/>
      <c r="G169" s="65"/>
      <c r="H169" s="65"/>
      <c r="I169" s="58"/>
      <c r="J169" s="57"/>
      <c r="K169" s="57"/>
      <c r="L169" s="57"/>
      <c r="M169" s="57"/>
      <c r="N169" s="57"/>
      <c r="O169" s="57"/>
      <c r="P169" s="57"/>
      <c r="Q169" s="57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</row>
    <row r="170" spans="1:56" ht="16" x14ac:dyDescent="0.2">
      <c r="A170" s="65"/>
      <c r="B170" s="65"/>
      <c r="C170" s="65"/>
      <c r="D170" s="65"/>
      <c r="E170" s="65"/>
      <c r="F170" s="65"/>
      <c r="G170" s="65"/>
      <c r="H170" s="57"/>
      <c r="I170" s="58"/>
      <c r="J170" s="57"/>
      <c r="K170" s="57"/>
      <c r="L170" s="57"/>
      <c r="M170" s="57"/>
      <c r="N170" s="57"/>
      <c r="O170" s="57"/>
      <c r="P170" s="57"/>
      <c r="Q170" s="57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</row>
    <row r="171" spans="1:56" x14ac:dyDescent="0.15">
      <c r="A171" s="57"/>
      <c r="B171" s="57"/>
      <c r="C171" s="57"/>
      <c r="D171" s="57"/>
      <c r="E171" s="57"/>
      <c r="F171" s="57"/>
      <c r="G171" s="57"/>
      <c r="H171" s="65"/>
      <c r="I171" s="63"/>
      <c r="J171" s="57"/>
      <c r="K171" s="57"/>
      <c r="L171" s="57"/>
      <c r="M171" s="57"/>
      <c r="N171" s="57"/>
      <c r="O171" s="57"/>
      <c r="P171" s="57"/>
      <c r="Q171" s="57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</row>
    <row r="172" spans="1:56" ht="16" x14ac:dyDescent="0.2">
      <c r="A172" s="65"/>
      <c r="B172" s="65"/>
      <c r="C172" s="65"/>
      <c r="D172" s="65"/>
      <c r="E172" s="65"/>
      <c r="F172" s="65"/>
      <c r="G172" s="65"/>
      <c r="H172" s="66"/>
      <c r="I172" s="56"/>
      <c r="J172" s="57"/>
      <c r="K172" s="57"/>
      <c r="L172" s="57"/>
      <c r="M172" s="57"/>
      <c r="N172" s="57"/>
      <c r="O172" s="57"/>
      <c r="P172" s="57"/>
      <c r="Q172" s="57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</row>
    <row r="173" spans="1:56" ht="16" x14ac:dyDescent="0.2">
      <c r="A173" s="65"/>
      <c r="B173" s="65"/>
      <c r="C173" s="65"/>
      <c r="D173" s="65"/>
      <c r="E173" s="65"/>
      <c r="F173" s="65"/>
      <c r="G173" s="65"/>
      <c r="H173" s="65"/>
      <c r="I173" s="56"/>
      <c r="J173" s="57"/>
      <c r="K173" s="57"/>
      <c r="L173" s="57"/>
      <c r="M173" s="57"/>
      <c r="N173" s="57"/>
      <c r="O173" s="57"/>
      <c r="P173" s="57"/>
      <c r="Q173" s="57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</row>
    <row r="174" spans="1:56" ht="16" x14ac:dyDescent="0.2">
      <c r="A174" s="65"/>
      <c r="B174" s="65"/>
      <c r="C174" s="65"/>
      <c r="D174" s="65"/>
      <c r="E174" s="65"/>
      <c r="F174" s="65"/>
      <c r="G174" s="65"/>
      <c r="H174" s="65"/>
      <c r="I174" s="58"/>
      <c r="J174" s="57"/>
      <c r="K174" s="57"/>
      <c r="L174" s="57"/>
      <c r="M174" s="57"/>
      <c r="N174" s="57"/>
      <c r="O174" s="57"/>
      <c r="P174" s="57"/>
      <c r="Q174" s="57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</row>
    <row r="175" spans="1:56" ht="16" x14ac:dyDescent="0.2">
      <c r="A175" s="65"/>
      <c r="B175" s="65"/>
      <c r="C175" s="65"/>
      <c r="D175" s="65"/>
      <c r="E175" s="65"/>
      <c r="F175" s="65"/>
      <c r="G175" s="65"/>
      <c r="H175" s="57"/>
      <c r="I175" s="58"/>
      <c r="J175" s="57"/>
      <c r="K175" s="57"/>
      <c r="L175" s="57"/>
      <c r="M175" s="57"/>
      <c r="N175" s="57"/>
      <c r="O175" s="57"/>
      <c r="P175" s="57"/>
      <c r="Q175" s="57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</row>
    <row r="176" spans="1:56" x14ac:dyDescent="0.15">
      <c r="A176" s="57"/>
      <c r="B176" s="57"/>
      <c r="C176" s="57"/>
      <c r="D176" s="57"/>
      <c r="E176" s="57"/>
      <c r="F176" s="57"/>
      <c r="G176" s="57"/>
      <c r="H176" s="65"/>
      <c r="I176" s="63"/>
      <c r="J176" s="57"/>
      <c r="K176" s="57"/>
      <c r="L176" s="57"/>
      <c r="M176" s="57"/>
      <c r="N176" s="57"/>
      <c r="O176" s="57"/>
      <c r="P176" s="57"/>
      <c r="Q176" s="57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</row>
    <row r="177" spans="1:56" ht="16" x14ac:dyDescent="0.2">
      <c r="A177" s="65"/>
      <c r="B177" s="65"/>
      <c r="C177" s="65"/>
      <c r="D177" s="65"/>
      <c r="E177" s="65"/>
      <c r="F177" s="65"/>
      <c r="G177" s="65"/>
      <c r="H177" s="66"/>
      <c r="I177" s="56"/>
      <c r="J177" s="57"/>
      <c r="K177" s="57"/>
      <c r="L177" s="57"/>
      <c r="M177" s="57"/>
      <c r="N177" s="57"/>
      <c r="O177" s="57"/>
      <c r="P177" s="57"/>
      <c r="Q177" s="57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</row>
    <row r="178" spans="1:56" ht="16" x14ac:dyDescent="0.2">
      <c r="A178" s="65"/>
      <c r="B178" s="65"/>
      <c r="C178" s="65"/>
      <c r="D178" s="65"/>
      <c r="E178" s="65"/>
      <c r="F178" s="65"/>
      <c r="G178" s="65"/>
      <c r="H178" s="65"/>
      <c r="I178" s="56"/>
      <c r="J178" s="57"/>
      <c r="K178" s="57"/>
      <c r="L178" s="57"/>
      <c r="M178" s="57"/>
      <c r="N178" s="57"/>
      <c r="O178" s="57"/>
      <c r="P178" s="57"/>
      <c r="Q178" s="57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</row>
    <row r="179" spans="1:56" ht="16" x14ac:dyDescent="0.2">
      <c r="A179" s="65"/>
      <c r="B179" s="65"/>
      <c r="C179" s="65"/>
      <c r="D179" s="65"/>
      <c r="E179" s="65"/>
      <c r="F179" s="65"/>
      <c r="G179" s="65"/>
      <c r="H179" s="65"/>
      <c r="I179" s="58"/>
      <c r="J179" s="57"/>
      <c r="K179" s="57"/>
      <c r="L179" s="57"/>
      <c r="M179" s="57"/>
      <c r="N179" s="57"/>
      <c r="O179" s="57"/>
      <c r="P179" s="57"/>
      <c r="Q179" s="57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</row>
    <row r="180" spans="1:56" ht="16" x14ac:dyDescent="0.2">
      <c r="A180" s="65"/>
      <c r="B180" s="65"/>
      <c r="C180" s="65"/>
      <c r="D180" s="65"/>
      <c r="E180" s="65"/>
      <c r="F180" s="65"/>
      <c r="G180" s="65"/>
      <c r="H180" s="57"/>
      <c r="I180" s="58"/>
      <c r="J180" s="57"/>
      <c r="K180" s="57"/>
      <c r="L180" s="57"/>
      <c r="M180" s="57"/>
      <c r="N180" s="57"/>
      <c r="O180" s="57"/>
      <c r="P180" s="57"/>
      <c r="Q180" s="57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</row>
    <row r="181" spans="1:56" x14ac:dyDescent="0.15">
      <c r="A181" s="57"/>
      <c r="B181" s="57"/>
      <c r="C181" s="57"/>
      <c r="D181" s="57"/>
      <c r="E181" s="57"/>
      <c r="F181" s="57"/>
      <c r="G181" s="57"/>
      <c r="H181" s="65"/>
      <c r="I181" s="57"/>
      <c r="J181" s="57"/>
      <c r="K181" s="57"/>
      <c r="L181" s="57"/>
      <c r="M181" s="57"/>
      <c r="N181" s="57"/>
      <c r="O181" s="57"/>
      <c r="P181" s="57"/>
      <c r="Q181" s="57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</row>
    <row r="182" spans="1:56" ht="16" x14ac:dyDescent="0.2">
      <c r="A182" s="65"/>
      <c r="B182" s="65"/>
      <c r="C182" s="65"/>
      <c r="D182" s="65"/>
      <c r="E182" s="65"/>
      <c r="F182" s="65"/>
      <c r="G182" s="65"/>
      <c r="H182" s="66"/>
      <c r="I182" s="56"/>
      <c r="J182" s="57"/>
      <c r="K182" s="57"/>
      <c r="L182" s="57"/>
      <c r="M182" s="57"/>
      <c r="N182" s="57"/>
      <c r="O182" s="57"/>
      <c r="P182" s="57"/>
      <c r="Q182" s="57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</row>
    <row r="183" spans="1:56" ht="16" x14ac:dyDescent="0.2">
      <c r="A183" s="65"/>
      <c r="B183" s="65"/>
      <c r="C183" s="65"/>
      <c r="D183" s="65"/>
      <c r="E183" s="65"/>
      <c r="F183" s="65"/>
      <c r="G183" s="65"/>
      <c r="H183" s="65"/>
      <c r="I183" s="56"/>
      <c r="J183" s="57"/>
      <c r="K183" s="57"/>
      <c r="L183" s="57"/>
      <c r="M183" s="57"/>
      <c r="N183" s="57"/>
      <c r="O183" s="57"/>
      <c r="P183" s="57"/>
      <c r="Q183" s="57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</row>
    <row r="184" spans="1:56" ht="16" x14ac:dyDescent="0.2">
      <c r="A184" s="65"/>
      <c r="B184" s="65"/>
      <c r="C184" s="65"/>
      <c r="D184" s="65"/>
      <c r="E184" s="65"/>
      <c r="F184" s="65"/>
      <c r="G184" s="65"/>
      <c r="H184" s="65"/>
      <c r="I184" s="58"/>
      <c r="J184" s="57"/>
      <c r="K184" s="57"/>
      <c r="L184" s="57"/>
      <c r="M184" s="57"/>
      <c r="N184" s="57"/>
      <c r="O184" s="57"/>
      <c r="P184" s="57"/>
      <c r="Q184" s="57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</row>
    <row r="185" spans="1:56" ht="16" x14ac:dyDescent="0.2">
      <c r="A185" s="65"/>
      <c r="B185" s="65"/>
      <c r="C185" s="65"/>
      <c r="D185" s="65"/>
      <c r="E185" s="65"/>
      <c r="F185" s="65"/>
      <c r="G185" s="65"/>
      <c r="H185" s="57"/>
      <c r="I185" s="58"/>
      <c r="J185" s="57"/>
      <c r="K185" s="57"/>
      <c r="L185" s="57"/>
      <c r="M185" s="57"/>
      <c r="N185" s="57"/>
      <c r="O185" s="57"/>
      <c r="P185" s="57"/>
      <c r="Q185" s="57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</row>
    <row r="186" spans="1:56" x14ac:dyDescent="0.15">
      <c r="A186" s="57"/>
      <c r="B186" s="57"/>
      <c r="C186" s="57"/>
      <c r="D186" s="57"/>
      <c r="E186" s="57"/>
      <c r="F186" s="57"/>
      <c r="G186" s="57"/>
      <c r="H186" s="65"/>
      <c r="I186" s="63"/>
      <c r="J186" s="57"/>
      <c r="K186" s="57"/>
      <c r="L186" s="57"/>
      <c r="M186" s="57"/>
      <c r="N186" s="57"/>
      <c r="O186" s="57"/>
      <c r="P186" s="57"/>
      <c r="Q186" s="57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</row>
    <row r="187" spans="1:56" ht="16" x14ac:dyDescent="0.2">
      <c r="A187" s="65"/>
      <c r="B187" s="65"/>
      <c r="C187" s="65"/>
      <c r="D187" s="65"/>
      <c r="E187" s="65"/>
      <c r="F187" s="65"/>
      <c r="G187" s="65"/>
      <c r="H187" s="66"/>
      <c r="I187" s="56"/>
      <c r="J187" s="57"/>
      <c r="K187" s="57"/>
      <c r="L187" s="57"/>
      <c r="M187" s="57"/>
      <c r="N187" s="57"/>
      <c r="O187" s="57"/>
      <c r="P187" s="57"/>
      <c r="Q187" s="57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</row>
    <row r="188" spans="1:56" ht="16" x14ac:dyDescent="0.2">
      <c r="A188" s="65"/>
      <c r="B188" s="65"/>
      <c r="C188" s="65"/>
      <c r="D188" s="65"/>
      <c r="E188" s="65"/>
      <c r="F188" s="65"/>
      <c r="G188" s="65"/>
      <c r="H188" s="65"/>
      <c r="I188" s="56"/>
      <c r="J188" s="57"/>
      <c r="K188" s="57"/>
      <c r="L188" s="57"/>
      <c r="M188" s="57"/>
      <c r="N188" s="57"/>
      <c r="O188" s="57"/>
      <c r="P188" s="57"/>
      <c r="Q188" s="57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</row>
    <row r="189" spans="1:56" ht="16" x14ac:dyDescent="0.2">
      <c r="A189" s="65"/>
      <c r="B189" s="65"/>
      <c r="C189" s="65"/>
      <c r="D189" s="65"/>
      <c r="E189" s="65"/>
      <c r="F189" s="65"/>
      <c r="G189" s="65"/>
      <c r="H189" s="65"/>
      <c r="I189" s="58"/>
      <c r="J189" s="57"/>
      <c r="K189" s="57"/>
      <c r="L189" s="57"/>
      <c r="M189" s="57"/>
      <c r="N189" s="57"/>
      <c r="O189" s="57"/>
      <c r="P189" s="57"/>
      <c r="Q189" s="57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</row>
    <row r="190" spans="1:56" ht="16" x14ac:dyDescent="0.2">
      <c r="A190" s="65"/>
      <c r="B190" s="65"/>
      <c r="C190" s="65"/>
      <c r="D190" s="65"/>
      <c r="E190" s="65"/>
      <c r="F190" s="65"/>
      <c r="G190" s="65"/>
      <c r="H190" s="57"/>
      <c r="I190" s="58"/>
      <c r="J190" s="57"/>
      <c r="K190" s="57"/>
      <c r="L190" s="57"/>
      <c r="M190" s="57"/>
      <c r="N190" s="57"/>
      <c r="O190" s="57"/>
      <c r="P190" s="57"/>
      <c r="Q190" s="57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</row>
    <row r="191" spans="1:56" x14ac:dyDescent="0.15">
      <c r="A191" s="57"/>
      <c r="B191" s="57"/>
      <c r="C191" s="57"/>
      <c r="D191" s="57"/>
      <c r="E191" s="57"/>
      <c r="F191" s="57"/>
      <c r="G191" s="57"/>
      <c r="H191" s="65"/>
      <c r="I191" s="63"/>
      <c r="J191" s="57"/>
      <c r="K191" s="57"/>
      <c r="L191" s="57"/>
      <c r="M191" s="57"/>
      <c r="N191" s="57"/>
      <c r="O191" s="57"/>
      <c r="P191" s="57"/>
      <c r="Q191" s="57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</row>
    <row r="192" spans="1:56" ht="16" x14ac:dyDescent="0.2">
      <c r="A192" s="65"/>
      <c r="B192" s="65"/>
      <c r="C192" s="65"/>
      <c r="D192" s="65"/>
      <c r="E192" s="65"/>
      <c r="F192" s="65"/>
      <c r="G192" s="65"/>
      <c r="H192" s="57"/>
      <c r="I192" s="56"/>
      <c r="J192" s="57"/>
      <c r="K192" s="57"/>
      <c r="L192" s="57"/>
      <c r="M192" s="57"/>
      <c r="N192" s="57"/>
      <c r="O192" s="57"/>
      <c r="P192" s="57"/>
      <c r="Q192" s="57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</row>
    <row r="193" spans="1:56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</row>
    <row r="194" spans="1:56" x14ac:dyDescent="0.15">
      <c r="A194" s="57"/>
      <c r="B194" s="57"/>
      <c r="C194" s="57"/>
      <c r="D194" s="57"/>
      <c r="E194" s="57"/>
      <c r="F194" s="57"/>
      <c r="G194" s="57"/>
      <c r="H194" s="57"/>
      <c r="I194" s="60"/>
      <c r="J194" s="57"/>
      <c r="K194" s="57"/>
      <c r="L194" s="57"/>
      <c r="M194" s="57"/>
      <c r="N194" s="57"/>
      <c r="O194" s="57"/>
      <c r="P194" s="57"/>
      <c r="Q194" s="57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</row>
    <row r="195" spans="1:56" x14ac:dyDescent="0.15">
      <c r="A195" s="57"/>
      <c r="B195" s="57"/>
      <c r="C195" s="57"/>
      <c r="D195" s="57"/>
      <c r="E195" s="57"/>
      <c r="F195" s="57"/>
      <c r="G195" s="57"/>
      <c r="H195" s="57"/>
      <c r="I195" s="60"/>
      <c r="J195" s="57"/>
      <c r="K195" s="57"/>
      <c r="L195" s="57"/>
      <c r="M195" s="57"/>
      <c r="N195" s="57"/>
      <c r="O195" s="57"/>
      <c r="P195" s="57"/>
      <c r="Q195" s="57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</row>
    <row r="196" spans="1:56" x14ac:dyDescent="0.15">
      <c r="A196" s="57"/>
      <c r="B196" s="57"/>
      <c r="C196" s="57"/>
      <c r="D196" s="57"/>
      <c r="E196" s="57"/>
      <c r="F196" s="57"/>
      <c r="G196" s="57"/>
      <c r="H196" s="57"/>
      <c r="I196" s="63"/>
      <c r="J196" s="57"/>
      <c r="K196" s="57"/>
      <c r="L196" s="57"/>
      <c r="M196" s="57"/>
      <c r="N196" s="57"/>
      <c r="O196" s="57"/>
      <c r="P196" s="57"/>
      <c r="Q196" s="57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</row>
    <row r="197" spans="1:56" x14ac:dyDescent="0.15">
      <c r="A197" s="57"/>
      <c r="B197" s="57"/>
      <c r="C197" s="57"/>
      <c r="D197" s="57"/>
      <c r="E197" s="57"/>
      <c r="F197" s="57"/>
      <c r="G197" s="57"/>
      <c r="H197" s="57"/>
      <c r="I197" s="63"/>
      <c r="J197" s="57"/>
      <c r="K197" s="57"/>
      <c r="L197" s="57"/>
      <c r="M197" s="57"/>
      <c r="N197" s="57"/>
      <c r="O197" s="57"/>
      <c r="P197" s="57"/>
      <c r="Q197" s="57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</row>
    <row r="198" spans="1:56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</row>
    <row r="199" spans="1:56" x14ac:dyDescent="0.15">
      <c r="A199" s="57"/>
      <c r="B199" s="57"/>
      <c r="C199" s="57"/>
      <c r="D199" s="57"/>
      <c r="E199" s="57"/>
      <c r="F199" s="57"/>
      <c r="G199" s="57"/>
      <c r="H199" s="57"/>
      <c r="I199" s="60"/>
      <c r="J199" s="57"/>
      <c r="K199" s="57"/>
      <c r="L199" s="57"/>
      <c r="M199" s="57"/>
      <c r="N199" s="57"/>
      <c r="O199" s="57"/>
      <c r="P199" s="57"/>
      <c r="Q199" s="57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</row>
    <row r="200" spans="1:56" ht="16" x14ac:dyDescent="0.2">
      <c r="A200" s="65"/>
      <c r="B200" s="65"/>
      <c r="C200" s="65"/>
      <c r="D200" s="65"/>
      <c r="E200" s="65"/>
      <c r="F200" s="65"/>
      <c r="G200" s="65"/>
      <c r="H200" s="66"/>
      <c r="I200" s="56"/>
      <c r="J200" s="57"/>
      <c r="K200" s="57"/>
      <c r="L200" s="57"/>
      <c r="M200" s="57"/>
      <c r="N200" s="57"/>
      <c r="O200" s="57"/>
      <c r="P200" s="57"/>
      <c r="Q200" s="57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</row>
    <row r="201" spans="1:56" ht="16" x14ac:dyDescent="0.2">
      <c r="A201" s="65"/>
      <c r="B201" s="65"/>
      <c r="C201" s="65"/>
      <c r="D201" s="65"/>
      <c r="E201" s="65"/>
      <c r="F201" s="65"/>
      <c r="G201" s="65"/>
      <c r="H201" s="65"/>
      <c r="I201" s="56"/>
      <c r="J201" s="57"/>
      <c r="K201" s="57"/>
      <c r="L201" s="57"/>
      <c r="M201" s="57"/>
      <c r="N201" s="57"/>
      <c r="O201" s="57"/>
      <c r="P201" s="57"/>
      <c r="Q201" s="57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</row>
    <row r="202" spans="1:56" ht="16" x14ac:dyDescent="0.2">
      <c r="A202" s="65"/>
      <c r="B202" s="65"/>
      <c r="C202" s="65"/>
      <c r="D202" s="65"/>
      <c r="E202" s="65"/>
      <c r="F202" s="65"/>
      <c r="G202" s="65"/>
      <c r="H202" s="65"/>
      <c r="I202" s="58"/>
      <c r="J202" s="57"/>
      <c r="K202" s="57"/>
      <c r="L202" s="57"/>
      <c r="M202" s="57"/>
      <c r="N202" s="57"/>
      <c r="O202" s="57"/>
      <c r="P202" s="57"/>
      <c r="Q202" s="57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</row>
    <row r="203" spans="1:56" ht="16" x14ac:dyDescent="0.2">
      <c r="A203" s="65"/>
      <c r="B203" s="65"/>
      <c r="C203" s="65"/>
      <c r="D203" s="65"/>
      <c r="E203" s="65"/>
      <c r="F203" s="65"/>
      <c r="G203" s="65"/>
      <c r="H203" s="57"/>
      <c r="I203" s="58"/>
      <c r="J203" s="57"/>
      <c r="K203" s="57"/>
      <c r="L203" s="57"/>
      <c r="M203" s="57"/>
      <c r="N203" s="57"/>
      <c r="O203" s="57"/>
      <c r="P203" s="57"/>
      <c r="Q203" s="57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</row>
    <row r="204" spans="1:56" x14ac:dyDescent="0.15">
      <c r="A204" s="57"/>
      <c r="B204" s="57"/>
      <c r="C204" s="57"/>
      <c r="D204" s="57"/>
      <c r="E204" s="57"/>
      <c r="F204" s="57"/>
      <c r="G204" s="57"/>
      <c r="H204" s="57"/>
      <c r="I204" s="60"/>
      <c r="J204" s="57"/>
      <c r="K204" s="57"/>
      <c r="L204" s="57"/>
      <c r="M204" s="57"/>
      <c r="N204" s="57"/>
      <c r="O204" s="57"/>
      <c r="P204" s="57"/>
      <c r="Q204" s="57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</row>
    <row r="205" spans="1:56" ht="16" x14ac:dyDescent="0.2">
      <c r="A205" s="57"/>
      <c r="B205" s="57"/>
      <c r="C205" s="57"/>
      <c r="D205" s="57"/>
      <c r="E205" s="57"/>
      <c r="F205" s="57"/>
      <c r="G205" s="57"/>
      <c r="H205" s="57"/>
      <c r="I205" s="56"/>
      <c r="J205" s="57"/>
      <c r="K205" s="57"/>
      <c r="L205" s="57"/>
      <c r="M205" s="57"/>
      <c r="N205" s="57"/>
      <c r="O205" s="57"/>
      <c r="P205" s="57"/>
      <c r="Q205" s="57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</row>
    <row r="206" spans="1:56" ht="16" x14ac:dyDescent="0.2">
      <c r="A206" s="57"/>
      <c r="B206" s="57"/>
      <c r="C206" s="57"/>
      <c r="D206" s="57"/>
      <c r="E206" s="57"/>
      <c r="F206" s="57"/>
      <c r="G206" s="57"/>
      <c r="H206" s="57"/>
      <c r="I206" s="56"/>
      <c r="J206" s="57"/>
      <c r="K206" s="57"/>
      <c r="L206" s="57"/>
      <c r="M206" s="57"/>
      <c r="N206" s="57"/>
      <c r="O206" s="57"/>
      <c r="P206" s="57"/>
      <c r="Q206" s="57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</row>
    <row r="207" spans="1:56" ht="16" x14ac:dyDescent="0.2">
      <c r="A207" s="57"/>
      <c r="B207" s="57"/>
      <c r="C207" s="57"/>
      <c r="D207" s="57"/>
      <c r="E207" s="57"/>
      <c r="F207" s="57"/>
      <c r="G207" s="57"/>
      <c r="H207" s="57"/>
      <c r="I207" s="56"/>
      <c r="J207" s="57"/>
      <c r="K207" s="57"/>
      <c r="L207" s="57"/>
      <c r="M207" s="57"/>
      <c r="N207" s="57"/>
      <c r="O207" s="57"/>
      <c r="P207" s="57"/>
      <c r="Q207" s="57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</row>
    <row r="208" spans="1:56" ht="16" x14ac:dyDescent="0.2">
      <c r="A208" s="57"/>
      <c r="B208" s="57"/>
      <c r="C208" s="57"/>
      <c r="D208" s="57"/>
      <c r="E208" s="57"/>
      <c r="F208" s="57"/>
      <c r="G208" s="57"/>
      <c r="H208" s="57"/>
      <c r="I208" s="58"/>
      <c r="J208" s="57"/>
      <c r="K208" s="57"/>
      <c r="L208" s="57"/>
      <c r="M208" s="57"/>
      <c r="N208" s="57"/>
      <c r="O208" s="57"/>
      <c r="P208" s="57"/>
      <c r="Q208" s="57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</row>
    <row r="209" spans="1:56" ht="16" x14ac:dyDescent="0.2">
      <c r="A209" s="57"/>
      <c r="B209" s="57"/>
      <c r="C209" s="57"/>
      <c r="D209" s="57"/>
      <c r="E209" s="57"/>
      <c r="F209" s="57"/>
      <c r="G209" s="57"/>
      <c r="H209" s="57"/>
      <c r="I209" s="58"/>
      <c r="J209" s="57"/>
      <c r="K209" s="57"/>
      <c r="L209" s="57"/>
      <c r="M209" s="57"/>
      <c r="N209" s="57"/>
      <c r="O209" s="57"/>
      <c r="P209" s="57"/>
      <c r="Q209" s="57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</row>
    <row r="210" spans="1:56" x14ac:dyDescent="0.15">
      <c r="A210" s="57"/>
      <c r="B210" s="57"/>
      <c r="C210" s="57"/>
      <c r="D210" s="57"/>
      <c r="E210" s="57"/>
      <c r="F210" s="57"/>
      <c r="G210" s="57"/>
      <c r="H210" s="57"/>
      <c r="I210" s="60"/>
      <c r="J210" s="57"/>
      <c r="K210" s="57"/>
      <c r="L210" s="57"/>
      <c r="M210" s="57"/>
      <c r="N210" s="57"/>
      <c r="O210" s="57"/>
      <c r="P210" s="57"/>
      <c r="Q210" s="57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</row>
    <row r="211" spans="1:56" ht="16" x14ac:dyDescent="0.2">
      <c r="A211" s="64"/>
      <c r="B211" s="64"/>
      <c r="C211" s="64"/>
      <c r="D211" s="64"/>
      <c r="E211" s="64"/>
      <c r="F211" s="64"/>
      <c r="G211" s="64"/>
      <c r="H211" s="64"/>
      <c r="I211" s="56"/>
      <c r="J211" s="62"/>
      <c r="K211" s="62"/>
      <c r="L211" s="62"/>
      <c r="M211" s="62"/>
      <c r="N211" s="62"/>
      <c r="O211" s="62"/>
      <c r="P211" s="62"/>
      <c r="Q211" s="62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</row>
    <row r="212" spans="1:56" ht="16" x14ac:dyDescent="0.2">
      <c r="A212" s="64"/>
      <c r="B212" s="64"/>
      <c r="C212" s="64"/>
      <c r="D212" s="64"/>
      <c r="E212" s="64"/>
      <c r="F212" s="64"/>
      <c r="G212" s="64"/>
      <c r="H212" s="64"/>
      <c r="I212" s="56"/>
      <c r="J212" s="59"/>
      <c r="K212" s="59"/>
      <c r="L212" s="59"/>
      <c r="M212" s="59"/>
      <c r="N212" s="59"/>
      <c r="O212" s="59"/>
      <c r="P212" s="59"/>
      <c r="Q212" s="59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</row>
    <row r="213" spans="1:56" ht="16" x14ac:dyDescent="0.2">
      <c r="A213" s="64"/>
      <c r="B213" s="64"/>
      <c r="C213" s="64"/>
      <c r="D213" s="64"/>
      <c r="E213" s="64"/>
      <c r="F213" s="64"/>
      <c r="G213" s="64"/>
      <c r="H213" s="64"/>
      <c r="I213" s="58"/>
      <c r="J213" s="59"/>
      <c r="K213" s="59"/>
      <c r="L213" s="59"/>
      <c r="M213" s="59"/>
      <c r="N213" s="59"/>
      <c r="O213" s="59"/>
      <c r="P213" s="59"/>
      <c r="Q213" s="59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</row>
    <row r="214" spans="1:56" ht="16" x14ac:dyDescent="0.2">
      <c r="A214" s="64"/>
      <c r="B214" s="64"/>
      <c r="C214" s="64"/>
      <c r="D214" s="64"/>
      <c r="E214" s="64"/>
      <c r="F214" s="64"/>
      <c r="G214" s="64"/>
      <c r="H214" s="64"/>
      <c r="I214" s="58"/>
      <c r="J214" s="59"/>
      <c r="K214" s="59"/>
      <c r="L214" s="59"/>
      <c r="M214" s="59"/>
      <c r="N214" s="59"/>
      <c r="O214" s="59"/>
      <c r="P214" s="59"/>
      <c r="Q214" s="59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</row>
    <row r="215" spans="1:56" x14ac:dyDescent="0.15">
      <c r="A215" s="57"/>
      <c r="B215" s="57"/>
      <c r="C215" s="57"/>
      <c r="D215" s="57"/>
      <c r="E215" s="57"/>
      <c r="F215" s="57"/>
      <c r="G215" s="57"/>
      <c r="H215" s="57"/>
      <c r="I215" s="60"/>
      <c r="J215" s="57"/>
      <c r="K215" s="57"/>
      <c r="L215" s="57"/>
      <c r="M215" s="57"/>
      <c r="N215" s="57"/>
      <c r="O215" s="57"/>
      <c r="P215" s="57"/>
      <c r="Q215" s="57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</row>
    <row r="216" spans="1:56" ht="16" x14ac:dyDescent="0.2">
      <c r="A216" s="64"/>
      <c r="B216" s="64"/>
      <c r="C216" s="64"/>
      <c r="D216" s="64"/>
      <c r="E216" s="64"/>
      <c r="F216" s="64"/>
      <c r="G216" s="64"/>
      <c r="H216" s="64"/>
      <c r="I216" s="56"/>
      <c r="J216" s="62"/>
      <c r="K216" s="62"/>
      <c r="L216" s="62"/>
      <c r="M216" s="62"/>
      <c r="N216" s="62"/>
      <c r="O216" s="62"/>
      <c r="P216" s="62"/>
      <c r="Q216" s="62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</row>
    <row r="217" spans="1:56" ht="16" x14ac:dyDescent="0.2">
      <c r="A217" s="64"/>
      <c r="B217" s="64"/>
      <c r="C217" s="64"/>
      <c r="D217" s="64"/>
      <c r="E217" s="64"/>
      <c r="F217" s="64"/>
      <c r="G217" s="64"/>
      <c r="H217" s="64"/>
      <c r="I217" s="56"/>
      <c r="J217" s="62"/>
      <c r="K217" s="62"/>
      <c r="L217" s="62"/>
      <c r="M217" s="62"/>
      <c r="N217" s="62"/>
      <c r="O217" s="62"/>
      <c r="P217" s="62"/>
      <c r="Q217" s="62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</row>
    <row r="218" spans="1:56" ht="16" x14ac:dyDescent="0.2">
      <c r="A218" s="64"/>
      <c r="B218" s="64"/>
      <c r="C218" s="64"/>
      <c r="D218" s="64"/>
      <c r="E218" s="64"/>
      <c r="F218" s="64"/>
      <c r="G218" s="64"/>
      <c r="H218" s="64"/>
      <c r="I218" s="56"/>
      <c r="J218" s="59"/>
      <c r="K218" s="59"/>
      <c r="L218" s="59"/>
      <c r="M218" s="59"/>
      <c r="N218" s="59"/>
      <c r="O218" s="59"/>
      <c r="P218" s="59"/>
      <c r="Q218" s="59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</row>
    <row r="219" spans="1:56" ht="16" x14ac:dyDescent="0.2">
      <c r="A219" s="64"/>
      <c r="B219" s="64"/>
      <c r="C219" s="64"/>
      <c r="D219" s="64"/>
      <c r="E219" s="64"/>
      <c r="F219" s="64"/>
      <c r="G219" s="64"/>
      <c r="H219" s="64"/>
      <c r="I219" s="58"/>
      <c r="J219" s="59"/>
      <c r="K219" s="59"/>
      <c r="L219" s="59"/>
      <c r="M219" s="59"/>
      <c r="N219" s="59"/>
      <c r="O219" s="59"/>
      <c r="P219" s="59"/>
      <c r="Q219" s="59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</row>
    <row r="220" spans="1:56" ht="16" x14ac:dyDescent="0.2">
      <c r="A220" s="64"/>
      <c r="B220" s="64"/>
      <c r="C220" s="64"/>
      <c r="D220" s="64"/>
      <c r="E220" s="64"/>
      <c r="F220" s="64"/>
      <c r="G220" s="64"/>
      <c r="H220" s="64"/>
      <c r="I220" s="58"/>
      <c r="J220" s="59"/>
      <c r="K220" s="59"/>
      <c r="L220" s="59"/>
      <c r="M220" s="59"/>
      <c r="N220" s="59"/>
      <c r="O220" s="59"/>
      <c r="P220" s="59"/>
      <c r="Q220" s="59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</row>
    <row r="221" spans="1:56" x14ac:dyDescent="0.15">
      <c r="A221" s="57"/>
      <c r="B221" s="57"/>
      <c r="C221" s="57"/>
      <c r="D221" s="57"/>
      <c r="E221" s="57"/>
      <c r="F221" s="57"/>
      <c r="G221" s="57"/>
      <c r="H221" s="57"/>
      <c r="I221" s="63"/>
      <c r="J221" s="57"/>
      <c r="K221" s="57"/>
      <c r="L221" s="57"/>
      <c r="M221" s="57"/>
      <c r="N221" s="57"/>
      <c r="O221" s="57"/>
      <c r="P221" s="57"/>
      <c r="Q221" s="57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</row>
    <row r="222" spans="1:56" ht="16" x14ac:dyDescent="0.2">
      <c r="A222" s="64"/>
      <c r="B222" s="64"/>
      <c r="C222" s="64"/>
      <c r="D222" s="64"/>
      <c r="E222" s="64"/>
      <c r="F222" s="64"/>
      <c r="G222" s="64"/>
      <c r="H222" s="64"/>
      <c r="I222" s="56"/>
      <c r="J222" s="62"/>
      <c r="K222" s="62"/>
      <c r="L222" s="62"/>
      <c r="M222" s="62"/>
      <c r="N222" s="62"/>
      <c r="O222" s="62"/>
      <c r="P222" s="62"/>
      <c r="Q222" s="62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</row>
    <row r="223" spans="1:56" ht="16" x14ac:dyDescent="0.2">
      <c r="A223" s="64"/>
      <c r="B223" s="64"/>
      <c r="C223" s="64"/>
      <c r="D223" s="64"/>
      <c r="E223" s="64"/>
      <c r="F223" s="64"/>
      <c r="G223" s="64"/>
      <c r="H223" s="64"/>
      <c r="I223" s="56"/>
      <c r="J223" s="59"/>
      <c r="K223" s="59"/>
      <c r="L223" s="59"/>
      <c r="M223" s="59"/>
      <c r="N223" s="59"/>
      <c r="O223" s="59"/>
      <c r="P223" s="59"/>
      <c r="Q223" s="59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</row>
    <row r="224" spans="1:56" ht="16" x14ac:dyDescent="0.2">
      <c r="A224" s="64"/>
      <c r="B224" s="64"/>
      <c r="C224" s="64"/>
      <c r="D224" s="64"/>
      <c r="E224" s="64"/>
      <c r="F224" s="64"/>
      <c r="G224" s="64"/>
      <c r="H224" s="64"/>
      <c r="I224" s="58"/>
      <c r="J224" s="59"/>
      <c r="K224" s="59"/>
      <c r="L224" s="59"/>
      <c r="M224" s="59"/>
      <c r="N224" s="59"/>
      <c r="O224" s="59"/>
      <c r="P224" s="59"/>
      <c r="Q224" s="59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</row>
    <row r="225" spans="1:56" ht="16" x14ac:dyDescent="0.2">
      <c r="A225" s="64"/>
      <c r="B225" s="64"/>
      <c r="C225" s="64"/>
      <c r="D225" s="64"/>
      <c r="E225" s="64"/>
      <c r="F225" s="64"/>
      <c r="G225" s="64"/>
      <c r="H225" s="64"/>
      <c r="I225" s="58"/>
      <c r="J225" s="59"/>
      <c r="K225" s="59"/>
      <c r="L225" s="59"/>
      <c r="M225" s="59"/>
      <c r="N225" s="59"/>
      <c r="O225" s="59"/>
      <c r="P225" s="59"/>
      <c r="Q225" s="59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</row>
    <row r="226" spans="1:56" x14ac:dyDescent="0.15">
      <c r="A226" s="57"/>
      <c r="B226" s="57"/>
      <c r="C226" s="57"/>
      <c r="D226" s="57"/>
      <c r="E226" s="57"/>
      <c r="F226" s="57"/>
      <c r="G226" s="57"/>
      <c r="H226" s="57"/>
      <c r="I226" s="63"/>
      <c r="J226" s="57"/>
      <c r="K226" s="57"/>
      <c r="L226" s="57"/>
      <c r="M226" s="57"/>
      <c r="N226" s="57"/>
      <c r="O226" s="57"/>
      <c r="P226" s="57"/>
      <c r="Q226" s="57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</row>
    <row r="227" spans="1:56" ht="16" x14ac:dyDescent="0.2">
      <c r="A227" s="65"/>
      <c r="B227" s="65"/>
      <c r="C227" s="65"/>
      <c r="D227" s="65"/>
      <c r="E227" s="65"/>
      <c r="F227" s="65"/>
      <c r="G227" s="65"/>
      <c r="H227" s="65"/>
      <c r="I227" s="56"/>
      <c r="J227" s="57"/>
      <c r="K227" s="57"/>
      <c r="L227" s="57"/>
      <c r="M227" s="57"/>
      <c r="N227" s="57"/>
      <c r="O227" s="57"/>
      <c r="P227" s="57"/>
      <c r="Q227" s="57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</row>
    <row r="228" spans="1:56" ht="16" x14ac:dyDescent="0.2">
      <c r="A228" s="65"/>
      <c r="B228" s="65"/>
      <c r="C228" s="65"/>
      <c r="D228" s="65"/>
      <c r="E228" s="65"/>
      <c r="F228" s="65"/>
      <c r="G228" s="65"/>
      <c r="H228" s="66"/>
      <c r="I228" s="56"/>
      <c r="J228" s="57"/>
      <c r="K228" s="57"/>
      <c r="L228" s="57"/>
      <c r="M228" s="57"/>
      <c r="N228" s="57"/>
      <c r="O228" s="57"/>
      <c r="P228" s="57"/>
      <c r="Q228" s="57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</row>
    <row r="229" spans="1:56" ht="16" x14ac:dyDescent="0.2">
      <c r="A229" s="65"/>
      <c r="B229" s="65"/>
      <c r="C229" s="65"/>
      <c r="D229" s="65"/>
      <c r="E229" s="65"/>
      <c r="F229" s="65"/>
      <c r="G229" s="65"/>
      <c r="H229" s="65"/>
      <c r="I229" s="58"/>
      <c r="J229" s="57"/>
      <c r="K229" s="57"/>
      <c r="L229" s="57"/>
      <c r="M229" s="57"/>
      <c r="N229" s="57"/>
      <c r="O229" s="57"/>
      <c r="P229" s="57"/>
      <c r="Q229" s="57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</row>
    <row r="230" spans="1:56" ht="16" x14ac:dyDescent="0.2">
      <c r="A230" s="65"/>
      <c r="B230" s="65"/>
      <c r="C230" s="65"/>
      <c r="D230" s="65"/>
      <c r="E230" s="65"/>
      <c r="F230" s="65"/>
      <c r="G230" s="65"/>
      <c r="H230" s="65"/>
      <c r="I230" s="58"/>
      <c r="J230" s="57"/>
      <c r="K230" s="57"/>
      <c r="L230" s="57"/>
      <c r="M230" s="57"/>
      <c r="N230" s="57"/>
      <c r="O230" s="57"/>
      <c r="P230" s="57"/>
      <c r="Q230" s="57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</row>
    <row r="231" spans="1:56" x14ac:dyDescent="0.15">
      <c r="A231" s="57"/>
      <c r="B231" s="57"/>
      <c r="C231" s="57"/>
      <c r="D231" s="57"/>
      <c r="E231" s="57"/>
      <c r="F231" s="57"/>
      <c r="G231" s="57"/>
      <c r="H231" s="57"/>
      <c r="I231" s="63"/>
      <c r="J231" s="57"/>
      <c r="K231" s="57"/>
      <c r="L231" s="57"/>
      <c r="M231" s="57"/>
      <c r="N231" s="57"/>
      <c r="O231" s="57"/>
      <c r="P231" s="57"/>
      <c r="Q231" s="57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</row>
    <row r="232" spans="1:56" ht="16" x14ac:dyDescent="0.2">
      <c r="A232" s="65"/>
      <c r="B232" s="65"/>
      <c r="C232" s="65"/>
      <c r="D232" s="65"/>
      <c r="E232" s="65"/>
      <c r="F232" s="65"/>
      <c r="G232" s="65"/>
      <c r="H232" s="65"/>
      <c r="I232" s="56"/>
      <c r="J232" s="57"/>
      <c r="K232" s="57"/>
      <c r="L232" s="57"/>
      <c r="M232" s="57"/>
      <c r="N232" s="57"/>
      <c r="O232" s="57"/>
      <c r="P232" s="57"/>
      <c r="Q232" s="57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</row>
    <row r="233" spans="1:56" ht="16" x14ac:dyDescent="0.2">
      <c r="A233" s="65"/>
      <c r="B233" s="65"/>
      <c r="C233" s="65"/>
      <c r="D233" s="65"/>
      <c r="E233" s="65"/>
      <c r="F233" s="65"/>
      <c r="G233" s="65"/>
      <c r="H233" s="66"/>
      <c r="I233" s="56"/>
      <c r="J233" s="57"/>
      <c r="K233" s="57"/>
      <c r="L233" s="57"/>
      <c r="M233" s="57"/>
      <c r="N233" s="57"/>
      <c r="O233" s="57"/>
      <c r="P233" s="57"/>
      <c r="Q233" s="57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</row>
    <row r="234" spans="1:56" ht="16" x14ac:dyDescent="0.2">
      <c r="A234" s="65"/>
      <c r="B234" s="65"/>
      <c r="C234" s="65"/>
      <c r="D234" s="65"/>
      <c r="E234" s="65"/>
      <c r="F234" s="65"/>
      <c r="G234" s="65"/>
      <c r="H234" s="65"/>
      <c r="I234" s="56"/>
      <c r="J234" s="57"/>
      <c r="K234" s="57"/>
      <c r="L234" s="57"/>
      <c r="M234" s="57"/>
      <c r="N234" s="57"/>
      <c r="O234" s="57"/>
      <c r="P234" s="57"/>
      <c r="Q234" s="57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</row>
    <row r="235" spans="1:56" ht="16" x14ac:dyDescent="0.2">
      <c r="A235" s="65"/>
      <c r="B235" s="65"/>
      <c r="C235" s="65"/>
      <c r="D235" s="65"/>
      <c r="E235" s="65"/>
      <c r="F235" s="65"/>
      <c r="G235" s="65"/>
      <c r="H235" s="65"/>
      <c r="I235" s="58"/>
      <c r="J235" s="57"/>
      <c r="K235" s="57"/>
      <c r="L235" s="57"/>
      <c r="M235" s="57"/>
      <c r="N235" s="57"/>
      <c r="O235" s="57"/>
      <c r="P235" s="57"/>
      <c r="Q235" s="57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</row>
    <row r="236" spans="1:56" ht="16" x14ac:dyDescent="0.2">
      <c r="A236" s="57"/>
      <c r="B236" s="57"/>
      <c r="C236" s="57"/>
      <c r="D236" s="57"/>
      <c r="E236" s="57"/>
      <c r="F236" s="57"/>
      <c r="G236" s="57"/>
      <c r="H236" s="57"/>
      <c r="I236" s="58"/>
      <c r="J236" s="57"/>
      <c r="K236" s="57"/>
      <c r="L236" s="57"/>
      <c r="M236" s="57"/>
      <c r="N236" s="57"/>
      <c r="O236" s="57"/>
      <c r="P236" s="57"/>
      <c r="Q236" s="57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</row>
    <row r="237" spans="1:56" x14ac:dyDescent="0.15">
      <c r="A237" s="57"/>
      <c r="B237" s="57"/>
      <c r="C237" s="57"/>
      <c r="D237" s="57"/>
      <c r="E237" s="57"/>
      <c r="F237" s="57"/>
      <c r="G237" s="57"/>
      <c r="H237" s="57"/>
      <c r="I237" s="63"/>
      <c r="J237" s="57"/>
      <c r="K237" s="57"/>
      <c r="L237" s="57"/>
      <c r="M237" s="57"/>
      <c r="N237" s="57"/>
      <c r="O237" s="57"/>
      <c r="P237" s="57"/>
      <c r="Q237" s="57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</row>
    <row r="238" spans="1:56" ht="16" x14ac:dyDescent="0.2">
      <c r="A238" s="65"/>
      <c r="B238" s="65"/>
      <c r="C238" s="65"/>
      <c r="D238" s="65"/>
      <c r="E238" s="65"/>
      <c r="F238" s="65"/>
      <c r="G238" s="65"/>
      <c r="H238" s="65"/>
      <c r="I238" s="56"/>
      <c r="J238" s="57"/>
      <c r="K238" s="57"/>
      <c r="L238" s="57"/>
      <c r="M238" s="57"/>
      <c r="N238" s="57"/>
      <c r="O238" s="57"/>
      <c r="P238" s="57"/>
      <c r="Q238" s="57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</row>
    <row r="239" spans="1:56" ht="16" x14ac:dyDescent="0.2">
      <c r="A239" s="65"/>
      <c r="B239" s="65"/>
      <c r="C239" s="65"/>
      <c r="D239" s="65"/>
      <c r="E239" s="65"/>
      <c r="F239" s="65"/>
      <c r="G239" s="65"/>
      <c r="H239" s="65"/>
      <c r="I239" s="56"/>
      <c r="J239" s="57"/>
      <c r="K239" s="57"/>
      <c r="L239" s="57"/>
      <c r="M239" s="57"/>
      <c r="N239" s="57"/>
      <c r="O239" s="57"/>
      <c r="P239" s="57"/>
      <c r="Q239" s="57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</row>
    <row r="240" spans="1:56" ht="16" x14ac:dyDescent="0.2">
      <c r="A240" s="65"/>
      <c r="B240" s="65"/>
      <c r="C240" s="65"/>
      <c r="D240" s="65"/>
      <c r="E240" s="65"/>
      <c r="F240" s="65"/>
      <c r="G240" s="65"/>
      <c r="H240" s="66"/>
      <c r="I240" s="56"/>
      <c r="J240" s="57"/>
      <c r="K240" s="57"/>
      <c r="L240" s="57"/>
      <c r="M240" s="57"/>
      <c r="N240" s="57"/>
      <c r="O240" s="57"/>
      <c r="P240" s="57"/>
      <c r="Q240" s="57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</row>
    <row r="241" spans="1:56" ht="16" x14ac:dyDescent="0.2">
      <c r="A241" s="65"/>
      <c r="B241" s="65"/>
      <c r="C241" s="65"/>
      <c r="D241" s="65"/>
      <c r="E241" s="65"/>
      <c r="F241" s="65"/>
      <c r="G241" s="65"/>
      <c r="H241" s="65"/>
      <c r="I241" s="58"/>
      <c r="J241" s="57"/>
      <c r="K241" s="57"/>
      <c r="L241" s="57"/>
      <c r="M241" s="57"/>
      <c r="N241" s="57"/>
      <c r="O241" s="57"/>
      <c r="P241" s="57"/>
      <c r="Q241" s="57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</row>
    <row r="242" spans="1:56" ht="16" x14ac:dyDescent="0.2">
      <c r="A242" s="65"/>
      <c r="B242" s="65"/>
      <c r="C242" s="65"/>
      <c r="D242" s="65"/>
      <c r="E242" s="65"/>
      <c r="F242" s="65"/>
      <c r="G242" s="65"/>
      <c r="H242" s="65"/>
      <c r="I242" s="58"/>
      <c r="J242" s="57"/>
      <c r="K242" s="57"/>
      <c r="L242" s="57"/>
      <c r="M242" s="57"/>
      <c r="N242" s="57"/>
      <c r="O242" s="57"/>
      <c r="P242" s="57"/>
      <c r="Q242" s="57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</row>
    <row r="243" spans="1:56" x14ac:dyDescent="0.1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</row>
    <row r="244" spans="1:56" ht="16" x14ac:dyDescent="0.2">
      <c r="A244" s="65"/>
      <c r="B244" s="65"/>
      <c r="C244" s="65"/>
      <c r="D244" s="65"/>
      <c r="E244" s="65"/>
      <c r="F244" s="65"/>
      <c r="G244" s="65"/>
      <c r="H244" s="65"/>
      <c r="I244" s="56"/>
      <c r="J244" s="57"/>
      <c r="K244" s="57"/>
      <c r="L244" s="57"/>
      <c r="M244" s="57"/>
      <c r="N244" s="57"/>
      <c r="O244" s="57"/>
      <c r="P244" s="57"/>
      <c r="Q244" s="57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</row>
    <row r="245" spans="1:56" ht="16" x14ac:dyDescent="0.2">
      <c r="A245" s="65"/>
      <c r="B245" s="65"/>
      <c r="C245" s="65"/>
      <c r="D245" s="65"/>
      <c r="E245" s="65"/>
      <c r="F245" s="65"/>
      <c r="G245" s="65"/>
      <c r="H245" s="66"/>
      <c r="I245" s="56"/>
      <c r="J245" s="57"/>
      <c r="K245" s="57"/>
      <c r="L245" s="57"/>
      <c r="M245" s="57"/>
      <c r="N245" s="57"/>
      <c r="O245" s="57"/>
      <c r="P245" s="57"/>
      <c r="Q245" s="57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</row>
    <row r="246" spans="1:56" ht="16" x14ac:dyDescent="0.2">
      <c r="A246" s="65"/>
      <c r="B246" s="65"/>
      <c r="C246" s="65"/>
      <c r="D246" s="65"/>
      <c r="E246" s="65"/>
      <c r="F246" s="65"/>
      <c r="G246" s="65"/>
      <c r="H246" s="65"/>
      <c r="I246" s="58"/>
      <c r="J246" s="57"/>
      <c r="K246" s="57"/>
      <c r="L246" s="57"/>
      <c r="M246" s="57"/>
      <c r="N246" s="57"/>
      <c r="O246" s="57"/>
      <c r="P246" s="57"/>
      <c r="Q246" s="57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</row>
    <row r="247" spans="1:56" ht="16" x14ac:dyDescent="0.2">
      <c r="A247" s="65"/>
      <c r="B247" s="65"/>
      <c r="C247" s="65"/>
      <c r="D247" s="65"/>
      <c r="E247" s="65"/>
      <c r="F247" s="65"/>
      <c r="G247" s="65"/>
      <c r="H247" s="65"/>
      <c r="I247" s="58"/>
      <c r="J247" s="57"/>
      <c r="K247" s="57"/>
      <c r="L247" s="57"/>
      <c r="M247" s="57"/>
      <c r="N247" s="57"/>
      <c r="O247" s="57"/>
      <c r="P247" s="57"/>
      <c r="Q247" s="57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</row>
    <row r="248" spans="1:56" x14ac:dyDescent="0.1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</row>
    <row r="249" spans="1:56" ht="16" x14ac:dyDescent="0.2">
      <c r="A249" s="57"/>
      <c r="B249" s="57"/>
      <c r="C249" s="57"/>
      <c r="D249" s="57"/>
      <c r="E249" s="57"/>
      <c r="F249" s="57"/>
      <c r="G249" s="57"/>
      <c r="H249" s="57"/>
      <c r="I249" s="56"/>
      <c r="J249" s="57"/>
      <c r="K249" s="57"/>
      <c r="L249" s="57"/>
      <c r="M249" s="57"/>
      <c r="N249" s="57"/>
      <c r="O249" s="57"/>
      <c r="P249" s="57"/>
      <c r="Q249" s="57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</row>
    <row r="250" spans="1:56" ht="16" x14ac:dyDescent="0.2">
      <c r="A250" s="57"/>
      <c r="B250" s="57"/>
      <c r="C250" s="57"/>
      <c r="D250" s="57"/>
      <c r="E250" s="57"/>
      <c r="F250" s="57"/>
      <c r="G250" s="57"/>
      <c r="H250" s="57"/>
      <c r="I250" s="56"/>
      <c r="J250" s="57"/>
      <c r="K250" s="57"/>
      <c r="L250" s="57"/>
      <c r="M250" s="57"/>
      <c r="N250" s="57"/>
      <c r="O250" s="57"/>
      <c r="P250" s="57"/>
      <c r="Q250" s="57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</row>
    <row r="251" spans="1:56" ht="16" x14ac:dyDescent="0.2">
      <c r="A251" s="57"/>
      <c r="B251" s="57"/>
      <c r="C251" s="57"/>
      <c r="D251" s="57"/>
      <c r="E251" s="57"/>
      <c r="F251" s="57"/>
      <c r="G251" s="57"/>
      <c r="H251" s="57"/>
      <c r="I251" s="58"/>
      <c r="J251" s="57"/>
      <c r="K251" s="57"/>
      <c r="L251" s="57"/>
      <c r="M251" s="57"/>
      <c r="N251" s="57"/>
      <c r="O251" s="57"/>
      <c r="P251" s="57"/>
      <c r="Q251" s="57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</row>
    <row r="252" spans="1:56" ht="16" x14ac:dyDescent="0.2">
      <c r="A252" s="57"/>
      <c r="B252" s="57"/>
      <c r="C252" s="57"/>
      <c r="D252" s="57"/>
      <c r="E252" s="57"/>
      <c r="F252" s="57"/>
      <c r="G252" s="57"/>
      <c r="H252" s="57"/>
      <c r="I252" s="58"/>
      <c r="J252" s="57"/>
      <c r="K252" s="57"/>
      <c r="L252" s="57"/>
      <c r="M252" s="57"/>
      <c r="N252" s="57"/>
      <c r="O252" s="57"/>
      <c r="P252" s="57"/>
      <c r="Q252" s="57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</row>
    <row r="253" spans="1:56" x14ac:dyDescent="0.1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</row>
    <row r="254" spans="1:56" ht="16" x14ac:dyDescent="0.2">
      <c r="A254" s="64"/>
      <c r="B254" s="64"/>
      <c r="C254" s="64"/>
      <c r="D254" s="64"/>
      <c r="E254" s="64"/>
      <c r="F254" s="64"/>
      <c r="G254" s="64"/>
      <c r="H254" s="64"/>
      <c r="I254" s="56"/>
      <c r="J254" s="62"/>
      <c r="K254" s="62"/>
      <c r="L254" s="62"/>
      <c r="M254" s="62"/>
      <c r="N254" s="62"/>
      <c r="O254" s="62"/>
      <c r="P254" s="62"/>
      <c r="Q254" s="62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</row>
    <row r="255" spans="1:56" ht="16" x14ac:dyDescent="0.2">
      <c r="A255" s="64"/>
      <c r="B255" s="64"/>
      <c r="C255" s="64"/>
      <c r="D255" s="64"/>
      <c r="E255" s="64"/>
      <c r="F255" s="64"/>
      <c r="G255" s="64"/>
      <c r="H255" s="64"/>
      <c r="I255" s="56"/>
      <c r="J255" s="59"/>
      <c r="K255" s="59"/>
      <c r="L255" s="59"/>
      <c r="M255" s="59"/>
      <c r="N255" s="59"/>
      <c r="O255" s="59"/>
      <c r="P255" s="59"/>
      <c r="Q255" s="59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</row>
    <row r="256" spans="1:56" ht="16" x14ac:dyDescent="0.2">
      <c r="A256" s="64"/>
      <c r="B256" s="64"/>
      <c r="C256" s="64"/>
      <c r="D256" s="64"/>
      <c r="E256" s="64"/>
      <c r="F256" s="64"/>
      <c r="G256" s="64"/>
      <c r="H256" s="64"/>
      <c r="I256" s="58"/>
      <c r="J256" s="59"/>
      <c r="K256" s="59"/>
      <c r="L256" s="59"/>
      <c r="M256" s="59"/>
      <c r="N256" s="59"/>
      <c r="O256" s="59"/>
      <c r="P256" s="59"/>
      <c r="Q256" s="59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</row>
    <row r="257" spans="1:56" ht="16" x14ac:dyDescent="0.2">
      <c r="A257" s="64"/>
      <c r="B257" s="64"/>
      <c r="C257" s="64"/>
      <c r="D257" s="64"/>
      <c r="E257" s="64"/>
      <c r="F257" s="64"/>
      <c r="G257" s="64"/>
      <c r="H257" s="64"/>
      <c r="I257" s="58"/>
      <c r="J257" s="59"/>
      <c r="K257" s="59"/>
      <c r="L257" s="59"/>
      <c r="M257" s="59"/>
      <c r="N257" s="59"/>
      <c r="O257" s="59"/>
      <c r="P257" s="59"/>
      <c r="Q257" s="59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</row>
    <row r="258" spans="1:56" x14ac:dyDescent="0.1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</row>
    <row r="259" spans="1:56" ht="16" x14ac:dyDescent="0.2">
      <c r="A259" s="65"/>
      <c r="B259" s="65"/>
      <c r="C259" s="65"/>
      <c r="D259" s="65"/>
      <c r="E259" s="65"/>
      <c r="F259" s="65"/>
      <c r="G259" s="65"/>
      <c r="H259" s="65"/>
      <c r="I259" s="56"/>
      <c r="J259" s="57"/>
      <c r="K259" s="57"/>
      <c r="L259" s="57"/>
      <c r="M259" s="57"/>
      <c r="N259" s="57"/>
      <c r="O259" s="57"/>
      <c r="P259" s="57"/>
      <c r="Q259" s="57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</row>
    <row r="260" spans="1:56" ht="16" x14ac:dyDescent="0.2">
      <c r="A260" s="65"/>
      <c r="B260" s="65"/>
      <c r="C260" s="65"/>
      <c r="D260" s="65"/>
      <c r="E260" s="65"/>
      <c r="F260" s="65"/>
      <c r="G260" s="65"/>
      <c r="H260" s="65"/>
      <c r="I260" s="56"/>
      <c r="J260" s="57"/>
      <c r="K260" s="57"/>
      <c r="L260" s="57"/>
      <c r="M260" s="57"/>
      <c r="N260" s="57"/>
      <c r="O260" s="57"/>
      <c r="P260" s="57"/>
      <c r="Q260" s="57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</row>
    <row r="261" spans="1:56" ht="16" x14ac:dyDescent="0.2">
      <c r="A261" s="65"/>
      <c r="B261" s="65"/>
      <c r="C261" s="65"/>
      <c r="D261" s="65"/>
      <c r="E261" s="65"/>
      <c r="F261" s="65"/>
      <c r="G261" s="65"/>
      <c r="H261" s="65"/>
      <c r="I261" s="58"/>
      <c r="J261" s="57"/>
      <c r="K261" s="57"/>
      <c r="L261" s="57"/>
      <c r="M261" s="57"/>
      <c r="N261" s="57"/>
      <c r="O261" s="57"/>
      <c r="P261" s="57"/>
      <c r="Q261" s="57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</row>
    <row r="262" spans="1:56" ht="16" x14ac:dyDescent="0.2">
      <c r="A262" s="65"/>
      <c r="B262" s="65"/>
      <c r="C262" s="65"/>
      <c r="D262" s="65"/>
      <c r="E262" s="65"/>
      <c r="F262" s="65"/>
      <c r="G262" s="65"/>
      <c r="H262" s="65"/>
      <c r="I262" s="58"/>
      <c r="J262" s="57"/>
      <c r="K262" s="57"/>
      <c r="L262" s="57"/>
      <c r="M262" s="57"/>
      <c r="N262" s="57"/>
      <c r="O262" s="57"/>
      <c r="P262" s="57"/>
      <c r="Q262" s="57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</row>
    <row r="263" spans="1:56" x14ac:dyDescent="0.1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</row>
    <row r="264" spans="1:56" ht="16" x14ac:dyDescent="0.2">
      <c r="A264" s="64"/>
      <c r="B264" s="64"/>
      <c r="C264" s="64"/>
      <c r="D264" s="64"/>
      <c r="E264" s="64"/>
      <c r="F264" s="64"/>
      <c r="G264" s="64"/>
      <c r="H264" s="64"/>
      <c r="I264" s="56"/>
      <c r="J264" s="59"/>
      <c r="K264" s="59"/>
      <c r="L264" s="59"/>
      <c r="M264" s="59"/>
      <c r="N264" s="59"/>
      <c r="O264" s="59"/>
      <c r="P264" s="59"/>
      <c r="Q264" s="59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</row>
    <row r="265" spans="1:56" ht="16" x14ac:dyDescent="0.2">
      <c r="A265" s="64"/>
      <c r="B265" s="64"/>
      <c r="C265" s="64"/>
      <c r="D265" s="64"/>
      <c r="E265" s="64"/>
      <c r="F265" s="64"/>
      <c r="G265" s="64"/>
      <c r="H265" s="64"/>
      <c r="I265" s="56"/>
      <c r="J265" s="59"/>
      <c r="K265" s="59"/>
      <c r="L265" s="59"/>
      <c r="M265" s="59"/>
      <c r="N265" s="59"/>
      <c r="O265" s="59"/>
      <c r="P265" s="59"/>
      <c r="Q265" s="59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</row>
    <row r="266" spans="1:56" ht="16" x14ac:dyDescent="0.2">
      <c r="A266" s="64"/>
      <c r="B266" s="64"/>
      <c r="C266" s="64"/>
      <c r="D266" s="64"/>
      <c r="E266" s="64"/>
      <c r="F266" s="64"/>
      <c r="G266" s="64"/>
      <c r="H266" s="64"/>
      <c r="I266" s="58"/>
      <c r="J266" s="59"/>
      <c r="K266" s="59"/>
      <c r="L266" s="59"/>
      <c r="M266" s="59"/>
      <c r="N266" s="59"/>
      <c r="O266" s="59"/>
      <c r="P266" s="59"/>
      <c r="Q266" s="59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</row>
    <row r="267" spans="1:56" ht="16" x14ac:dyDescent="0.2">
      <c r="A267" s="64"/>
      <c r="B267" s="64"/>
      <c r="C267" s="64"/>
      <c r="D267" s="64"/>
      <c r="E267" s="64"/>
      <c r="F267" s="64"/>
      <c r="G267" s="64"/>
      <c r="H267" s="64"/>
      <c r="I267" s="58"/>
      <c r="J267" s="59"/>
      <c r="K267" s="59"/>
      <c r="L267" s="59"/>
      <c r="M267" s="59"/>
      <c r="N267" s="59"/>
      <c r="O267" s="59"/>
      <c r="P267" s="59"/>
      <c r="Q267" s="59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</row>
    <row r="268" spans="1:56" ht="16" x14ac:dyDescent="0.2">
      <c r="A268" s="64"/>
      <c r="B268" s="64"/>
      <c r="C268" s="64"/>
      <c r="D268" s="64"/>
      <c r="E268" s="64"/>
      <c r="F268" s="64"/>
      <c r="G268" s="64"/>
      <c r="H268" s="64"/>
      <c r="I268" s="58"/>
      <c r="J268" s="59"/>
      <c r="K268" s="59"/>
      <c r="L268" s="59"/>
      <c r="M268" s="59"/>
      <c r="N268" s="59"/>
      <c r="O268" s="59"/>
      <c r="P268" s="59"/>
      <c r="Q268" s="59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</row>
    <row r="269" spans="1:56" ht="16" x14ac:dyDescent="0.2">
      <c r="A269" s="64"/>
      <c r="B269" s="64"/>
      <c r="C269" s="64"/>
      <c r="D269" s="64"/>
      <c r="E269" s="64"/>
      <c r="F269" s="64"/>
      <c r="G269" s="64"/>
      <c r="H269" s="64"/>
      <c r="I269" s="56"/>
      <c r="J269" s="59"/>
      <c r="K269" s="59"/>
      <c r="L269" s="59"/>
      <c r="M269" s="59"/>
      <c r="N269" s="59"/>
      <c r="O269" s="59"/>
      <c r="P269" s="59"/>
      <c r="Q269" s="59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</row>
    <row r="270" spans="1:56" ht="16" x14ac:dyDescent="0.2">
      <c r="A270" s="64"/>
      <c r="B270" s="64"/>
      <c r="C270" s="64"/>
      <c r="D270" s="64"/>
      <c r="E270" s="64"/>
      <c r="F270" s="64"/>
      <c r="G270" s="64"/>
      <c r="H270" s="64"/>
      <c r="I270" s="56"/>
      <c r="J270" s="59"/>
      <c r="K270" s="59"/>
      <c r="L270" s="59"/>
      <c r="M270" s="59"/>
      <c r="N270" s="59"/>
      <c r="O270" s="59"/>
      <c r="P270" s="59"/>
      <c r="Q270" s="59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</row>
    <row r="271" spans="1:56" ht="16" x14ac:dyDescent="0.2">
      <c r="A271" s="64"/>
      <c r="B271" s="64"/>
      <c r="C271" s="64"/>
      <c r="D271" s="64"/>
      <c r="E271" s="64"/>
      <c r="F271" s="64"/>
      <c r="G271" s="64"/>
      <c r="H271" s="64"/>
      <c r="I271" s="58"/>
      <c r="J271" s="59"/>
      <c r="K271" s="59"/>
      <c r="L271" s="59"/>
      <c r="M271" s="59"/>
      <c r="N271" s="59"/>
      <c r="O271" s="59"/>
      <c r="P271" s="59"/>
      <c r="Q271" s="59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</row>
    <row r="272" spans="1:56" ht="16" x14ac:dyDescent="0.2">
      <c r="A272" s="64"/>
      <c r="B272" s="64"/>
      <c r="C272" s="64"/>
      <c r="D272" s="64"/>
      <c r="E272" s="64"/>
      <c r="F272" s="64"/>
      <c r="G272" s="64"/>
      <c r="H272" s="64"/>
      <c r="I272" s="58"/>
      <c r="J272" s="59"/>
      <c r="K272" s="59"/>
      <c r="L272" s="59"/>
      <c r="M272" s="59"/>
      <c r="N272" s="59"/>
      <c r="O272" s="59"/>
      <c r="P272" s="59"/>
      <c r="Q272" s="59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</row>
    <row r="273" spans="1:56" x14ac:dyDescent="0.1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</row>
    <row r="274" spans="1:56" ht="16" x14ac:dyDescent="0.2">
      <c r="A274" s="65"/>
      <c r="B274" s="65"/>
      <c r="C274" s="65"/>
      <c r="D274" s="65"/>
      <c r="E274" s="65"/>
      <c r="F274" s="65"/>
      <c r="G274" s="65"/>
      <c r="H274" s="66"/>
      <c r="I274" s="56"/>
      <c r="J274" s="57"/>
      <c r="K274" s="57"/>
      <c r="L274" s="57"/>
      <c r="M274" s="57"/>
      <c r="N274" s="57"/>
      <c r="O274" s="57"/>
      <c r="P274" s="57"/>
      <c r="Q274" s="57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</row>
    <row r="275" spans="1:56" ht="16" x14ac:dyDescent="0.2">
      <c r="A275" s="65"/>
      <c r="B275" s="65"/>
      <c r="C275" s="65"/>
      <c r="D275" s="65"/>
      <c r="E275" s="65"/>
      <c r="F275" s="65"/>
      <c r="G275" s="65"/>
      <c r="H275" s="65"/>
      <c r="I275" s="56"/>
      <c r="J275" s="57"/>
      <c r="K275" s="57"/>
      <c r="L275" s="57"/>
      <c r="M275" s="57"/>
      <c r="N275" s="57"/>
      <c r="O275" s="57"/>
      <c r="P275" s="57"/>
      <c r="Q275" s="57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</row>
    <row r="276" spans="1:56" ht="16" x14ac:dyDescent="0.2">
      <c r="A276" s="65"/>
      <c r="B276" s="65"/>
      <c r="C276" s="65"/>
      <c r="D276" s="65"/>
      <c r="E276" s="65"/>
      <c r="F276" s="65"/>
      <c r="G276" s="65"/>
      <c r="H276" s="65"/>
      <c r="I276" s="58"/>
      <c r="J276" s="57"/>
      <c r="K276" s="57"/>
      <c r="L276" s="57"/>
      <c r="M276" s="57"/>
      <c r="N276" s="57"/>
      <c r="O276" s="57"/>
      <c r="P276" s="57"/>
      <c r="Q276" s="57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</row>
    <row r="277" spans="1:56" ht="16" x14ac:dyDescent="0.2">
      <c r="A277" s="65"/>
      <c r="B277" s="65"/>
      <c r="C277" s="65"/>
      <c r="D277" s="65"/>
      <c r="E277" s="65"/>
      <c r="F277" s="65"/>
      <c r="G277" s="65"/>
      <c r="H277" s="57"/>
      <c r="I277" s="58"/>
      <c r="J277" s="57"/>
      <c r="K277" s="57"/>
      <c r="L277" s="57"/>
      <c r="M277" s="57"/>
      <c r="N277" s="57"/>
      <c r="O277" s="57"/>
      <c r="P277" s="57"/>
      <c r="Q277" s="57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</row>
    <row r="278" spans="1:56" x14ac:dyDescent="0.1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</row>
    <row r="279" spans="1:56" ht="16" x14ac:dyDescent="0.2">
      <c r="A279" s="57"/>
      <c r="B279" s="57"/>
      <c r="C279" s="57"/>
      <c r="D279" s="57"/>
      <c r="E279" s="57"/>
      <c r="F279" s="57"/>
      <c r="G279" s="57"/>
      <c r="H279" s="57"/>
      <c r="I279" s="56"/>
      <c r="J279" s="57"/>
      <c r="K279" s="57"/>
      <c r="L279" s="57"/>
      <c r="M279" s="57"/>
      <c r="N279" s="57"/>
      <c r="O279" s="57"/>
      <c r="P279" s="57"/>
      <c r="Q279" s="57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</row>
    <row r="280" spans="1:56" ht="16" x14ac:dyDescent="0.2">
      <c r="A280" s="57"/>
      <c r="B280" s="57"/>
      <c r="C280" s="57"/>
      <c r="D280" s="57"/>
      <c r="E280" s="57"/>
      <c r="F280" s="57"/>
      <c r="G280" s="57"/>
      <c r="H280" s="57"/>
      <c r="I280" s="56"/>
      <c r="J280" s="57"/>
      <c r="K280" s="57"/>
      <c r="L280" s="57"/>
      <c r="M280" s="57"/>
      <c r="N280" s="57"/>
      <c r="O280" s="57"/>
      <c r="P280" s="57"/>
      <c r="Q280" s="57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</row>
    <row r="281" spans="1:56" ht="16" x14ac:dyDescent="0.2">
      <c r="A281" s="57"/>
      <c r="B281" s="57"/>
      <c r="C281" s="57"/>
      <c r="D281" s="57"/>
      <c r="E281" s="57"/>
      <c r="F281" s="57"/>
      <c r="G281" s="57"/>
      <c r="H281" s="57"/>
      <c r="I281" s="58"/>
      <c r="J281" s="57"/>
      <c r="K281" s="57"/>
      <c r="L281" s="57"/>
      <c r="M281" s="57"/>
      <c r="N281" s="57"/>
      <c r="O281" s="57"/>
      <c r="P281" s="57"/>
      <c r="Q281" s="57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</row>
    <row r="282" spans="1:56" ht="16" x14ac:dyDescent="0.2">
      <c r="A282" s="57"/>
      <c r="B282" s="57"/>
      <c r="C282" s="57"/>
      <c r="D282" s="57"/>
      <c r="E282" s="57"/>
      <c r="F282" s="57"/>
      <c r="G282" s="57"/>
      <c r="H282" s="57"/>
      <c r="I282" s="58"/>
      <c r="J282" s="57"/>
      <c r="K282" s="57"/>
      <c r="L282" s="57"/>
      <c r="M282" s="57"/>
      <c r="N282" s="57"/>
      <c r="O282" s="57"/>
      <c r="P282" s="57"/>
      <c r="Q282" s="57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</row>
    <row r="283" spans="1:56" x14ac:dyDescent="0.1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</row>
    <row r="284" spans="1:56" ht="16" x14ac:dyDescent="0.2">
      <c r="A284" s="65"/>
      <c r="B284" s="65"/>
      <c r="C284" s="65"/>
      <c r="D284" s="65"/>
      <c r="E284" s="65"/>
      <c r="F284" s="65"/>
      <c r="G284" s="65"/>
      <c r="H284" s="65"/>
      <c r="I284" s="56"/>
      <c r="J284" s="57"/>
      <c r="K284" s="57"/>
      <c r="L284" s="57"/>
      <c r="M284" s="57"/>
      <c r="N284" s="57"/>
      <c r="O284" s="57"/>
      <c r="P284" s="57"/>
      <c r="Q284" s="57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</row>
    <row r="285" spans="1:56" ht="16" x14ac:dyDescent="0.2">
      <c r="A285" s="65"/>
      <c r="B285" s="65"/>
      <c r="C285" s="65"/>
      <c r="D285" s="65"/>
      <c r="E285" s="65"/>
      <c r="F285" s="65"/>
      <c r="G285" s="65"/>
      <c r="H285" s="66"/>
      <c r="I285" s="56"/>
      <c r="J285" s="57"/>
      <c r="K285" s="57"/>
      <c r="L285" s="57"/>
      <c r="M285" s="57"/>
      <c r="N285" s="57"/>
      <c r="O285" s="57"/>
      <c r="P285" s="57"/>
      <c r="Q285" s="57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</row>
    <row r="286" spans="1:56" ht="16" x14ac:dyDescent="0.2">
      <c r="A286" s="65"/>
      <c r="B286" s="65"/>
      <c r="C286" s="65"/>
      <c r="D286" s="65"/>
      <c r="E286" s="65"/>
      <c r="F286" s="65"/>
      <c r="G286" s="65"/>
      <c r="H286" s="65"/>
      <c r="I286" s="58"/>
      <c r="J286" s="57"/>
      <c r="K286" s="57"/>
      <c r="L286" s="57"/>
      <c r="M286" s="57"/>
      <c r="N286" s="57"/>
      <c r="O286" s="57"/>
      <c r="P286" s="57"/>
      <c r="Q286" s="57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</row>
    <row r="287" spans="1:56" ht="16" x14ac:dyDescent="0.2">
      <c r="A287" s="65"/>
      <c r="B287" s="65"/>
      <c r="C287" s="65"/>
      <c r="D287" s="65"/>
      <c r="E287" s="65"/>
      <c r="F287" s="65"/>
      <c r="G287" s="65"/>
      <c r="H287" s="65"/>
      <c r="I287" s="58"/>
      <c r="J287" s="57"/>
      <c r="K287" s="57"/>
      <c r="L287" s="57"/>
      <c r="M287" s="57"/>
      <c r="N287" s="57"/>
      <c r="O287" s="57"/>
      <c r="P287" s="57"/>
      <c r="Q287" s="57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</row>
    <row r="288" spans="1:56" x14ac:dyDescent="0.1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</row>
    <row r="289" spans="1:56" ht="16" x14ac:dyDescent="0.2">
      <c r="A289" s="57"/>
      <c r="B289" s="57"/>
      <c r="C289" s="57"/>
      <c r="D289" s="57"/>
      <c r="E289" s="57"/>
      <c r="F289" s="57"/>
      <c r="G289" s="57"/>
      <c r="H289" s="57"/>
      <c r="I289" s="56"/>
      <c r="J289" s="57"/>
      <c r="K289" s="57"/>
      <c r="L289" s="57"/>
      <c r="M289" s="57"/>
      <c r="N289" s="57"/>
      <c r="O289" s="57"/>
      <c r="P289" s="57"/>
      <c r="Q289" s="57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</row>
    <row r="290" spans="1:56" ht="16" x14ac:dyDescent="0.2">
      <c r="A290" s="57"/>
      <c r="B290" s="57"/>
      <c r="C290" s="57"/>
      <c r="D290" s="57"/>
      <c r="E290" s="57"/>
      <c r="F290" s="57"/>
      <c r="G290" s="57"/>
      <c r="H290" s="57"/>
      <c r="I290" s="56"/>
      <c r="J290" s="57"/>
      <c r="K290" s="57"/>
      <c r="L290" s="57"/>
      <c r="M290" s="57"/>
      <c r="N290" s="57"/>
      <c r="O290" s="57"/>
      <c r="P290" s="57"/>
      <c r="Q290" s="57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</row>
    <row r="291" spans="1:56" ht="16" x14ac:dyDescent="0.2">
      <c r="A291" s="57"/>
      <c r="B291" s="57"/>
      <c r="C291" s="57"/>
      <c r="D291" s="57"/>
      <c r="E291" s="57"/>
      <c r="F291" s="57"/>
      <c r="G291" s="57"/>
      <c r="H291" s="57"/>
      <c r="I291" s="58"/>
      <c r="J291" s="57"/>
      <c r="K291" s="57"/>
      <c r="L291" s="57"/>
      <c r="M291" s="57"/>
      <c r="N291" s="57"/>
      <c r="O291" s="57"/>
      <c r="P291" s="57"/>
      <c r="Q291" s="57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</row>
    <row r="292" spans="1:56" ht="16" x14ac:dyDescent="0.2">
      <c r="A292" s="57"/>
      <c r="B292" s="57"/>
      <c r="C292" s="57"/>
      <c r="D292" s="57"/>
      <c r="E292" s="57"/>
      <c r="F292" s="57"/>
      <c r="G292" s="57"/>
      <c r="H292" s="57"/>
      <c r="I292" s="58"/>
      <c r="J292" s="57"/>
      <c r="K292" s="57"/>
      <c r="L292" s="57"/>
      <c r="M292" s="57"/>
      <c r="N292" s="57"/>
      <c r="O292" s="57"/>
      <c r="P292" s="57"/>
      <c r="Q292" s="57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</row>
    <row r="293" spans="1:56" x14ac:dyDescent="0.1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</row>
    <row r="294" spans="1:56" ht="16" x14ac:dyDescent="0.2">
      <c r="A294" s="57"/>
      <c r="B294" s="57"/>
      <c r="C294" s="57"/>
      <c r="D294" s="57"/>
      <c r="E294" s="57"/>
      <c r="F294" s="57"/>
      <c r="G294" s="57"/>
      <c r="H294" s="57"/>
      <c r="I294" s="56"/>
      <c r="J294" s="57"/>
      <c r="K294" s="57"/>
      <c r="L294" s="57"/>
      <c r="M294" s="57"/>
      <c r="N294" s="57"/>
      <c r="O294" s="57"/>
      <c r="P294" s="57"/>
      <c r="Q294" s="57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</row>
    <row r="295" spans="1:56" ht="16" x14ac:dyDescent="0.2">
      <c r="A295" s="57"/>
      <c r="B295" s="57"/>
      <c r="C295" s="57"/>
      <c r="D295" s="57"/>
      <c r="E295" s="57"/>
      <c r="F295" s="57"/>
      <c r="G295" s="57"/>
      <c r="H295" s="57"/>
      <c r="I295" s="56"/>
      <c r="J295" s="57"/>
      <c r="K295" s="57"/>
      <c r="L295" s="57"/>
      <c r="M295" s="57"/>
      <c r="N295" s="57"/>
      <c r="O295" s="57"/>
      <c r="P295" s="57"/>
      <c r="Q295" s="57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</row>
    <row r="296" spans="1:56" ht="16" x14ac:dyDescent="0.2">
      <c r="A296" s="57"/>
      <c r="B296" s="57"/>
      <c r="C296" s="57"/>
      <c r="D296" s="57"/>
      <c r="E296" s="57"/>
      <c r="F296" s="57"/>
      <c r="G296" s="57"/>
      <c r="H296" s="57"/>
      <c r="I296" s="58"/>
      <c r="J296" s="57"/>
      <c r="K296" s="57"/>
      <c r="L296" s="57"/>
      <c r="M296" s="57"/>
      <c r="N296" s="57"/>
      <c r="O296" s="57"/>
      <c r="P296" s="57"/>
      <c r="Q296" s="57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</row>
    <row r="297" spans="1:56" ht="16" x14ac:dyDescent="0.2">
      <c r="A297" s="57"/>
      <c r="B297" s="57"/>
      <c r="C297" s="57"/>
      <c r="D297" s="57"/>
      <c r="E297" s="57"/>
      <c r="F297" s="57"/>
      <c r="G297" s="57"/>
      <c r="H297" s="57"/>
      <c r="I297" s="58"/>
      <c r="J297" s="57"/>
      <c r="K297" s="57"/>
      <c r="L297" s="57"/>
      <c r="M297" s="57"/>
      <c r="N297" s="57"/>
      <c r="O297" s="57"/>
      <c r="P297" s="57"/>
      <c r="Q297" s="57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</row>
    <row r="298" spans="1:56" x14ac:dyDescent="0.1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</row>
    <row r="299" spans="1:56" ht="16" x14ac:dyDescent="0.2">
      <c r="A299" s="65"/>
      <c r="B299" s="65"/>
      <c r="C299" s="65"/>
      <c r="D299" s="65"/>
      <c r="E299" s="65"/>
      <c r="F299" s="65"/>
      <c r="G299" s="65"/>
      <c r="H299" s="57"/>
      <c r="I299" s="56"/>
      <c r="J299" s="59"/>
      <c r="K299" s="59"/>
      <c r="L299" s="59"/>
      <c r="M299" s="59"/>
      <c r="N299" s="59"/>
      <c r="O299" s="59"/>
      <c r="P299" s="59"/>
      <c r="Q299" s="59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</row>
    <row r="300" spans="1:56" ht="16" x14ac:dyDescent="0.2">
      <c r="A300" s="65"/>
      <c r="B300" s="65"/>
      <c r="C300" s="65"/>
      <c r="D300" s="65"/>
      <c r="E300" s="65"/>
      <c r="F300" s="65"/>
      <c r="G300" s="65"/>
      <c r="H300" s="57"/>
      <c r="I300" s="56"/>
      <c r="J300" s="59"/>
      <c r="K300" s="59"/>
      <c r="L300" s="59"/>
      <c r="M300" s="59"/>
      <c r="N300" s="59"/>
      <c r="O300" s="59"/>
      <c r="P300" s="59"/>
      <c r="Q300" s="59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</row>
    <row r="301" spans="1:56" ht="16" x14ac:dyDescent="0.2">
      <c r="A301" s="57"/>
      <c r="B301" s="57"/>
      <c r="C301" s="57"/>
      <c r="D301" s="57"/>
      <c r="E301" s="57"/>
      <c r="F301" s="57"/>
      <c r="G301" s="57"/>
      <c r="H301" s="57"/>
      <c r="I301" s="58"/>
      <c r="J301" s="59"/>
      <c r="K301" s="59"/>
      <c r="L301" s="59"/>
      <c r="M301" s="59"/>
      <c r="N301" s="59"/>
      <c r="O301" s="59"/>
      <c r="P301" s="59"/>
      <c r="Q301" s="59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</row>
    <row r="302" spans="1:56" ht="16" x14ac:dyDescent="0.2">
      <c r="A302" s="57"/>
      <c r="B302" s="57"/>
      <c r="C302" s="57"/>
      <c r="D302" s="57"/>
      <c r="E302" s="57"/>
      <c r="F302" s="57"/>
      <c r="G302" s="57"/>
      <c r="H302" s="57"/>
      <c r="I302" s="58"/>
      <c r="J302" s="59"/>
      <c r="K302" s="59"/>
      <c r="L302" s="59"/>
      <c r="M302" s="59"/>
      <c r="N302" s="59"/>
      <c r="O302" s="59"/>
      <c r="P302" s="59"/>
      <c r="Q302" s="59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</row>
    <row r="303" spans="1:56" x14ac:dyDescent="0.1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</row>
    <row r="304" spans="1:56" x14ac:dyDescent="0.1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</row>
    <row r="305" spans="1:56" x14ac:dyDescent="0.1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</row>
    <row r="306" spans="1:56" x14ac:dyDescent="0.1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</row>
    <row r="307" spans="1:56" x14ac:dyDescent="0.1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</row>
    <row r="308" spans="1:56" x14ac:dyDescent="0.1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</row>
    <row r="309" spans="1:56" x14ac:dyDescent="0.1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</row>
    <row r="310" spans="1:56" x14ac:dyDescent="0.1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</row>
    <row r="311" spans="1:56" x14ac:dyDescent="0.1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</row>
    <row r="312" spans="1:56" x14ac:dyDescent="0.15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</row>
    <row r="313" spans="1:56" x14ac:dyDescent="0.1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</row>
    <row r="314" spans="1:56" x14ac:dyDescent="0.1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</row>
    <row r="315" spans="1:56" x14ac:dyDescent="0.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</row>
    <row r="316" spans="1:56" x14ac:dyDescent="0.15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</row>
    <row r="317" spans="1:56" x14ac:dyDescent="0.1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</row>
    <row r="318" spans="1:56" x14ac:dyDescent="0.1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</row>
    <row r="319" spans="1:56" x14ac:dyDescent="0.1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</row>
    <row r="320" spans="1:56" x14ac:dyDescent="0.15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</row>
    <row r="321" spans="1:56" x14ac:dyDescent="0.15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</row>
    <row r="322" spans="1:56" x14ac:dyDescent="0.1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</row>
    <row r="323" spans="1:56" x14ac:dyDescent="0.1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</row>
    <row r="324" spans="1:56" x14ac:dyDescent="0.1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</row>
    <row r="325" spans="1:56" x14ac:dyDescent="0.1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</row>
    <row r="326" spans="1:56" ht="16" x14ac:dyDescent="0.2">
      <c r="A326" s="57"/>
      <c r="B326" s="57"/>
      <c r="C326" s="57"/>
      <c r="D326" s="57"/>
      <c r="E326" s="57"/>
      <c r="F326" s="57"/>
      <c r="G326" s="57"/>
      <c r="H326" s="57"/>
      <c r="I326" s="56"/>
      <c r="J326" s="57"/>
      <c r="K326" s="57"/>
      <c r="L326" s="57"/>
      <c r="M326" s="57"/>
      <c r="N326" s="57"/>
      <c r="O326" s="57"/>
      <c r="P326" s="57"/>
      <c r="Q326" s="57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</row>
    <row r="327" spans="1:56" ht="16" x14ac:dyDescent="0.2">
      <c r="A327" s="57"/>
      <c r="B327" s="57"/>
      <c r="C327" s="57"/>
      <c r="D327" s="57"/>
      <c r="E327" s="57"/>
      <c r="F327" s="57"/>
      <c r="G327" s="57"/>
      <c r="H327" s="57"/>
      <c r="I327" s="56"/>
      <c r="J327" s="57"/>
      <c r="K327" s="57"/>
      <c r="L327" s="57"/>
      <c r="M327" s="57"/>
      <c r="N327" s="57"/>
      <c r="O327" s="57"/>
      <c r="P327" s="57"/>
      <c r="Q327" s="57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</row>
    <row r="328" spans="1:56" ht="16" x14ac:dyDescent="0.2">
      <c r="A328" s="57"/>
      <c r="B328" s="57"/>
      <c r="C328" s="57"/>
      <c r="D328" s="57"/>
      <c r="E328" s="57"/>
      <c r="F328" s="57"/>
      <c r="G328" s="57"/>
      <c r="H328" s="57"/>
      <c r="I328" s="58"/>
      <c r="J328" s="57"/>
      <c r="K328" s="57"/>
      <c r="L328" s="57"/>
      <c r="M328" s="57"/>
      <c r="N328" s="57"/>
      <c r="O328" s="57"/>
      <c r="P328" s="57"/>
      <c r="Q328" s="57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</row>
    <row r="329" spans="1:56" ht="16" x14ac:dyDescent="0.2">
      <c r="A329" s="57"/>
      <c r="B329" s="57"/>
      <c r="C329" s="57"/>
      <c r="D329" s="57"/>
      <c r="E329" s="57"/>
      <c r="F329" s="57"/>
      <c r="G329" s="57"/>
      <c r="H329" s="57"/>
      <c r="I329" s="58"/>
      <c r="J329" s="57"/>
      <c r="K329" s="57"/>
      <c r="L329" s="57"/>
      <c r="M329" s="57"/>
      <c r="N329" s="57"/>
      <c r="O329" s="57"/>
      <c r="P329" s="57"/>
      <c r="Q329" s="57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</row>
    <row r="330" spans="1:56" x14ac:dyDescent="0.1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</row>
    <row r="331" spans="1:56" ht="16" x14ac:dyDescent="0.2">
      <c r="A331" s="64"/>
      <c r="B331" s="64"/>
      <c r="C331" s="64"/>
      <c r="D331" s="64"/>
      <c r="E331" s="64"/>
      <c r="F331" s="64"/>
      <c r="G331" s="64"/>
      <c r="H331" s="64"/>
      <c r="I331" s="56"/>
      <c r="J331" s="62"/>
      <c r="K331" s="62"/>
      <c r="L331" s="62"/>
      <c r="M331" s="62"/>
      <c r="N331" s="62"/>
      <c r="O331" s="62"/>
      <c r="P331" s="62"/>
      <c r="Q331" s="62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</row>
    <row r="332" spans="1:56" ht="16" x14ac:dyDescent="0.2">
      <c r="A332" s="64"/>
      <c r="B332" s="64"/>
      <c r="C332" s="64"/>
      <c r="D332" s="64"/>
      <c r="E332" s="64"/>
      <c r="F332" s="64"/>
      <c r="G332" s="64"/>
      <c r="H332" s="64"/>
      <c r="I332" s="56"/>
      <c r="J332" s="59"/>
      <c r="K332" s="59"/>
      <c r="L332" s="59"/>
      <c r="M332" s="59"/>
      <c r="N332" s="59"/>
      <c r="O332" s="59"/>
      <c r="P332" s="59"/>
      <c r="Q332" s="59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</row>
    <row r="333" spans="1:56" ht="16" x14ac:dyDescent="0.2">
      <c r="A333" s="64"/>
      <c r="B333" s="64"/>
      <c r="C333" s="64"/>
      <c r="D333" s="64"/>
      <c r="E333" s="64"/>
      <c r="F333" s="64"/>
      <c r="G333" s="64"/>
      <c r="H333" s="64"/>
      <c r="I333" s="58"/>
      <c r="J333" s="59"/>
      <c r="K333" s="59"/>
      <c r="L333" s="59"/>
      <c r="M333" s="59"/>
      <c r="N333" s="59"/>
      <c r="O333" s="59"/>
      <c r="P333" s="59"/>
      <c r="Q333" s="59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</row>
    <row r="334" spans="1:56" ht="16" x14ac:dyDescent="0.2">
      <c r="A334" s="64"/>
      <c r="B334" s="64"/>
      <c r="C334" s="64"/>
      <c r="D334" s="64"/>
      <c r="E334" s="64"/>
      <c r="F334" s="64"/>
      <c r="G334" s="64"/>
      <c r="H334" s="64"/>
      <c r="I334" s="58"/>
      <c r="J334" s="59"/>
      <c r="K334" s="59"/>
      <c r="L334" s="59"/>
      <c r="M334" s="59"/>
      <c r="N334" s="59"/>
      <c r="O334" s="59"/>
      <c r="P334" s="59"/>
      <c r="Q334" s="59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</row>
    <row r="335" spans="1:56" x14ac:dyDescent="0.1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</row>
    <row r="336" spans="1:56" ht="16" x14ac:dyDescent="0.2">
      <c r="A336" s="65"/>
      <c r="B336" s="65"/>
      <c r="C336" s="65"/>
      <c r="D336" s="65"/>
      <c r="E336" s="65"/>
      <c r="F336" s="65"/>
      <c r="G336" s="65"/>
      <c r="H336" s="65"/>
      <c r="I336" s="56"/>
      <c r="J336" s="57"/>
      <c r="K336" s="57"/>
      <c r="L336" s="57"/>
      <c r="M336" s="57"/>
      <c r="N336" s="57"/>
      <c r="O336" s="57"/>
      <c r="P336" s="57"/>
      <c r="Q336" s="57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</row>
    <row r="337" spans="1:56" ht="16" x14ac:dyDescent="0.2">
      <c r="A337" s="65"/>
      <c r="B337" s="65"/>
      <c r="C337" s="65"/>
      <c r="D337" s="65"/>
      <c r="E337" s="65"/>
      <c r="F337" s="65"/>
      <c r="G337" s="65"/>
      <c r="H337" s="65"/>
      <c r="I337" s="56"/>
      <c r="J337" s="57"/>
      <c r="K337" s="57"/>
      <c r="L337" s="57"/>
      <c r="M337" s="57"/>
      <c r="N337" s="57"/>
      <c r="O337" s="57"/>
      <c r="P337" s="57"/>
      <c r="Q337" s="57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</row>
    <row r="338" spans="1:56" ht="16" x14ac:dyDescent="0.2">
      <c r="A338" s="65"/>
      <c r="B338" s="65"/>
      <c r="C338" s="65"/>
      <c r="D338" s="65"/>
      <c r="E338" s="65"/>
      <c r="F338" s="65"/>
      <c r="G338" s="65"/>
      <c r="H338" s="65"/>
      <c r="I338" s="58"/>
      <c r="J338" s="57"/>
      <c r="K338" s="57"/>
      <c r="L338" s="57"/>
      <c r="M338" s="57"/>
      <c r="N338" s="57"/>
      <c r="O338" s="57"/>
      <c r="P338" s="57"/>
      <c r="Q338" s="57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</row>
    <row r="339" spans="1:56" ht="16" x14ac:dyDescent="0.2">
      <c r="A339" s="65"/>
      <c r="B339" s="65"/>
      <c r="C339" s="65"/>
      <c r="D339" s="65"/>
      <c r="E339" s="65"/>
      <c r="F339" s="65"/>
      <c r="G339" s="65"/>
      <c r="H339" s="65"/>
      <c r="I339" s="58"/>
      <c r="J339" s="57"/>
      <c r="K339" s="57"/>
      <c r="L339" s="57"/>
      <c r="M339" s="57"/>
      <c r="N339" s="57"/>
      <c r="O339" s="57"/>
      <c r="P339" s="57"/>
      <c r="Q339" s="57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</row>
    <row r="340" spans="1:56" x14ac:dyDescent="0.1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</row>
    <row r="341" spans="1:56" ht="16" x14ac:dyDescent="0.2">
      <c r="A341" s="57"/>
      <c r="B341" s="57"/>
      <c r="C341" s="57"/>
      <c r="D341" s="57"/>
      <c r="E341" s="57"/>
      <c r="F341" s="57"/>
      <c r="G341" s="57"/>
      <c r="H341" s="57"/>
      <c r="I341" s="56"/>
      <c r="J341" s="57"/>
      <c r="K341" s="57"/>
      <c r="L341" s="57"/>
      <c r="M341" s="57"/>
      <c r="N341" s="57"/>
      <c r="O341" s="57"/>
      <c r="P341" s="57"/>
      <c r="Q341" s="57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</row>
    <row r="342" spans="1:56" ht="16" x14ac:dyDescent="0.2">
      <c r="A342" s="57"/>
      <c r="B342" s="57"/>
      <c r="C342" s="57"/>
      <c r="D342" s="57"/>
      <c r="E342" s="57"/>
      <c r="F342" s="57"/>
      <c r="G342" s="57"/>
      <c r="H342" s="57"/>
      <c r="I342" s="56"/>
      <c r="J342" s="57"/>
      <c r="K342" s="57"/>
      <c r="L342" s="57"/>
      <c r="M342" s="57"/>
      <c r="N342" s="57"/>
      <c r="O342" s="57"/>
      <c r="P342" s="57"/>
      <c r="Q342" s="57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</row>
    <row r="343" spans="1:56" ht="16" x14ac:dyDescent="0.2">
      <c r="A343" s="57"/>
      <c r="B343" s="57"/>
      <c r="C343" s="57"/>
      <c r="D343" s="57"/>
      <c r="E343" s="57"/>
      <c r="F343" s="57"/>
      <c r="G343" s="57"/>
      <c r="H343" s="57"/>
      <c r="I343" s="56"/>
      <c r="J343" s="57"/>
      <c r="K343" s="57"/>
      <c r="L343" s="57"/>
      <c r="M343" s="57"/>
      <c r="N343" s="57"/>
      <c r="O343" s="57"/>
      <c r="P343" s="57"/>
      <c r="Q343" s="57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</row>
    <row r="344" spans="1:56" ht="16" x14ac:dyDescent="0.2">
      <c r="A344" s="57"/>
      <c r="B344" s="57"/>
      <c r="C344" s="57"/>
      <c r="D344" s="57"/>
      <c r="E344" s="57"/>
      <c r="F344" s="57"/>
      <c r="G344" s="57"/>
      <c r="H344" s="57"/>
      <c r="I344" s="58"/>
      <c r="J344" s="57"/>
      <c r="K344" s="57"/>
      <c r="L344" s="57"/>
      <c r="M344" s="57"/>
      <c r="N344" s="57"/>
      <c r="O344" s="57"/>
      <c r="P344" s="57"/>
      <c r="Q344" s="57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</row>
    <row r="345" spans="1:56" ht="16" x14ac:dyDescent="0.2">
      <c r="A345" s="57"/>
      <c r="B345" s="57"/>
      <c r="C345" s="57"/>
      <c r="D345" s="57"/>
      <c r="E345" s="57"/>
      <c r="F345" s="57"/>
      <c r="G345" s="57"/>
      <c r="H345" s="57"/>
      <c r="I345" s="58"/>
      <c r="J345" s="57"/>
      <c r="K345" s="57"/>
      <c r="L345" s="57"/>
      <c r="M345" s="57"/>
      <c r="N345" s="57"/>
      <c r="O345" s="57"/>
      <c r="P345" s="57"/>
      <c r="Q345" s="57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</row>
    <row r="346" spans="1:56" x14ac:dyDescent="0.1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</row>
    <row r="347" spans="1:56" ht="16" x14ac:dyDescent="0.2">
      <c r="A347" s="57"/>
      <c r="B347" s="57"/>
      <c r="C347" s="57"/>
      <c r="D347" s="57"/>
      <c r="E347" s="57"/>
      <c r="F347" s="57"/>
      <c r="G347" s="57"/>
      <c r="H347" s="57"/>
      <c r="I347" s="56"/>
      <c r="J347" s="57"/>
      <c r="K347" s="57"/>
      <c r="L347" s="57"/>
      <c r="M347" s="57"/>
      <c r="N347" s="57"/>
      <c r="O347" s="57"/>
      <c r="P347" s="57"/>
      <c r="Q347" s="57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</row>
    <row r="348" spans="1:56" ht="16" x14ac:dyDescent="0.2">
      <c r="A348" s="57"/>
      <c r="B348" s="57"/>
      <c r="C348" s="57"/>
      <c r="D348" s="57"/>
      <c r="E348" s="57"/>
      <c r="F348" s="57"/>
      <c r="G348" s="57"/>
      <c r="H348" s="57"/>
      <c r="I348" s="56"/>
      <c r="J348" s="57"/>
      <c r="K348" s="57"/>
      <c r="L348" s="57"/>
      <c r="M348" s="57"/>
      <c r="N348" s="57"/>
      <c r="O348" s="57"/>
      <c r="P348" s="57"/>
      <c r="Q348" s="57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</row>
    <row r="349" spans="1:56" ht="16" x14ac:dyDescent="0.2">
      <c r="A349" s="57"/>
      <c r="B349" s="57"/>
      <c r="C349" s="57"/>
      <c r="D349" s="57"/>
      <c r="E349" s="57"/>
      <c r="F349" s="57"/>
      <c r="G349" s="57"/>
      <c r="H349" s="57"/>
      <c r="I349" s="58"/>
      <c r="J349" s="57"/>
      <c r="K349" s="57"/>
      <c r="L349" s="57"/>
      <c r="M349" s="57"/>
      <c r="N349" s="57"/>
      <c r="O349" s="57"/>
      <c r="P349" s="57"/>
      <c r="Q349" s="57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</row>
    <row r="350" spans="1:56" ht="16" x14ac:dyDescent="0.2">
      <c r="A350" s="57"/>
      <c r="B350" s="57"/>
      <c r="C350" s="57"/>
      <c r="D350" s="57"/>
      <c r="E350" s="57"/>
      <c r="F350" s="57"/>
      <c r="G350" s="57"/>
      <c r="H350" s="57"/>
      <c r="I350" s="58"/>
      <c r="J350" s="57"/>
      <c r="K350" s="57"/>
      <c r="L350" s="57"/>
      <c r="M350" s="57"/>
      <c r="N350" s="57"/>
      <c r="O350" s="57"/>
      <c r="P350" s="57"/>
      <c r="Q350" s="57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</row>
    <row r="351" spans="1:56" x14ac:dyDescent="0.1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</row>
    <row r="352" spans="1:56" ht="16" x14ac:dyDescent="0.2">
      <c r="A352" s="57"/>
      <c r="B352" s="57"/>
      <c r="C352" s="57"/>
      <c r="D352" s="57"/>
      <c r="E352" s="57"/>
      <c r="F352" s="57"/>
      <c r="G352" s="57"/>
      <c r="H352" s="57"/>
      <c r="I352" s="56"/>
      <c r="J352" s="57"/>
      <c r="K352" s="57"/>
      <c r="L352" s="57"/>
      <c r="M352" s="57"/>
      <c r="N352" s="57"/>
      <c r="O352" s="57"/>
      <c r="P352" s="57"/>
      <c r="Q352" s="57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</row>
    <row r="353" spans="1:56" ht="16" x14ac:dyDescent="0.2">
      <c r="A353" s="57"/>
      <c r="B353" s="57"/>
      <c r="C353" s="57"/>
      <c r="D353" s="57"/>
      <c r="E353" s="57"/>
      <c r="F353" s="57"/>
      <c r="G353" s="57"/>
      <c r="H353" s="57"/>
      <c r="I353" s="56"/>
      <c r="J353" s="57"/>
      <c r="K353" s="57"/>
      <c r="L353" s="57"/>
      <c r="M353" s="57"/>
      <c r="N353" s="57"/>
      <c r="O353" s="57"/>
      <c r="P353" s="57"/>
      <c r="Q353" s="57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</row>
    <row r="354" spans="1:56" ht="16" x14ac:dyDescent="0.2">
      <c r="A354" s="57"/>
      <c r="B354" s="57"/>
      <c r="C354" s="57"/>
      <c r="D354" s="57"/>
      <c r="E354" s="57"/>
      <c r="F354" s="57"/>
      <c r="G354" s="57"/>
      <c r="H354" s="57"/>
      <c r="I354" s="58"/>
      <c r="J354" s="57"/>
      <c r="K354" s="57"/>
      <c r="L354" s="57"/>
      <c r="M354" s="57"/>
      <c r="N354" s="57"/>
      <c r="O354" s="57"/>
      <c r="P354" s="57"/>
      <c r="Q354" s="57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</row>
    <row r="355" spans="1:56" ht="16" x14ac:dyDescent="0.2">
      <c r="A355" s="57"/>
      <c r="B355" s="57"/>
      <c r="C355" s="57"/>
      <c r="D355" s="57"/>
      <c r="E355" s="57"/>
      <c r="F355" s="57"/>
      <c r="G355" s="57"/>
      <c r="H355" s="57"/>
      <c r="I355" s="58"/>
      <c r="J355" s="57"/>
      <c r="K355" s="57"/>
      <c r="L355" s="57"/>
      <c r="M355" s="57"/>
      <c r="N355" s="57"/>
      <c r="O355" s="57"/>
      <c r="P355" s="57"/>
      <c r="Q355" s="57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</row>
    <row r="356" spans="1:56" x14ac:dyDescent="0.1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</row>
    <row r="357" spans="1:56" x14ac:dyDescent="0.15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</row>
    <row r="358" spans="1:56" ht="16" x14ac:dyDescent="0.2">
      <c r="A358" s="57"/>
      <c r="B358" s="57"/>
      <c r="C358" s="57"/>
      <c r="D358" s="57"/>
      <c r="E358" s="57"/>
      <c r="F358" s="57"/>
      <c r="G358" s="57"/>
      <c r="H358" s="57"/>
      <c r="I358" s="56"/>
      <c r="J358" s="57"/>
      <c r="K358" s="57"/>
      <c r="L358" s="57"/>
      <c r="M358" s="57"/>
      <c r="N358" s="57"/>
      <c r="O358" s="57"/>
      <c r="P358" s="57"/>
      <c r="Q358" s="57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</row>
    <row r="359" spans="1:56" ht="16" x14ac:dyDescent="0.2">
      <c r="A359" s="57"/>
      <c r="B359" s="57"/>
      <c r="C359" s="57"/>
      <c r="D359" s="57"/>
      <c r="E359" s="57"/>
      <c r="F359" s="57"/>
      <c r="G359" s="57"/>
      <c r="H359" s="57"/>
      <c r="I359" s="56"/>
      <c r="J359" s="57"/>
      <c r="K359" s="57"/>
      <c r="L359" s="57"/>
      <c r="M359" s="57"/>
      <c r="N359" s="57"/>
      <c r="O359" s="57"/>
      <c r="P359" s="57"/>
      <c r="Q359" s="57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</row>
    <row r="360" spans="1:56" ht="16" x14ac:dyDescent="0.2">
      <c r="A360" s="57"/>
      <c r="B360" s="57"/>
      <c r="C360" s="57"/>
      <c r="D360" s="57"/>
      <c r="E360" s="57"/>
      <c r="F360" s="57"/>
      <c r="G360" s="57"/>
      <c r="H360" s="57"/>
      <c r="I360" s="58"/>
      <c r="J360" s="57"/>
      <c r="K360" s="57"/>
      <c r="L360" s="57"/>
      <c r="M360" s="57"/>
      <c r="N360" s="57"/>
      <c r="O360" s="57"/>
      <c r="P360" s="57"/>
      <c r="Q360" s="57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</row>
    <row r="361" spans="1:56" ht="16" x14ac:dyDescent="0.2">
      <c r="A361" s="57"/>
      <c r="B361" s="57"/>
      <c r="C361" s="57"/>
      <c r="D361" s="57"/>
      <c r="E361" s="57"/>
      <c r="F361" s="57"/>
      <c r="G361" s="57"/>
      <c r="H361" s="57"/>
      <c r="I361" s="58"/>
      <c r="J361" s="57"/>
      <c r="K361" s="57"/>
      <c r="L361" s="57"/>
      <c r="M361" s="57"/>
      <c r="N361" s="57"/>
      <c r="O361" s="57"/>
      <c r="P361" s="57"/>
      <c r="Q361" s="57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</row>
    <row r="362" spans="1:56" x14ac:dyDescent="0.15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</row>
    <row r="363" spans="1:56" ht="16" x14ac:dyDescent="0.2">
      <c r="A363" s="65"/>
      <c r="B363" s="65"/>
      <c r="C363" s="65"/>
      <c r="D363" s="65"/>
      <c r="E363" s="65"/>
      <c r="F363" s="65"/>
      <c r="G363" s="65"/>
      <c r="H363" s="65"/>
      <c r="I363" s="56"/>
      <c r="J363" s="57"/>
      <c r="K363" s="57"/>
      <c r="L363" s="57"/>
      <c r="M363" s="57"/>
      <c r="N363" s="57"/>
      <c r="O363" s="57"/>
      <c r="P363" s="57"/>
      <c r="Q363" s="57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</row>
    <row r="364" spans="1:56" ht="16" x14ac:dyDescent="0.2">
      <c r="A364" s="65"/>
      <c r="B364" s="65"/>
      <c r="C364" s="65"/>
      <c r="D364" s="65"/>
      <c r="E364" s="65"/>
      <c r="F364" s="65"/>
      <c r="G364" s="65"/>
      <c r="H364" s="65"/>
      <c r="I364" s="56"/>
      <c r="J364" s="57"/>
      <c r="K364" s="57"/>
      <c r="L364" s="57"/>
      <c r="M364" s="57"/>
      <c r="N364" s="57"/>
      <c r="O364" s="57"/>
      <c r="P364" s="57"/>
      <c r="Q364" s="57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</row>
    <row r="365" spans="1:56" ht="16" x14ac:dyDescent="0.2">
      <c r="A365" s="65"/>
      <c r="B365" s="65"/>
      <c r="C365" s="65"/>
      <c r="D365" s="65"/>
      <c r="E365" s="65"/>
      <c r="F365" s="65"/>
      <c r="G365" s="65"/>
      <c r="H365" s="65"/>
      <c r="I365" s="58"/>
      <c r="J365" s="57"/>
      <c r="K365" s="57"/>
      <c r="L365" s="57"/>
      <c r="M365" s="57"/>
      <c r="N365" s="57"/>
      <c r="O365" s="57"/>
      <c r="P365" s="57"/>
      <c r="Q365" s="57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</row>
    <row r="366" spans="1:56" ht="16" x14ac:dyDescent="0.2">
      <c r="A366" s="65"/>
      <c r="B366" s="65"/>
      <c r="C366" s="65"/>
      <c r="D366" s="65"/>
      <c r="E366" s="65"/>
      <c r="F366" s="65"/>
      <c r="G366" s="65"/>
      <c r="H366" s="65"/>
      <c r="I366" s="58"/>
      <c r="J366" s="57"/>
      <c r="K366" s="57"/>
      <c r="L366" s="57"/>
      <c r="M366" s="57"/>
      <c r="N366" s="57"/>
      <c r="O366" s="57"/>
      <c r="P366" s="57"/>
      <c r="Q366" s="57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</row>
    <row r="367" spans="1:56" x14ac:dyDescent="0.15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</row>
    <row r="368" spans="1:56" ht="16" x14ac:dyDescent="0.2">
      <c r="A368" s="65"/>
      <c r="B368" s="65"/>
      <c r="C368" s="65"/>
      <c r="D368" s="65"/>
      <c r="E368" s="65"/>
      <c r="F368" s="65"/>
      <c r="G368" s="65"/>
      <c r="H368" s="65"/>
      <c r="I368" s="56"/>
      <c r="J368" s="57"/>
      <c r="K368" s="57"/>
      <c r="L368" s="57"/>
      <c r="M368" s="57"/>
      <c r="N368" s="57"/>
      <c r="O368" s="57"/>
      <c r="P368" s="57"/>
      <c r="Q368" s="57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</row>
    <row r="369" spans="1:56" ht="16" x14ac:dyDescent="0.2">
      <c r="A369" s="65"/>
      <c r="B369" s="65"/>
      <c r="C369" s="65"/>
      <c r="D369" s="65"/>
      <c r="E369" s="65"/>
      <c r="F369" s="65"/>
      <c r="G369" s="65"/>
      <c r="H369" s="65"/>
      <c r="I369" s="56"/>
      <c r="J369" s="57"/>
      <c r="K369" s="57"/>
      <c r="L369" s="57"/>
      <c r="M369" s="57"/>
      <c r="N369" s="57"/>
      <c r="O369" s="57"/>
      <c r="P369" s="57"/>
      <c r="Q369" s="57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</row>
    <row r="370" spans="1:56" ht="16" x14ac:dyDescent="0.2">
      <c r="A370" s="65"/>
      <c r="B370" s="65"/>
      <c r="C370" s="65"/>
      <c r="D370" s="65"/>
      <c r="E370" s="65"/>
      <c r="F370" s="65"/>
      <c r="G370" s="65"/>
      <c r="H370" s="65"/>
      <c r="I370" s="58"/>
      <c r="J370" s="57"/>
      <c r="K370" s="57"/>
      <c r="L370" s="57"/>
      <c r="M370" s="57"/>
      <c r="N370" s="57"/>
      <c r="O370" s="57"/>
      <c r="P370" s="57"/>
      <c r="Q370" s="57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</row>
    <row r="371" spans="1:56" ht="16" x14ac:dyDescent="0.2">
      <c r="A371" s="65"/>
      <c r="B371" s="65"/>
      <c r="C371" s="65"/>
      <c r="D371" s="65"/>
      <c r="E371" s="65"/>
      <c r="F371" s="65"/>
      <c r="G371" s="65"/>
      <c r="H371" s="65"/>
      <c r="I371" s="58"/>
      <c r="J371" s="57"/>
      <c r="K371" s="57"/>
      <c r="L371" s="57"/>
      <c r="M371" s="57"/>
      <c r="N371" s="57"/>
      <c r="O371" s="57"/>
      <c r="P371" s="57"/>
      <c r="Q371" s="57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</row>
    <row r="372" spans="1:56" x14ac:dyDescent="0.1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</row>
    <row r="373" spans="1:56" ht="16" x14ac:dyDescent="0.2">
      <c r="A373" s="65"/>
      <c r="B373" s="65"/>
      <c r="C373" s="65"/>
      <c r="D373" s="65"/>
      <c r="E373" s="65"/>
      <c r="F373" s="65"/>
      <c r="G373" s="65"/>
      <c r="H373" s="66"/>
      <c r="I373" s="56"/>
      <c r="J373" s="57"/>
      <c r="K373" s="57"/>
      <c r="L373" s="57"/>
      <c r="M373" s="57"/>
      <c r="N373" s="57"/>
      <c r="O373" s="57"/>
      <c r="P373" s="57"/>
      <c r="Q373" s="57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</row>
    <row r="374" spans="1:56" ht="16" x14ac:dyDescent="0.2">
      <c r="A374" s="65"/>
      <c r="B374" s="65"/>
      <c r="C374" s="65"/>
      <c r="D374" s="65"/>
      <c r="E374" s="65"/>
      <c r="F374" s="65"/>
      <c r="G374" s="65"/>
      <c r="H374" s="65"/>
      <c r="I374" s="56"/>
      <c r="J374" s="57"/>
      <c r="K374" s="57"/>
      <c r="L374" s="57"/>
      <c r="M374" s="57"/>
      <c r="N374" s="57"/>
      <c r="O374" s="57"/>
      <c r="P374" s="57"/>
      <c r="Q374" s="57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</row>
    <row r="375" spans="1:56" ht="16" x14ac:dyDescent="0.2">
      <c r="A375" s="65"/>
      <c r="B375" s="65"/>
      <c r="C375" s="65"/>
      <c r="D375" s="65"/>
      <c r="E375" s="65"/>
      <c r="F375" s="65"/>
      <c r="G375" s="65"/>
      <c r="H375" s="65"/>
      <c r="I375" s="58"/>
      <c r="J375" s="57"/>
      <c r="K375" s="57"/>
      <c r="L375" s="57"/>
      <c r="M375" s="57"/>
      <c r="N375" s="57"/>
      <c r="O375" s="57"/>
      <c r="P375" s="57"/>
      <c r="Q375" s="57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</row>
    <row r="376" spans="1:56" ht="16" x14ac:dyDescent="0.2">
      <c r="A376" s="65"/>
      <c r="B376" s="65"/>
      <c r="C376" s="65"/>
      <c r="D376" s="65"/>
      <c r="E376" s="65"/>
      <c r="F376" s="65"/>
      <c r="G376" s="65"/>
      <c r="H376" s="57"/>
      <c r="I376" s="58"/>
      <c r="J376" s="57"/>
      <c r="K376" s="57"/>
      <c r="L376" s="57"/>
      <c r="M376" s="57"/>
      <c r="N376" s="57"/>
      <c r="O376" s="57"/>
      <c r="P376" s="57"/>
      <c r="Q376" s="57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</row>
    <row r="377" spans="1:56" x14ac:dyDescent="0.15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</row>
    <row r="378" spans="1:56" ht="16" x14ac:dyDescent="0.2">
      <c r="A378" s="64"/>
      <c r="B378" s="64"/>
      <c r="C378" s="64"/>
      <c r="D378" s="64"/>
      <c r="E378" s="64"/>
      <c r="F378" s="64"/>
      <c r="G378" s="64"/>
      <c r="H378" s="64"/>
      <c r="I378" s="56"/>
      <c r="J378" s="62"/>
      <c r="K378" s="62"/>
      <c r="L378" s="62"/>
      <c r="M378" s="62"/>
      <c r="N378" s="62"/>
      <c r="O378" s="62"/>
      <c r="P378" s="62"/>
      <c r="Q378" s="62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</row>
    <row r="379" spans="1:56" ht="16" x14ac:dyDescent="0.2">
      <c r="A379" s="64"/>
      <c r="B379" s="64"/>
      <c r="C379" s="64"/>
      <c r="D379" s="64"/>
      <c r="E379" s="64"/>
      <c r="F379" s="64"/>
      <c r="G379" s="64"/>
      <c r="H379" s="64"/>
      <c r="I379" s="56"/>
      <c r="J379" s="59"/>
      <c r="K379" s="59"/>
      <c r="L379" s="59"/>
      <c r="M379" s="59"/>
      <c r="N379" s="59"/>
      <c r="O379" s="59"/>
      <c r="P379" s="59"/>
      <c r="Q379" s="59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</row>
    <row r="380" spans="1:56" ht="16" x14ac:dyDescent="0.2">
      <c r="A380" s="64"/>
      <c r="B380" s="64"/>
      <c r="C380" s="64"/>
      <c r="D380" s="64"/>
      <c r="E380" s="64"/>
      <c r="F380" s="64"/>
      <c r="G380" s="64"/>
      <c r="H380" s="64"/>
      <c r="I380" s="58"/>
      <c r="J380" s="59"/>
      <c r="K380" s="59"/>
      <c r="L380" s="59"/>
      <c r="M380" s="59"/>
      <c r="N380" s="59"/>
      <c r="O380" s="59"/>
      <c r="P380" s="59"/>
      <c r="Q380" s="59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</row>
    <row r="381" spans="1:56" ht="16" x14ac:dyDescent="0.2">
      <c r="A381" s="64"/>
      <c r="B381" s="64"/>
      <c r="C381" s="64"/>
      <c r="D381" s="64"/>
      <c r="E381" s="64"/>
      <c r="F381" s="64"/>
      <c r="G381" s="64"/>
      <c r="H381" s="64"/>
      <c r="I381" s="58"/>
      <c r="J381" s="59"/>
      <c r="K381" s="59"/>
      <c r="L381" s="59"/>
      <c r="M381" s="59"/>
      <c r="N381" s="59"/>
      <c r="O381" s="59"/>
      <c r="P381" s="59"/>
      <c r="Q381" s="59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</row>
    <row r="382" spans="1:56" x14ac:dyDescent="0.15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</row>
    <row r="383" spans="1:56" ht="16" x14ac:dyDescent="0.2">
      <c r="A383" s="64"/>
      <c r="B383" s="64"/>
      <c r="C383" s="64"/>
      <c r="D383" s="64"/>
      <c r="E383" s="64"/>
      <c r="F383" s="64"/>
      <c r="G383" s="64"/>
      <c r="H383" s="64"/>
      <c r="I383" s="56"/>
      <c r="J383" s="59"/>
      <c r="K383" s="59"/>
      <c r="L383" s="59"/>
      <c r="M383" s="59"/>
      <c r="N383" s="59"/>
      <c r="O383" s="59"/>
      <c r="P383" s="59"/>
      <c r="Q383" s="59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</row>
    <row r="384" spans="1:56" ht="16" x14ac:dyDescent="0.2">
      <c r="A384" s="64"/>
      <c r="B384" s="64"/>
      <c r="C384" s="64"/>
      <c r="D384" s="64"/>
      <c r="E384" s="64"/>
      <c r="F384" s="64"/>
      <c r="G384" s="64"/>
      <c r="H384" s="64"/>
      <c r="I384" s="56"/>
      <c r="J384" s="59"/>
      <c r="K384" s="59"/>
      <c r="L384" s="59"/>
      <c r="M384" s="59"/>
      <c r="N384" s="59"/>
      <c r="O384" s="59"/>
      <c r="P384" s="59"/>
      <c r="Q384" s="59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</row>
    <row r="385" spans="1:56" ht="16" x14ac:dyDescent="0.2">
      <c r="A385" s="64"/>
      <c r="B385" s="64"/>
      <c r="C385" s="64"/>
      <c r="D385" s="64"/>
      <c r="E385" s="64"/>
      <c r="F385" s="64"/>
      <c r="G385" s="64"/>
      <c r="H385" s="64"/>
      <c r="I385" s="58"/>
      <c r="J385" s="59"/>
      <c r="K385" s="59"/>
      <c r="L385" s="59"/>
      <c r="M385" s="59"/>
      <c r="N385" s="59"/>
      <c r="O385" s="59"/>
      <c r="P385" s="59"/>
      <c r="Q385" s="59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</row>
    <row r="386" spans="1:56" ht="16" x14ac:dyDescent="0.2">
      <c r="A386" s="64"/>
      <c r="B386" s="64"/>
      <c r="C386" s="64"/>
      <c r="D386" s="64"/>
      <c r="E386" s="64"/>
      <c r="F386" s="64"/>
      <c r="G386" s="64"/>
      <c r="H386" s="64"/>
      <c r="I386" s="58"/>
      <c r="J386" s="59"/>
      <c r="K386" s="59"/>
      <c r="L386" s="59"/>
      <c r="M386" s="59"/>
      <c r="N386" s="59"/>
      <c r="O386" s="59"/>
      <c r="P386" s="59"/>
      <c r="Q386" s="59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</row>
    <row r="387" spans="1:56" x14ac:dyDescent="0.15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</row>
    <row r="388" spans="1:56" x14ac:dyDescent="0.1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</row>
    <row r="389" spans="1:56" x14ac:dyDescent="0.15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</row>
    <row r="390" spans="1:56" ht="16" x14ac:dyDescent="0.2">
      <c r="A390" s="57"/>
      <c r="B390" s="57"/>
      <c r="C390" s="57"/>
      <c r="D390" s="57"/>
      <c r="E390" s="57"/>
      <c r="F390" s="57"/>
      <c r="G390" s="57"/>
      <c r="H390" s="57"/>
      <c r="I390" s="56"/>
      <c r="J390" s="57"/>
      <c r="K390" s="57"/>
      <c r="L390" s="57"/>
      <c r="M390" s="57"/>
      <c r="N390" s="57"/>
      <c r="O390" s="57"/>
      <c r="P390" s="57"/>
      <c r="Q390" s="57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</row>
    <row r="391" spans="1:56" ht="16" x14ac:dyDescent="0.2">
      <c r="A391" s="57"/>
      <c r="B391" s="57"/>
      <c r="C391" s="57"/>
      <c r="D391" s="57"/>
      <c r="E391" s="57"/>
      <c r="F391" s="57"/>
      <c r="G391" s="57"/>
      <c r="H391" s="57"/>
      <c r="I391" s="56"/>
      <c r="J391" s="57"/>
      <c r="K391" s="57"/>
      <c r="L391" s="57"/>
      <c r="M391" s="57"/>
      <c r="N391" s="57"/>
      <c r="O391" s="57"/>
      <c r="P391" s="57"/>
      <c r="Q391" s="57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</row>
    <row r="392" spans="1:56" ht="16" x14ac:dyDescent="0.2">
      <c r="A392" s="57"/>
      <c r="B392" s="57"/>
      <c r="C392" s="57"/>
      <c r="D392" s="57"/>
      <c r="E392" s="57"/>
      <c r="F392" s="57"/>
      <c r="G392" s="57"/>
      <c r="H392" s="57"/>
      <c r="I392" s="58"/>
      <c r="J392" s="57"/>
      <c r="K392" s="57"/>
      <c r="L392" s="57"/>
      <c r="M392" s="57"/>
      <c r="N392" s="57"/>
      <c r="O392" s="57"/>
      <c r="P392" s="57"/>
      <c r="Q392" s="57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</row>
    <row r="393" spans="1:56" ht="16" x14ac:dyDescent="0.2">
      <c r="A393" s="57"/>
      <c r="B393" s="57"/>
      <c r="C393" s="57"/>
      <c r="D393" s="57"/>
      <c r="E393" s="57"/>
      <c r="F393" s="57"/>
      <c r="G393" s="57"/>
      <c r="H393" s="57"/>
      <c r="I393" s="58"/>
      <c r="J393" s="57"/>
      <c r="K393" s="57"/>
      <c r="L393" s="57"/>
      <c r="M393" s="57"/>
      <c r="N393" s="57"/>
      <c r="O393" s="57"/>
      <c r="P393" s="57"/>
      <c r="Q393" s="57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</row>
    <row r="394" spans="1:56" x14ac:dyDescent="0.15">
      <c r="A394" s="57"/>
      <c r="B394" s="57"/>
      <c r="C394" s="57"/>
      <c r="D394" s="57"/>
      <c r="E394" s="57"/>
      <c r="F394" s="57"/>
      <c r="G394" s="57"/>
      <c r="H394" s="57"/>
      <c r="I394" s="60"/>
      <c r="J394" s="57"/>
      <c r="K394" s="57"/>
      <c r="L394" s="57"/>
      <c r="M394" s="57"/>
      <c r="N394" s="57"/>
      <c r="O394" s="57"/>
      <c r="P394" s="57"/>
      <c r="Q394" s="57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</row>
    <row r="395" spans="1:56" ht="16" x14ac:dyDescent="0.2">
      <c r="A395" s="57"/>
      <c r="B395" s="57"/>
      <c r="C395" s="57"/>
      <c r="D395" s="57"/>
      <c r="E395" s="57"/>
      <c r="F395" s="57"/>
      <c r="G395" s="57"/>
      <c r="H395" s="57"/>
      <c r="I395" s="56"/>
      <c r="J395" s="57"/>
      <c r="K395" s="57"/>
      <c r="L395" s="57"/>
      <c r="M395" s="57"/>
      <c r="N395" s="57"/>
      <c r="O395" s="57"/>
      <c r="P395" s="57"/>
      <c r="Q395" s="57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</row>
    <row r="396" spans="1:56" ht="16" x14ac:dyDescent="0.2">
      <c r="A396" s="57"/>
      <c r="B396" s="57"/>
      <c r="C396" s="57"/>
      <c r="D396" s="57"/>
      <c r="E396" s="57"/>
      <c r="F396" s="57"/>
      <c r="G396" s="57"/>
      <c r="H396" s="57"/>
      <c r="I396" s="56"/>
      <c r="J396" s="57"/>
      <c r="K396" s="57"/>
      <c r="L396" s="57"/>
      <c r="M396" s="57"/>
      <c r="N396" s="57"/>
      <c r="O396" s="57"/>
      <c r="P396" s="57"/>
      <c r="Q396" s="57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</row>
    <row r="397" spans="1:56" ht="16" x14ac:dyDescent="0.2">
      <c r="A397" s="57"/>
      <c r="B397" s="57"/>
      <c r="C397" s="57"/>
      <c r="D397" s="57"/>
      <c r="E397" s="57"/>
      <c r="F397" s="57"/>
      <c r="G397" s="57"/>
      <c r="H397" s="57"/>
      <c r="I397" s="58"/>
      <c r="J397" s="57"/>
      <c r="K397" s="57"/>
      <c r="L397" s="57"/>
      <c r="M397" s="57"/>
      <c r="N397" s="57"/>
      <c r="O397" s="57"/>
      <c r="P397" s="57"/>
      <c r="Q397" s="57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</row>
    <row r="398" spans="1:56" ht="16" x14ac:dyDescent="0.2">
      <c r="A398" s="57"/>
      <c r="B398" s="57"/>
      <c r="C398" s="57"/>
      <c r="D398" s="57"/>
      <c r="E398" s="57"/>
      <c r="F398" s="57"/>
      <c r="G398" s="57"/>
      <c r="H398" s="57"/>
      <c r="I398" s="58"/>
      <c r="J398" s="57"/>
      <c r="K398" s="57"/>
      <c r="L398" s="57"/>
      <c r="M398" s="57"/>
      <c r="N398" s="57"/>
      <c r="O398" s="57"/>
      <c r="P398" s="57"/>
      <c r="Q398" s="57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</row>
    <row r="399" spans="1:56" x14ac:dyDescent="0.1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</row>
    <row r="400" spans="1:56" ht="16" x14ac:dyDescent="0.2">
      <c r="A400" s="57"/>
      <c r="B400" s="57"/>
      <c r="C400" s="57"/>
      <c r="D400" s="57"/>
      <c r="E400" s="57"/>
      <c r="F400" s="57"/>
      <c r="G400" s="57"/>
      <c r="H400" s="57"/>
      <c r="I400" s="56"/>
      <c r="J400" s="57"/>
      <c r="K400" s="57"/>
      <c r="L400" s="57"/>
      <c r="M400" s="57"/>
      <c r="N400" s="57"/>
      <c r="O400" s="57"/>
      <c r="P400" s="57"/>
      <c r="Q400" s="57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</row>
    <row r="401" spans="1:56" ht="16" x14ac:dyDescent="0.2">
      <c r="A401" s="57"/>
      <c r="B401" s="57"/>
      <c r="C401" s="57"/>
      <c r="D401" s="57"/>
      <c r="E401" s="57"/>
      <c r="F401" s="57"/>
      <c r="G401" s="57"/>
      <c r="H401" s="57"/>
      <c r="I401" s="56"/>
      <c r="J401" s="57"/>
      <c r="K401" s="57"/>
      <c r="L401" s="57"/>
      <c r="M401" s="57"/>
      <c r="N401" s="57"/>
      <c r="O401" s="57"/>
      <c r="P401" s="57"/>
      <c r="Q401" s="57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</row>
    <row r="402" spans="1:56" ht="16" x14ac:dyDescent="0.2">
      <c r="A402" s="57"/>
      <c r="B402" s="57"/>
      <c r="C402" s="57"/>
      <c r="D402" s="57"/>
      <c r="E402" s="57"/>
      <c r="F402" s="57"/>
      <c r="G402" s="57"/>
      <c r="H402" s="57"/>
      <c r="I402" s="58"/>
      <c r="J402" s="57"/>
      <c r="K402" s="57"/>
      <c r="L402" s="57"/>
      <c r="M402" s="57"/>
      <c r="N402" s="57"/>
      <c r="O402" s="57"/>
      <c r="P402" s="57"/>
      <c r="Q402" s="57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</row>
    <row r="403" spans="1:56" ht="16" x14ac:dyDescent="0.2">
      <c r="A403" s="57"/>
      <c r="B403" s="57"/>
      <c r="C403" s="57"/>
      <c r="D403" s="57"/>
      <c r="E403" s="57"/>
      <c r="F403" s="57"/>
      <c r="G403" s="57"/>
      <c r="H403" s="57"/>
      <c r="I403" s="58"/>
      <c r="J403" s="57"/>
      <c r="K403" s="57"/>
      <c r="L403" s="57"/>
      <c r="M403" s="57"/>
      <c r="N403" s="57"/>
      <c r="O403" s="57"/>
      <c r="P403" s="57"/>
      <c r="Q403" s="57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</row>
    <row r="404" spans="1:56" x14ac:dyDescent="0.1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</row>
    <row r="405" spans="1:56" ht="16" x14ac:dyDescent="0.2">
      <c r="A405" s="57"/>
      <c r="B405" s="57"/>
      <c r="C405" s="57"/>
      <c r="D405" s="57"/>
      <c r="E405" s="57"/>
      <c r="F405" s="57"/>
      <c r="G405" s="57"/>
      <c r="H405" s="57"/>
      <c r="I405" s="56"/>
      <c r="J405" s="57"/>
      <c r="K405" s="57"/>
      <c r="L405" s="57"/>
      <c r="M405" s="57"/>
      <c r="N405" s="57"/>
      <c r="O405" s="57"/>
      <c r="P405" s="57"/>
      <c r="Q405" s="57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</row>
    <row r="406" spans="1:56" ht="16" x14ac:dyDescent="0.2">
      <c r="A406" s="57"/>
      <c r="B406" s="57"/>
      <c r="C406" s="57"/>
      <c r="D406" s="57"/>
      <c r="E406" s="57"/>
      <c r="F406" s="57"/>
      <c r="G406" s="57"/>
      <c r="H406" s="57"/>
      <c r="I406" s="56"/>
      <c r="J406" s="57"/>
      <c r="K406" s="57"/>
      <c r="L406" s="57"/>
      <c r="M406" s="57"/>
      <c r="N406" s="57"/>
      <c r="O406" s="57"/>
      <c r="P406" s="57"/>
      <c r="Q406" s="57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</row>
    <row r="407" spans="1:56" ht="16" x14ac:dyDescent="0.2">
      <c r="A407" s="57"/>
      <c r="B407" s="57"/>
      <c r="C407" s="57"/>
      <c r="D407" s="57"/>
      <c r="E407" s="57"/>
      <c r="F407" s="57"/>
      <c r="G407" s="57"/>
      <c r="H407" s="57"/>
      <c r="I407" s="58"/>
      <c r="J407" s="57"/>
      <c r="K407" s="57"/>
      <c r="L407" s="57"/>
      <c r="M407" s="57"/>
      <c r="N407" s="57"/>
      <c r="O407" s="57"/>
      <c r="P407" s="57"/>
      <c r="Q407" s="57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</row>
    <row r="408" spans="1:56" ht="16" x14ac:dyDescent="0.2">
      <c r="A408" s="57"/>
      <c r="B408" s="57"/>
      <c r="C408" s="57"/>
      <c r="D408" s="57"/>
      <c r="E408" s="57"/>
      <c r="F408" s="57"/>
      <c r="G408" s="57"/>
      <c r="H408" s="57"/>
      <c r="I408" s="58"/>
      <c r="J408" s="57"/>
      <c r="K408" s="57"/>
      <c r="L408" s="57"/>
      <c r="M408" s="57"/>
      <c r="N408" s="57"/>
      <c r="O408" s="57"/>
      <c r="P408" s="57"/>
      <c r="Q408" s="57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</row>
    <row r="409" spans="1:56" ht="16" x14ac:dyDescent="0.2">
      <c r="A409" s="57"/>
      <c r="B409" s="57"/>
      <c r="C409" s="57"/>
      <c r="D409" s="57"/>
      <c r="E409" s="57"/>
      <c r="F409" s="57"/>
      <c r="G409" s="57"/>
      <c r="H409" s="57"/>
      <c r="I409" s="58"/>
      <c r="J409" s="57"/>
      <c r="K409" s="57"/>
      <c r="L409" s="57"/>
      <c r="M409" s="57"/>
      <c r="N409" s="57"/>
      <c r="O409" s="57"/>
      <c r="P409" s="57"/>
      <c r="Q409" s="57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</row>
    <row r="410" spans="1:56" ht="16" x14ac:dyDescent="0.2">
      <c r="A410" s="57"/>
      <c r="B410" s="57"/>
      <c r="C410" s="57"/>
      <c r="D410" s="57"/>
      <c r="E410" s="57"/>
      <c r="F410" s="57"/>
      <c r="G410" s="57"/>
      <c r="H410" s="57"/>
      <c r="I410" s="56"/>
      <c r="J410" s="57"/>
      <c r="K410" s="57"/>
      <c r="L410" s="57"/>
      <c r="M410" s="57"/>
      <c r="N410" s="57"/>
      <c r="O410" s="57"/>
      <c r="P410" s="57"/>
      <c r="Q410" s="57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</row>
    <row r="411" spans="1:56" ht="16" x14ac:dyDescent="0.2">
      <c r="A411" s="57"/>
      <c r="B411" s="57"/>
      <c r="C411" s="57"/>
      <c r="D411" s="57"/>
      <c r="E411" s="57"/>
      <c r="F411" s="57"/>
      <c r="G411" s="57"/>
      <c r="H411" s="57"/>
      <c r="I411" s="56"/>
      <c r="J411" s="57"/>
      <c r="K411" s="57"/>
      <c r="L411" s="57"/>
      <c r="M411" s="57"/>
      <c r="N411" s="57"/>
      <c r="O411" s="57"/>
      <c r="P411" s="57"/>
      <c r="Q411" s="57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</row>
    <row r="412" spans="1:56" ht="16" x14ac:dyDescent="0.2">
      <c r="A412" s="57"/>
      <c r="B412" s="57"/>
      <c r="C412" s="57"/>
      <c r="D412" s="57"/>
      <c r="E412" s="57"/>
      <c r="F412" s="57"/>
      <c r="G412" s="57"/>
      <c r="H412" s="57"/>
      <c r="I412" s="58"/>
      <c r="J412" s="57"/>
      <c r="K412" s="57"/>
      <c r="L412" s="57"/>
      <c r="M412" s="57"/>
      <c r="N412" s="57"/>
      <c r="O412" s="57"/>
      <c r="P412" s="57"/>
      <c r="Q412" s="57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</row>
    <row r="413" spans="1:56" ht="16" x14ac:dyDescent="0.2">
      <c r="A413" s="57"/>
      <c r="B413" s="57"/>
      <c r="C413" s="57"/>
      <c r="D413" s="57"/>
      <c r="E413" s="57"/>
      <c r="F413" s="57"/>
      <c r="G413" s="57"/>
      <c r="H413" s="57"/>
      <c r="I413" s="58"/>
      <c r="J413" s="57"/>
      <c r="K413" s="57"/>
      <c r="L413" s="57"/>
      <c r="M413" s="57"/>
      <c r="N413" s="57"/>
      <c r="O413" s="57"/>
      <c r="P413" s="57"/>
      <c r="Q413" s="57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</row>
    <row r="414" spans="1:56" x14ac:dyDescent="0.1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</row>
    <row r="415" spans="1:56" x14ac:dyDescent="0.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</row>
    <row r="416" spans="1:56" x14ac:dyDescent="0.1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</row>
    <row r="417" spans="1:56" x14ac:dyDescent="0.1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</row>
    <row r="418" spans="1:56" x14ac:dyDescent="0.1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</row>
    <row r="419" spans="1:56" x14ac:dyDescent="0.1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</row>
    <row r="420" spans="1:56" x14ac:dyDescent="0.1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</row>
    <row r="421" spans="1:56" x14ac:dyDescent="0.1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</row>
    <row r="422" spans="1:56" x14ac:dyDescent="0.1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</row>
    <row r="423" spans="1:56" x14ac:dyDescent="0.1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</row>
    <row r="424" spans="1:56" x14ac:dyDescent="0.1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</row>
    <row r="425" spans="1:56" x14ac:dyDescent="0.1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</row>
    <row r="426" spans="1:56" x14ac:dyDescent="0.1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</row>
    <row r="427" spans="1:56" x14ac:dyDescent="0.1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</row>
    <row r="428" spans="1:56" x14ac:dyDescent="0.1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</row>
    <row r="429" spans="1:56" x14ac:dyDescent="0.1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</row>
    <row r="430" spans="1:56" x14ac:dyDescent="0.1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</row>
    <row r="431" spans="1:56" x14ac:dyDescent="0.1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</row>
    <row r="432" spans="1:56" x14ac:dyDescent="0.1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</row>
    <row r="433" spans="1:56" x14ac:dyDescent="0.1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</row>
    <row r="434" spans="1:56" x14ac:dyDescent="0.1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</row>
    <row r="435" spans="1:56" x14ac:dyDescent="0.1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</row>
    <row r="436" spans="1:56" x14ac:dyDescent="0.1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</row>
    <row r="437" spans="1:56" x14ac:dyDescent="0.1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</row>
    <row r="438" spans="1:56" x14ac:dyDescent="0.1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</row>
    <row r="439" spans="1:56" x14ac:dyDescent="0.1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</row>
    <row r="440" spans="1:56" x14ac:dyDescent="0.1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</row>
    <row r="441" spans="1:56" x14ac:dyDescent="0.1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</row>
    <row r="442" spans="1:56" x14ac:dyDescent="0.1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</row>
    <row r="443" spans="1:56" x14ac:dyDescent="0.1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</row>
    <row r="444" spans="1:56" x14ac:dyDescent="0.1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</row>
    <row r="445" spans="1:56" x14ac:dyDescent="0.1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</row>
    <row r="446" spans="1:56" x14ac:dyDescent="0.1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</row>
    <row r="447" spans="1:56" x14ac:dyDescent="0.1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</row>
    <row r="448" spans="1:56" x14ac:dyDescent="0.1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</row>
    <row r="449" spans="1:56" x14ac:dyDescent="0.1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</row>
    <row r="450" spans="1:56" x14ac:dyDescent="0.1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</row>
    <row r="451" spans="1:56" x14ac:dyDescent="0.1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</row>
    <row r="452" spans="1:56" x14ac:dyDescent="0.1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</row>
    <row r="453" spans="1:56" x14ac:dyDescent="0.1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</row>
    <row r="454" spans="1:56" x14ac:dyDescent="0.1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</row>
    <row r="455" spans="1:56" x14ac:dyDescent="0.1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</row>
    <row r="456" spans="1:56" x14ac:dyDescent="0.1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</row>
    <row r="457" spans="1:56" x14ac:dyDescent="0.1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</row>
    <row r="458" spans="1:56" x14ac:dyDescent="0.1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</row>
    <row r="459" spans="1:56" x14ac:dyDescent="0.1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</row>
    <row r="460" spans="1:56" x14ac:dyDescent="0.1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</row>
    <row r="461" spans="1:56" x14ac:dyDescent="0.1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</row>
    <row r="462" spans="1:56" x14ac:dyDescent="0.1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</row>
    <row r="463" spans="1:56" x14ac:dyDescent="0.1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</row>
    <row r="464" spans="1:56" x14ac:dyDescent="0.1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</row>
    <row r="465" spans="1:56" x14ac:dyDescent="0.1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</row>
    <row r="466" spans="1:56" x14ac:dyDescent="0.1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</row>
    <row r="467" spans="1:56" x14ac:dyDescent="0.1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</row>
    <row r="468" spans="1:56" x14ac:dyDescent="0.1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</row>
    <row r="469" spans="1:56" x14ac:dyDescent="0.1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</row>
    <row r="470" spans="1:56" x14ac:dyDescent="0.1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</row>
    <row r="471" spans="1:56" x14ac:dyDescent="0.1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</row>
    <row r="472" spans="1:56" x14ac:dyDescent="0.1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</row>
    <row r="473" spans="1:56" x14ac:dyDescent="0.1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</row>
    <row r="474" spans="1:56" x14ac:dyDescent="0.1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</row>
    <row r="475" spans="1:56" x14ac:dyDescent="0.1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</row>
    <row r="476" spans="1:56" x14ac:dyDescent="0.1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</row>
    <row r="477" spans="1:56" x14ac:dyDescent="0.1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</row>
    <row r="478" spans="1:56" x14ac:dyDescent="0.1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</row>
    <row r="479" spans="1:56" x14ac:dyDescent="0.1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</row>
    <row r="480" spans="1:56" x14ac:dyDescent="0.1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</row>
    <row r="481" spans="1:56" x14ac:dyDescent="0.1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</row>
    <row r="482" spans="1:56" x14ac:dyDescent="0.1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</row>
    <row r="483" spans="1:56" x14ac:dyDescent="0.1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</row>
    <row r="484" spans="1:56" x14ac:dyDescent="0.1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</row>
    <row r="485" spans="1:56" x14ac:dyDescent="0.1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</row>
    <row r="486" spans="1:56" x14ac:dyDescent="0.1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</row>
    <row r="487" spans="1:56" x14ac:dyDescent="0.1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</row>
    <row r="488" spans="1:56" x14ac:dyDescent="0.1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</row>
    <row r="489" spans="1:56" x14ac:dyDescent="0.1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</row>
    <row r="490" spans="1:56" x14ac:dyDescent="0.1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</row>
    <row r="491" spans="1:56" x14ac:dyDescent="0.1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</row>
    <row r="492" spans="1:56" x14ac:dyDescent="0.1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</row>
    <row r="493" spans="1:56" x14ac:dyDescent="0.1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</row>
    <row r="494" spans="1:56" x14ac:dyDescent="0.1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</row>
    <row r="495" spans="1:56" x14ac:dyDescent="0.1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</row>
    <row r="496" spans="1:56" x14ac:dyDescent="0.1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</row>
    <row r="497" spans="1:56" x14ac:dyDescent="0.1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</row>
    <row r="498" spans="1:56" x14ac:dyDescent="0.1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</row>
    <row r="499" spans="1:56" x14ac:dyDescent="0.1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</row>
    <row r="500" spans="1:56" x14ac:dyDescent="0.1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</row>
    <row r="501" spans="1:56" x14ac:dyDescent="0.1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</row>
    <row r="502" spans="1:56" x14ac:dyDescent="0.1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</row>
    <row r="503" spans="1:56" x14ac:dyDescent="0.1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</row>
    <row r="504" spans="1:56" x14ac:dyDescent="0.1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</row>
    <row r="505" spans="1:56" x14ac:dyDescent="0.1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</row>
    <row r="506" spans="1:56" x14ac:dyDescent="0.1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</row>
    <row r="507" spans="1:56" x14ac:dyDescent="0.1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</row>
    <row r="508" spans="1:56" x14ac:dyDescent="0.1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</row>
    <row r="509" spans="1:56" x14ac:dyDescent="0.1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</row>
    <row r="510" spans="1:56" x14ac:dyDescent="0.1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</row>
    <row r="511" spans="1:56" x14ac:dyDescent="0.1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</row>
    <row r="512" spans="1:56" x14ac:dyDescent="0.1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</row>
    <row r="513" spans="1:56" x14ac:dyDescent="0.1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</row>
    <row r="514" spans="1:56" x14ac:dyDescent="0.1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</row>
    <row r="515" spans="1:56" x14ac:dyDescent="0.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</row>
    <row r="516" spans="1:56" x14ac:dyDescent="0.1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</row>
    <row r="517" spans="1:56" x14ac:dyDescent="0.1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</row>
    <row r="518" spans="1:56" x14ac:dyDescent="0.1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</row>
    <row r="519" spans="1:56" x14ac:dyDescent="0.1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</row>
    <row r="520" spans="1:56" x14ac:dyDescent="0.1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</row>
    <row r="521" spans="1:56" x14ac:dyDescent="0.1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</row>
    <row r="522" spans="1:56" x14ac:dyDescent="0.1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</row>
    <row r="523" spans="1:56" x14ac:dyDescent="0.1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</row>
    <row r="524" spans="1:56" x14ac:dyDescent="0.1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</row>
    <row r="525" spans="1:56" x14ac:dyDescent="0.1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</row>
    <row r="526" spans="1:56" x14ac:dyDescent="0.1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</row>
    <row r="527" spans="1:56" x14ac:dyDescent="0.1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</row>
    <row r="528" spans="1:56" x14ac:dyDescent="0.1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</row>
    <row r="529" spans="1:56" x14ac:dyDescent="0.1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</row>
    <row r="530" spans="1:56" x14ac:dyDescent="0.1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</row>
    <row r="531" spans="1:56" x14ac:dyDescent="0.1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</row>
    <row r="532" spans="1:56" x14ac:dyDescent="0.1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</row>
    <row r="533" spans="1:56" x14ac:dyDescent="0.1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</row>
    <row r="534" spans="1:56" x14ac:dyDescent="0.1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</row>
    <row r="535" spans="1:56" x14ac:dyDescent="0.1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</row>
    <row r="536" spans="1:56" x14ac:dyDescent="0.1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</row>
    <row r="537" spans="1:56" x14ac:dyDescent="0.1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</row>
    <row r="538" spans="1:56" x14ac:dyDescent="0.1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</row>
    <row r="539" spans="1:56" x14ac:dyDescent="0.1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</row>
    <row r="540" spans="1:56" x14ac:dyDescent="0.1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</row>
    <row r="541" spans="1:56" x14ac:dyDescent="0.1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</row>
    <row r="542" spans="1:56" x14ac:dyDescent="0.1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</row>
    <row r="543" spans="1:56" x14ac:dyDescent="0.1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</row>
    <row r="544" spans="1:56" x14ac:dyDescent="0.1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</row>
    <row r="545" spans="1:56" x14ac:dyDescent="0.1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</row>
    <row r="546" spans="1:56" x14ac:dyDescent="0.1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</row>
    <row r="547" spans="1:56" x14ac:dyDescent="0.1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</row>
    <row r="548" spans="1:56" x14ac:dyDescent="0.1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</row>
    <row r="549" spans="1:56" x14ac:dyDescent="0.1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</row>
    <row r="550" spans="1:56" ht="15" x14ac:dyDescent="0.2">
      <c r="A550"/>
      <c r="B550"/>
      <c r="C550"/>
      <c r="D550"/>
      <c r="E550"/>
      <c r="F550"/>
      <c r="G550"/>
      <c r="H550"/>
      <c r="I550" s="57"/>
      <c r="J550" s="57"/>
      <c r="K550" s="57"/>
      <c r="L550" s="57"/>
      <c r="M550" s="57"/>
      <c r="N550" s="57"/>
      <c r="O550" s="57"/>
      <c r="P550" s="57"/>
      <c r="Q550" s="57"/>
      <c r="R550" s="6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</row>
    <row r="551" spans="1:56" ht="15" x14ac:dyDescent="0.2">
      <c r="A551"/>
      <c r="B551"/>
      <c r="C551"/>
      <c r="D551"/>
      <c r="E551"/>
      <c r="F551"/>
      <c r="G551"/>
      <c r="H551"/>
      <c r="I551" s="57"/>
      <c r="J551" s="57"/>
      <c r="K551" s="57"/>
      <c r="L551" s="57"/>
      <c r="M551" s="57"/>
      <c r="N551" s="57"/>
      <c r="O551" s="57"/>
      <c r="P551" s="57"/>
      <c r="Q551" s="57"/>
      <c r="R551" s="60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</row>
    <row r="552" spans="1:56" ht="15" x14ac:dyDescent="0.2">
      <c r="A552"/>
      <c r="B552"/>
      <c r="C552"/>
      <c r="D552"/>
      <c r="E552"/>
      <c r="F552"/>
      <c r="G552"/>
      <c r="H552"/>
      <c r="I552" s="57"/>
      <c r="J552" s="57"/>
      <c r="K552" s="57"/>
      <c r="L552" s="57"/>
      <c r="M552" s="57"/>
      <c r="N552" s="57"/>
      <c r="O552" s="57"/>
      <c r="P552" s="57"/>
      <c r="Q552" s="57"/>
      <c r="R552" s="60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</row>
    <row r="553" spans="1:56" ht="15" x14ac:dyDescent="0.2">
      <c r="A553"/>
      <c r="B553"/>
      <c r="C553"/>
      <c r="D553"/>
      <c r="E553"/>
      <c r="F553"/>
      <c r="G553"/>
      <c r="H553"/>
      <c r="I553" s="57"/>
      <c r="J553" s="57"/>
      <c r="K553" s="57"/>
      <c r="L553" s="57"/>
      <c r="M553" s="57"/>
      <c r="N553" s="57"/>
      <c r="O553" s="57"/>
      <c r="P553" s="57"/>
      <c r="Q553" s="57"/>
      <c r="R553" s="60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</row>
    <row r="554" spans="1:56" ht="15" x14ac:dyDescent="0.2">
      <c r="A554"/>
      <c r="B554"/>
      <c r="C554"/>
      <c r="D554"/>
      <c r="E554"/>
      <c r="F554"/>
      <c r="G554"/>
      <c r="H554"/>
      <c r="I554" s="57"/>
      <c r="J554" s="57"/>
      <c r="K554" s="57"/>
      <c r="L554" s="57"/>
      <c r="M554" s="57"/>
      <c r="N554" s="57"/>
      <c r="O554" s="57"/>
      <c r="P554" s="57"/>
      <c r="Q554" s="57"/>
      <c r="R554" s="60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</row>
    <row r="555" spans="1:56" ht="15" x14ac:dyDescent="0.2">
      <c r="A555"/>
      <c r="B555"/>
      <c r="C555"/>
      <c r="D555"/>
      <c r="E555"/>
      <c r="F555"/>
      <c r="G555"/>
      <c r="H555"/>
      <c r="I555" s="57"/>
      <c r="J555" s="57"/>
      <c r="K555" s="57"/>
      <c r="L555" s="57"/>
      <c r="M555" s="57"/>
      <c r="N555" s="57"/>
      <c r="O555" s="57"/>
      <c r="P555" s="57"/>
      <c r="Q555" s="57"/>
      <c r="R555" s="60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</row>
    <row r="556" spans="1:56" ht="15" x14ac:dyDescent="0.2">
      <c r="A556"/>
      <c r="B556"/>
      <c r="C556"/>
      <c r="D556"/>
      <c r="E556"/>
      <c r="F556"/>
      <c r="G556"/>
      <c r="H556"/>
      <c r="I556" s="57"/>
      <c r="J556" s="57"/>
      <c r="K556" s="57"/>
      <c r="L556" s="57"/>
      <c r="M556" s="57"/>
      <c r="N556" s="57"/>
      <c r="O556" s="57"/>
      <c r="P556" s="57"/>
      <c r="Q556" s="57"/>
      <c r="R556" s="60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</row>
    <row r="557" spans="1:56" ht="15" x14ac:dyDescent="0.2">
      <c r="A557"/>
      <c r="B557"/>
      <c r="C557"/>
      <c r="D557"/>
      <c r="E557"/>
      <c r="F557"/>
      <c r="G557"/>
      <c r="H557"/>
      <c r="I557" s="57"/>
      <c r="J557" s="57"/>
      <c r="K557" s="57"/>
      <c r="L557" s="57"/>
      <c r="M557" s="57"/>
      <c r="N557" s="57"/>
      <c r="O557" s="57"/>
      <c r="P557" s="57"/>
      <c r="Q557" s="57"/>
      <c r="R557" s="60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</row>
    <row r="558" spans="1:56" ht="15" x14ac:dyDescent="0.2">
      <c r="A558"/>
      <c r="B558"/>
      <c r="C558"/>
      <c r="D558"/>
      <c r="E558"/>
      <c r="F558"/>
      <c r="G558"/>
      <c r="H558"/>
      <c r="I558" s="57"/>
      <c r="J558" s="57"/>
      <c r="K558" s="57"/>
      <c r="L558" s="57"/>
      <c r="M558" s="57"/>
      <c r="N558" s="57"/>
      <c r="O558" s="57"/>
      <c r="P558" s="57"/>
      <c r="Q558" s="57"/>
      <c r="R558" s="60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</row>
    <row r="559" spans="1:56" ht="15" x14ac:dyDescent="0.2">
      <c r="A559"/>
      <c r="B559"/>
      <c r="C559"/>
      <c r="D559"/>
      <c r="E559"/>
      <c r="F559"/>
      <c r="G559"/>
      <c r="H559"/>
      <c r="I559" s="57"/>
      <c r="J559" s="57"/>
      <c r="K559" s="57"/>
      <c r="L559" s="57"/>
      <c r="M559" s="57"/>
      <c r="N559" s="57"/>
      <c r="O559" s="57"/>
      <c r="P559" s="57"/>
      <c r="Q559" s="57"/>
      <c r="R559" s="60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</row>
    <row r="560" spans="1:56" ht="15" x14ac:dyDescent="0.2">
      <c r="A560"/>
      <c r="B560"/>
      <c r="C560"/>
      <c r="D560"/>
      <c r="E560"/>
      <c r="F560"/>
      <c r="G560"/>
      <c r="H560"/>
      <c r="I560" s="57"/>
      <c r="J560" s="57"/>
      <c r="K560" s="57"/>
      <c r="L560" s="57"/>
      <c r="M560" s="57"/>
      <c r="N560" s="57"/>
      <c r="O560" s="57"/>
      <c r="P560" s="57"/>
      <c r="Q560" s="57"/>
      <c r="R560" s="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</row>
    <row r="561" spans="9:18" x14ac:dyDescent="0.15">
      <c r="I561" s="57"/>
      <c r="J561" s="57"/>
      <c r="K561" s="57"/>
      <c r="L561" s="57"/>
      <c r="M561" s="57"/>
      <c r="N561" s="57"/>
      <c r="O561" s="57"/>
      <c r="P561" s="57"/>
      <c r="Q561" s="57"/>
      <c r="R561" s="60"/>
    </row>
    <row r="562" spans="9:18" x14ac:dyDescent="0.15">
      <c r="I562" s="57"/>
      <c r="J562" s="57"/>
      <c r="K562" s="57"/>
      <c r="L562" s="57"/>
      <c r="M562" s="57"/>
      <c r="N562" s="57"/>
      <c r="O562" s="57"/>
      <c r="P562" s="57"/>
      <c r="Q562" s="57"/>
      <c r="R562" s="60"/>
    </row>
    <row r="563" spans="9:18" x14ac:dyDescent="0.15">
      <c r="I563" s="57"/>
      <c r="J563" s="57"/>
      <c r="K563" s="57"/>
      <c r="L563" s="57"/>
      <c r="M563" s="57"/>
      <c r="N563" s="57"/>
      <c r="O563" s="57"/>
      <c r="P563" s="57"/>
      <c r="Q563" s="57"/>
      <c r="R563" s="60"/>
    </row>
    <row r="564" spans="9:18" x14ac:dyDescent="0.15">
      <c r="I564" s="57"/>
      <c r="J564" s="57"/>
      <c r="K564" s="57"/>
      <c r="L564" s="57"/>
      <c r="M564" s="57"/>
      <c r="N564" s="57"/>
      <c r="O564" s="57"/>
      <c r="P564" s="57"/>
      <c r="Q564" s="57"/>
      <c r="R564" s="60"/>
    </row>
    <row r="565" spans="9:18" x14ac:dyDescent="0.15">
      <c r="I565" s="57"/>
      <c r="J565" s="57"/>
      <c r="K565" s="57"/>
      <c r="L565" s="57"/>
      <c r="M565" s="57"/>
      <c r="N565" s="57"/>
      <c r="O565" s="57"/>
      <c r="P565" s="57"/>
      <c r="Q565" s="57"/>
      <c r="R565" s="60"/>
    </row>
    <row r="566" spans="9:18" x14ac:dyDescent="0.15">
      <c r="I566" s="57"/>
      <c r="J566" s="57"/>
      <c r="K566" s="57"/>
      <c r="L566" s="57"/>
      <c r="M566" s="57"/>
      <c r="N566" s="57"/>
      <c r="O566" s="57"/>
      <c r="P566" s="57"/>
      <c r="Q566" s="57"/>
      <c r="R566" s="60"/>
    </row>
    <row r="567" spans="9:18" x14ac:dyDescent="0.15">
      <c r="I567" s="57"/>
      <c r="J567" s="57"/>
      <c r="K567" s="57"/>
      <c r="L567" s="57"/>
      <c r="M567" s="57"/>
      <c r="N567" s="57"/>
      <c r="O567" s="57"/>
      <c r="P567" s="57"/>
      <c r="Q567" s="57"/>
      <c r="R567" s="60"/>
    </row>
    <row r="568" spans="9:18" x14ac:dyDescent="0.15">
      <c r="I568" s="57"/>
      <c r="J568" s="57"/>
      <c r="K568" s="57"/>
      <c r="L568" s="57"/>
      <c r="M568" s="57"/>
      <c r="N568" s="57"/>
      <c r="O568" s="57"/>
      <c r="P568" s="57"/>
      <c r="Q568" s="57"/>
      <c r="R568" s="60"/>
    </row>
    <row r="569" spans="9:18" x14ac:dyDescent="0.15">
      <c r="I569" s="57"/>
      <c r="J569" s="57"/>
      <c r="K569" s="57"/>
      <c r="L569" s="57"/>
      <c r="M569" s="57"/>
      <c r="N569" s="57"/>
      <c r="O569" s="57"/>
      <c r="P569" s="57"/>
      <c r="Q569" s="57"/>
      <c r="R569" s="60"/>
    </row>
    <row r="570" spans="9:18" x14ac:dyDescent="0.15">
      <c r="I570" s="57"/>
      <c r="J570" s="57"/>
      <c r="K570" s="57"/>
      <c r="L570" s="57"/>
      <c r="M570" s="57"/>
      <c r="N570" s="57"/>
      <c r="O570" s="57"/>
      <c r="P570" s="57"/>
      <c r="Q570" s="57"/>
      <c r="R570" s="60"/>
    </row>
    <row r="571" spans="9:18" x14ac:dyDescent="0.15">
      <c r="I571" s="57"/>
      <c r="J571" s="57"/>
      <c r="K571" s="57"/>
      <c r="L571" s="57"/>
      <c r="M571" s="57"/>
      <c r="N571" s="57"/>
      <c r="O571" s="57"/>
      <c r="P571" s="57"/>
      <c r="Q571" s="57"/>
      <c r="R571" s="60"/>
    </row>
    <row r="572" spans="9:18" x14ac:dyDescent="0.15">
      <c r="I572" s="57"/>
      <c r="J572" s="57"/>
      <c r="K572" s="57"/>
      <c r="L572" s="57"/>
      <c r="M572" s="57"/>
      <c r="N572" s="57"/>
      <c r="O572" s="57"/>
      <c r="P572" s="57"/>
      <c r="Q572" s="57"/>
      <c r="R572" s="60"/>
    </row>
    <row r="573" spans="9:18" x14ac:dyDescent="0.15">
      <c r="I573" s="57"/>
      <c r="J573" s="57"/>
      <c r="K573" s="57"/>
      <c r="L573" s="57"/>
      <c r="M573" s="57"/>
      <c r="N573" s="57"/>
      <c r="O573" s="57"/>
      <c r="P573" s="57"/>
      <c r="Q573" s="57"/>
      <c r="R573" s="60"/>
    </row>
    <row r="574" spans="9:18" x14ac:dyDescent="0.15">
      <c r="I574" s="57"/>
      <c r="J574" s="57"/>
      <c r="K574" s="57"/>
      <c r="L574" s="57"/>
      <c r="M574" s="57"/>
      <c r="N574" s="57"/>
      <c r="O574" s="57"/>
      <c r="P574" s="57"/>
      <c r="Q574" s="57"/>
      <c r="R574" s="60"/>
    </row>
    <row r="575" spans="9:18" x14ac:dyDescent="0.15">
      <c r="I575" s="57"/>
      <c r="J575" s="57"/>
      <c r="K575" s="57"/>
      <c r="L575" s="57"/>
      <c r="M575" s="57"/>
      <c r="N575" s="57"/>
      <c r="O575" s="57"/>
      <c r="P575" s="57"/>
      <c r="Q575" s="57"/>
      <c r="R575" s="60"/>
    </row>
    <row r="576" spans="9:18" x14ac:dyDescent="0.15">
      <c r="I576" s="57"/>
      <c r="J576" s="57"/>
      <c r="K576" s="57"/>
      <c r="L576" s="57"/>
      <c r="M576" s="57"/>
      <c r="N576" s="57"/>
      <c r="O576" s="57"/>
      <c r="P576" s="57"/>
      <c r="Q576" s="57"/>
      <c r="R576" s="60"/>
    </row>
    <row r="577" spans="9:18" x14ac:dyDescent="0.15">
      <c r="I577" s="57"/>
      <c r="J577" s="57"/>
      <c r="K577" s="57"/>
      <c r="L577" s="57"/>
      <c r="M577" s="57"/>
      <c r="N577" s="57"/>
      <c r="O577" s="57"/>
      <c r="P577" s="57"/>
      <c r="Q577" s="57"/>
      <c r="R577" s="60"/>
    </row>
    <row r="578" spans="9:18" x14ac:dyDescent="0.15">
      <c r="I578" s="57"/>
      <c r="J578" s="57"/>
      <c r="K578" s="57"/>
      <c r="L578" s="57"/>
      <c r="M578" s="57"/>
      <c r="N578" s="57"/>
      <c r="O578" s="57"/>
      <c r="P578" s="57"/>
      <c r="Q578" s="57"/>
      <c r="R578" s="60"/>
    </row>
    <row r="579" spans="9:18" x14ac:dyDescent="0.15">
      <c r="I579" s="57"/>
      <c r="J579" s="57"/>
      <c r="K579" s="57"/>
      <c r="L579" s="57"/>
      <c r="M579" s="57"/>
      <c r="N579" s="57"/>
      <c r="O579" s="57"/>
      <c r="P579" s="57"/>
      <c r="Q579" s="57"/>
      <c r="R579" s="60"/>
    </row>
    <row r="580" spans="9:18" x14ac:dyDescent="0.15">
      <c r="I580" s="57"/>
      <c r="J580" s="57"/>
      <c r="K580" s="57"/>
      <c r="L580" s="57"/>
      <c r="M580" s="57"/>
      <c r="N580" s="57"/>
      <c r="O580" s="57"/>
      <c r="P580" s="57"/>
      <c r="Q580" s="57"/>
      <c r="R580" s="60"/>
    </row>
    <row r="581" spans="9:18" x14ac:dyDescent="0.15">
      <c r="I581" s="57"/>
      <c r="J581" s="57"/>
      <c r="K581" s="57"/>
      <c r="L581" s="57"/>
      <c r="M581" s="57"/>
      <c r="N581" s="57"/>
      <c r="O581" s="57"/>
      <c r="P581" s="57"/>
      <c r="Q581" s="57"/>
      <c r="R581" s="60"/>
    </row>
    <row r="582" spans="9:18" x14ac:dyDescent="0.15">
      <c r="I582" s="57"/>
      <c r="J582" s="57"/>
      <c r="K582" s="57"/>
      <c r="L582" s="57"/>
      <c r="M582" s="57"/>
      <c r="N582" s="57"/>
      <c r="O582" s="57"/>
      <c r="P582" s="57"/>
      <c r="Q582" s="57"/>
      <c r="R582" s="60"/>
    </row>
    <row r="583" spans="9:18" x14ac:dyDescent="0.15">
      <c r="I583" s="57"/>
      <c r="J583" s="57"/>
      <c r="K583" s="57"/>
      <c r="L583" s="57"/>
      <c r="M583" s="57"/>
      <c r="N583" s="57"/>
      <c r="O583" s="57"/>
      <c r="P583" s="57"/>
      <c r="Q583" s="57"/>
      <c r="R583" s="60"/>
    </row>
    <row r="584" spans="9:18" x14ac:dyDescent="0.15">
      <c r="I584" s="57"/>
      <c r="J584" s="57"/>
      <c r="K584" s="57"/>
      <c r="L584" s="57"/>
      <c r="M584" s="57"/>
      <c r="N584" s="57"/>
      <c r="O584" s="57"/>
      <c r="P584" s="57"/>
      <c r="Q584" s="57"/>
      <c r="R584" s="60"/>
    </row>
    <row r="585" spans="9:18" x14ac:dyDescent="0.15">
      <c r="I585" s="57"/>
      <c r="J585" s="57"/>
      <c r="K585" s="57"/>
      <c r="L585" s="57"/>
      <c r="M585" s="57"/>
      <c r="N585" s="57"/>
      <c r="O585" s="57"/>
      <c r="P585" s="57"/>
      <c r="Q585" s="57"/>
      <c r="R585" s="60"/>
    </row>
    <row r="586" spans="9:18" x14ac:dyDescent="0.15">
      <c r="I586" s="57"/>
      <c r="J586" s="57"/>
      <c r="K586" s="57"/>
      <c r="L586" s="57"/>
      <c r="M586" s="57"/>
      <c r="N586" s="57"/>
      <c r="O586" s="57"/>
      <c r="P586" s="57"/>
      <c r="Q586" s="57"/>
      <c r="R586" s="60"/>
    </row>
    <row r="587" spans="9:18" x14ac:dyDescent="0.15">
      <c r="I587" s="57"/>
      <c r="J587" s="57"/>
      <c r="K587" s="57"/>
      <c r="L587" s="57"/>
      <c r="M587" s="57"/>
      <c r="N587" s="57"/>
      <c r="O587" s="57"/>
      <c r="P587" s="57"/>
      <c r="Q587" s="57"/>
      <c r="R587" s="60"/>
    </row>
    <row r="588" spans="9:18" x14ac:dyDescent="0.15">
      <c r="I588" s="57"/>
      <c r="J588" s="57"/>
      <c r="K588" s="57"/>
      <c r="L588" s="57"/>
      <c r="M588" s="57"/>
      <c r="N588" s="57"/>
      <c r="O588" s="57"/>
      <c r="P588" s="57"/>
      <c r="Q588" s="57"/>
      <c r="R588" s="60"/>
    </row>
    <row r="589" spans="9:18" x14ac:dyDescent="0.15">
      <c r="I589" s="57"/>
      <c r="J589" s="57"/>
      <c r="K589" s="57"/>
      <c r="L589" s="57"/>
      <c r="M589" s="57"/>
      <c r="N589" s="57"/>
      <c r="O589" s="57"/>
      <c r="P589" s="57"/>
      <c r="Q589" s="57"/>
      <c r="R589" s="60"/>
    </row>
    <row r="590" spans="9:18" x14ac:dyDescent="0.15">
      <c r="I590" s="57"/>
      <c r="J590" s="57"/>
      <c r="K590" s="57"/>
      <c r="L590" s="57"/>
      <c r="M590" s="57"/>
      <c r="N590" s="57"/>
      <c r="O590" s="57"/>
      <c r="P590" s="57"/>
      <c r="Q590" s="57"/>
      <c r="R590" s="60"/>
    </row>
    <row r="591" spans="9:18" x14ac:dyDescent="0.15">
      <c r="I591" s="57"/>
      <c r="J591" s="57"/>
      <c r="K591" s="57"/>
      <c r="L591" s="57"/>
      <c r="M591" s="57"/>
      <c r="N591" s="57"/>
      <c r="O591" s="57"/>
      <c r="P591" s="57"/>
      <c r="Q591" s="57"/>
      <c r="R591" s="60"/>
    </row>
    <row r="592" spans="9:18" x14ac:dyDescent="0.15">
      <c r="I592" s="57"/>
      <c r="J592" s="57"/>
      <c r="K592" s="57"/>
      <c r="L592" s="57"/>
      <c r="M592" s="57"/>
      <c r="N592" s="57"/>
      <c r="O592" s="57"/>
      <c r="P592" s="57"/>
      <c r="Q592" s="57"/>
      <c r="R592" s="60"/>
    </row>
    <row r="593" spans="9:18" x14ac:dyDescent="0.15">
      <c r="I593" s="57"/>
      <c r="J593" s="57"/>
      <c r="K593" s="57"/>
      <c r="L593" s="57"/>
      <c r="M593" s="57"/>
      <c r="N593" s="57"/>
      <c r="O593" s="57"/>
      <c r="P593" s="57"/>
      <c r="Q593" s="57"/>
      <c r="R593" s="60"/>
    </row>
    <row r="594" spans="9:18" x14ac:dyDescent="0.15">
      <c r="I594" s="57"/>
      <c r="J594" s="57"/>
      <c r="K594" s="57"/>
      <c r="L594" s="57"/>
      <c r="M594" s="57"/>
      <c r="N594" s="57"/>
      <c r="O594" s="57"/>
      <c r="P594" s="57"/>
      <c r="Q594" s="57"/>
      <c r="R594" s="60"/>
    </row>
    <row r="595" spans="9:18" x14ac:dyDescent="0.15">
      <c r="I595" s="57"/>
      <c r="J595" s="57"/>
      <c r="K595" s="57"/>
      <c r="L595" s="57"/>
      <c r="M595" s="57"/>
      <c r="N595" s="57"/>
      <c r="O595" s="57"/>
      <c r="P595" s="57"/>
      <c r="Q595" s="57"/>
      <c r="R595" s="60"/>
    </row>
    <row r="596" spans="9:18" x14ac:dyDescent="0.15">
      <c r="I596" s="57"/>
      <c r="J596" s="57"/>
      <c r="K596" s="57"/>
      <c r="L596" s="57"/>
      <c r="M596" s="57"/>
      <c r="N596" s="57"/>
      <c r="O596" s="57"/>
      <c r="P596" s="57"/>
      <c r="Q596" s="57"/>
      <c r="R596" s="60"/>
    </row>
    <row r="597" spans="9:18" x14ac:dyDescent="0.15">
      <c r="I597" s="57"/>
      <c r="J597" s="57"/>
      <c r="K597" s="57"/>
      <c r="L597" s="57"/>
      <c r="M597" s="57"/>
      <c r="N597" s="57"/>
      <c r="O597" s="57"/>
      <c r="P597" s="57"/>
      <c r="Q597" s="57"/>
      <c r="R597" s="60"/>
    </row>
    <row r="598" spans="9:18" x14ac:dyDescent="0.15">
      <c r="I598" s="57"/>
      <c r="J598" s="57"/>
      <c r="K598" s="57"/>
      <c r="L598" s="57"/>
      <c r="M598" s="57"/>
      <c r="N598" s="57"/>
      <c r="O598" s="57"/>
      <c r="P598" s="57"/>
      <c r="Q598" s="57"/>
      <c r="R598" s="60"/>
    </row>
    <row r="599" spans="9:18" x14ac:dyDescent="0.15">
      <c r="I599" s="57"/>
      <c r="J599" s="57"/>
      <c r="K599" s="57"/>
      <c r="L599" s="57"/>
      <c r="M599" s="57"/>
      <c r="N599" s="57"/>
      <c r="O599" s="57"/>
      <c r="P599" s="57"/>
      <c r="Q599" s="57"/>
      <c r="R599" s="60"/>
    </row>
    <row r="600" spans="9:18" x14ac:dyDescent="0.15">
      <c r="I600" s="57"/>
      <c r="J600" s="57"/>
      <c r="K600" s="57"/>
      <c r="L600" s="57"/>
      <c r="M600" s="57"/>
      <c r="N600" s="57"/>
      <c r="O600" s="57"/>
      <c r="P600" s="57"/>
      <c r="Q600" s="57"/>
      <c r="R600" s="60"/>
    </row>
    <row r="601" spans="9:18" x14ac:dyDescent="0.15">
      <c r="I601" s="57"/>
      <c r="J601" s="57"/>
      <c r="K601" s="57"/>
      <c r="L601" s="57"/>
      <c r="M601" s="57"/>
      <c r="N601" s="57"/>
      <c r="O601" s="57"/>
      <c r="P601" s="57"/>
      <c r="Q601" s="57"/>
      <c r="R601" s="60"/>
    </row>
    <row r="602" spans="9:18" x14ac:dyDescent="0.15">
      <c r="I602" s="57"/>
      <c r="J602" s="57"/>
      <c r="K602" s="57"/>
      <c r="L602" s="57"/>
      <c r="M602" s="57"/>
      <c r="N602" s="57"/>
      <c r="O602" s="57"/>
      <c r="P602" s="57"/>
      <c r="Q602" s="57"/>
      <c r="R602" s="60"/>
    </row>
    <row r="603" spans="9:18" x14ac:dyDescent="0.15">
      <c r="I603" s="57"/>
      <c r="J603" s="57"/>
      <c r="K603" s="57"/>
      <c r="L603" s="57"/>
      <c r="M603" s="57"/>
      <c r="N603" s="57"/>
      <c r="O603" s="57"/>
      <c r="P603" s="57"/>
      <c r="Q603" s="57"/>
      <c r="R603" s="60"/>
    </row>
    <row r="604" spans="9:18" x14ac:dyDescent="0.15">
      <c r="I604" s="57"/>
      <c r="J604" s="57"/>
      <c r="K604" s="57"/>
      <c r="L604" s="57"/>
      <c r="M604" s="57"/>
      <c r="N604" s="57"/>
      <c r="O604" s="57"/>
      <c r="P604" s="57"/>
      <c r="Q604" s="57"/>
      <c r="R604" s="60"/>
    </row>
    <row r="605" spans="9:18" x14ac:dyDescent="0.15">
      <c r="I605" s="57"/>
      <c r="J605" s="57"/>
      <c r="K605" s="57"/>
      <c r="L605" s="57"/>
      <c r="M605" s="57"/>
      <c r="N605" s="57"/>
      <c r="O605" s="57"/>
      <c r="P605" s="57"/>
      <c r="Q605" s="57"/>
      <c r="R605" s="60"/>
    </row>
    <row r="606" spans="9:18" x14ac:dyDescent="0.15">
      <c r="I606" s="57"/>
      <c r="J606" s="57"/>
      <c r="K606" s="57"/>
      <c r="L606" s="57"/>
      <c r="M606" s="57"/>
      <c r="N606" s="57"/>
      <c r="O606" s="57"/>
      <c r="P606" s="57"/>
      <c r="Q606" s="57"/>
      <c r="R606" s="60"/>
    </row>
    <row r="607" spans="9:18" x14ac:dyDescent="0.15">
      <c r="I607" s="57"/>
      <c r="J607" s="57"/>
      <c r="K607" s="57"/>
      <c r="L607" s="57"/>
      <c r="M607" s="57"/>
      <c r="N607" s="57"/>
      <c r="O607" s="57"/>
      <c r="P607" s="57"/>
      <c r="Q607" s="57"/>
      <c r="R607" s="60"/>
    </row>
    <row r="608" spans="9:18" x14ac:dyDescent="0.15">
      <c r="I608" s="57"/>
      <c r="J608" s="57"/>
      <c r="K608" s="57"/>
      <c r="L608" s="57"/>
      <c r="M608" s="57"/>
      <c r="N608" s="57"/>
      <c r="O608" s="57"/>
      <c r="P608" s="57"/>
      <c r="Q608" s="57"/>
      <c r="R608" s="60"/>
    </row>
    <row r="609" spans="9:18" x14ac:dyDescent="0.15">
      <c r="I609" s="57"/>
      <c r="J609" s="57"/>
      <c r="K609" s="57"/>
      <c r="L609" s="57"/>
      <c r="M609" s="57"/>
      <c r="N609" s="57"/>
      <c r="O609" s="57"/>
      <c r="P609" s="57"/>
      <c r="Q609" s="57"/>
      <c r="R609" s="60"/>
    </row>
    <row r="610" spans="9:18" x14ac:dyDescent="0.15">
      <c r="I610" s="57"/>
      <c r="J610" s="57"/>
      <c r="K610" s="57"/>
      <c r="L610" s="57"/>
      <c r="M610" s="57"/>
      <c r="N610" s="57"/>
      <c r="O610" s="57"/>
      <c r="P610" s="57"/>
      <c r="Q610" s="57"/>
      <c r="R610" s="60"/>
    </row>
    <row r="611" spans="9:18" x14ac:dyDescent="0.15">
      <c r="I611" s="57"/>
      <c r="J611" s="57"/>
      <c r="K611" s="57"/>
      <c r="L611" s="57"/>
      <c r="M611" s="57"/>
      <c r="N611" s="57"/>
      <c r="O611" s="57"/>
      <c r="P611" s="57"/>
      <c r="Q611" s="57"/>
      <c r="R611" s="60"/>
    </row>
    <row r="612" spans="9:18" x14ac:dyDescent="0.15">
      <c r="I612" s="57"/>
      <c r="J612" s="57"/>
      <c r="K612" s="57"/>
      <c r="L612" s="57"/>
      <c r="M612" s="57"/>
      <c r="N612" s="57"/>
      <c r="O612" s="57"/>
      <c r="P612" s="57"/>
      <c r="Q612" s="57"/>
      <c r="R612" s="60"/>
    </row>
    <row r="613" spans="9:18" x14ac:dyDescent="0.15">
      <c r="I613" s="57"/>
      <c r="J613" s="57"/>
      <c r="K613" s="57"/>
      <c r="L613" s="57"/>
      <c r="M613" s="57"/>
      <c r="N613" s="57"/>
      <c r="O613" s="57"/>
      <c r="P613" s="57"/>
      <c r="Q613" s="57"/>
      <c r="R613" s="60"/>
    </row>
    <row r="614" spans="9:18" x14ac:dyDescent="0.15">
      <c r="I614" s="57"/>
      <c r="J614" s="57"/>
      <c r="K614" s="57"/>
      <c r="L614" s="57"/>
      <c r="M614" s="57"/>
      <c r="N614" s="57"/>
      <c r="O614" s="57"/>
      <c r="P614" s="57"/>
      <c r="Q614" s="57"/>
      <c r="R614" s="60"/>
    </row>
    <row r="615" spans="9:18" x14ac:dyDescent="0.15">
      <c r="I615" s="57"/>
      <c r="J615" s="57"/>
      <c r="K615" s="57"/>
      <c r="L615" s="57"/>
      <c r="M615" s="57"/>
      <c r="N615" s="57"/>
      <c r="O615" s="57"/>
      <c r="P615" s="57"/>
      <c r="Q615" s="57"/>
      <c r="R615" s="60"/>
    </row>
    <row r="616" spans="9:18" x14ac:dyDescent="0.15">
      <c r="I616" s="57"/>
      <c r="J616" s="57"/>
      <c r="K616" s="57"/>
      <c r="L616" s="57"/>
      <c r="M616" s="57"/>
      <c r="N616" s="57"/>
      <c r="O616" s="57"/>
      <c r="P616" s="57"/>
      <c r="Q616" s="57"/>
      <c r="R616" s="60"/>
    </row>
    <row r="617" spans="9:18" x14ac:dyDescent="0.15">
      <c r="I617" s="57"/>
      <c r="J617" s="57"/>
      <c r="K617" s="57"/>
      <c r="L617" s="57"/>
      <c r="M617" s="57"/>
      <c r="N617" s="57"/>
      <c r="O617" s="57"/>
      <c r="P617" s="57"/>
      <c r="Q617" s="57"/>
      <c r="R617" s="60"/>
    </row>
    <row r="618" spans="9:18" x14ac:dyDescent="0.15">
      <c r="I618" s="57"/>
      <c r="J618" s="57"/>
      <c r="K618" s="57"/>
      <c r="L618" s="57"/>
      <c r="M618" s="57"/>
      <c r="N618" s="57"/>
      <c r="O618" s="57"/>
      <c r="P618" s="57"/>
      <c r="Q618" s="57"/>
      <c r="R618" s="60"/>
    </row>
    <row r="619" spans="9:18" x14ac:dyDescent="0.15">
      <c r="I619" s="57"/>
      <c r="J619" s="57"/>
      <c r="K619" s="57"/>
      <c r="L619" s="57"/>
      <c r="M619" s="57"/>
      <c r="N619" s="57"/>
      <c r="O619" s="57"/>
      <c r="P619" s="57"/>
      <c r="Q619" s="57"/>
      <c r="R619" s="60"/>
    </row>
    <row r="620" spans="9:18" x14ac:dyDescent="0.15">
      <c r="I620" s="57"/>
      <c r="J620" s="57"/>
      <c r="K620" s="57"/>
      <c r="L620" s="57"/>
      <c r="M620" s="57"/>
      <c r="N620" s="57"/>
      <c r="O620" s="57"/>
      <c r="P620" s="57"/>
      <c r="Q620" s="57"/>
      <c r="R620" s="60"/>
    </row>
    <row r="621" spans="9:18" x14ac:dyDescent="0.15">
      <c r="I621" s="57"/>
      <c r="J621" s="57"/>
      <c r="K621" s="57"/>
      <c r="L621" s="57"/>
      <c r="M621" s="57"/>
      <c r="N621" s="57"/>
      <c r="O621" s="57"/>
      <c r="P621" s="57"/>
      <c r="Q621" s="57"/>
      <c r="R621" s="60"/>
    </row>
    <row r="622" spans="9:18" x14ac:dyDescent="0.15">
      <c r="I622" s="57"/>
      <c r="J622" s="57"/>
      <c r="K622" s="57"/>
      <c r="L622" s="57"/>
      <c r="M622" s="57"/>
      <c r="N622" s="57"/>
      <c r="O622" s="57"/>
      <c r="P622" s="57"/>
      <c r="Q622" s="57"/>
      <c r="R622" s="60"/>
    </row>
    <row r="623" spans="9:18" x14ac:dyDescent="0.15">
      <c r="I623" s="57"/>
      <c r="J623" s="57"/>
      <c r="K623" s="57"/>
      <c r="L623" s="57"/>
      <c r="M623" s="57"/>
      <c r="N623" s="57"/>
      <c r="O623" s="57"/>
      <c r="P623" s="57"/>
      <c r="Q623" s="57"/>
      <c r="R623" s="60"/>
    </row>
    <row r="624" spans="9:18" x14ac:dyDescent="0.15">
      <c r="I624" s="57"/>
      <c r="J624" s="57"/>
      <c r="K624" s="57"/>
      <c r="L624" s="57"/>
      <c r="M624" s="57"/>
      <c r="N624" s="57"/>
      <c r="O624" s="57"/>
      <c r="P624" s="57"/>
      <c r="Q624" s="57"/>
      <c r="R624" s="60"/>
    </row>
    <row r="625" spans="9:18" x14ac:dyDescent="0.15">
      <c r="I625" s="57"/>
      <c r="J625" s="57"/>
      <c r="K625" s="57"/>
      <c r="L625" s="57"/>
      <c r="M625" s="57"/>
      <c r="N625" s="57"/>
      <c r="O625" s="57"/>
      <c r="P625" s="57"/>
      <c r="Q625" s="57"/>
      <c r="R625" s="60"/>
    </row>
    <row r="626" spans="9:18" x14ac:dyDescent="0.15">
      <c r="I626" s="57"/>
      <c r="J626" s="57"/>
      <c r="K626" s="57"/>
      <c r="L626" s="57"/>
      <c r="M626" s="57"/>
      <c r="N626" s="57"/>
      <c r="O626" s="57"/>
      <c r="P626" s="57"/>
      <c r="Q626" s="57"/>
      <c r="R626" s="60"/>
    </row>
    <row r="627" spans="9:18" x14ac:dyDescent="0.15">
      <c r="I627" s="57"/>
      <c r="J627" s="57"/>
      <c r="K627" s="57"/>
      <c r="L627" s="57"/>
      <c r="M627" s="57"/>
      <c r="N627" s="57"/>
      <c r="O627" s="57"/>
      <c r="P627" s="57"/>
      <c r="Q627" s="57"/>
      <c r="R627" s="60"/>
    </row>
    <row r="628" spans="9:18" x14ac:dyDescent="0.15">
      <c r="I628" s="57"/>
      <c r="J628" s="57"/>
      <c r="K628" s="57"/>
      <c r="L628" s="57"/>
      <c r="M628" s="57"/>
      <c r="N628" s="57"/>
      <c r="O628" s="57"/>
      <c r="P628" s="57"/>
      <c r="Q628" s="57"/>
      <c r="R628" s="60"/>
    </row>
    <row r="629" spans="9:18" x14ac:dyDescent="0.15">
      <c r="I629" s="57"/>
      <c r="J629" s="57"/>
      <c r="K629" s="57"/>
      <c r="L629" s="57"/>
      <c r="M629" s="57"/>
      <c r="N629" s="57"/>
      <c r="O629" s="57"/>
      <c r="P629" s="57"/>
      <c r="Q629" s="57"/>
      <c r="R629" s="60"/>
    </row>
    <row r="630" spans="9:18" x14ac:dyDescent="0.15">
      <c r="I630" s="57"/>
      <c r="J630" s="57"/>
      <c r="K630" s="57"/>
      <c r="L630" s="57"/>
      <c r="M630" s="57"/>
      <c r="N630" s="57"/>
      <c r="O630" s="57"/>
      <c r="P630" s="57"/>
      <c r="Q630" s="57"/>
      <c r="R630" s="60"/>
    </row>
    <row r="631" spans="9:18" x14ac:dyDescent="0.15">
      <c r="I631" s="57"/>
      <c r="J631" s="57"/>
      <c r="K631" s="57"/>
      <c r="L631" s="57"/>
      <c r="M631" s="57"/>
      <c r="N631" s="57"/>
      <c r="O631" s="57"/>
      <c r="P631" s="57"/>
      <c r="Q631" s="57"/>
      <c r="R631" s="60"/>
    </row>
    <row r="632" spans="9:18" x14ac:dyDescent="0.15">
      <c r="I632" s="57"/>
      <c r="J632" s="57"/>
      <c r="K632" s="57"/>
      <c r="L632" s="57"/>
      <c r="M632" s="57"/>
      <c r="N632" s="57"/>
      <c r="O632" s="57"/>
      <c r="P632" s="57"/>
      <c r="Q632" s="57"/>
      <c r="R632" s="60"/>
    </row>
    <row r="633" spans="9:18" x14ac:dyDescent="0.15">
      <c r="I633" s="57"/>
      <c r="J633" s="57"/>
      <c r="K633" s="57"/>
      <c r="L633" s="57"/>
      <c r="M633" s="57"/>
      <c r="N633" s="57"/>
      <c r="O633" s="57"/>
      <c r="P633" s="57"/>
      <c r="Q633" s="57"/>
      <c r="R633" s="60"/>
    </row>
    <row r="634" spans="9:18" x14ac:dyDescent="0.15">
      <c r="I634" s="57"/>
      <c r="J634" s="57"/>
      <c r="K634" s="57"/>
      <c r="L634" s="57"/>
      <c r="M634" s="57"/>
      <c r="N634" s="57"/>
      <c r="O634" s="57"/>
      <c r="P634" s="57"/>
      <c r="Q634" s="57"/>
      <c r="R634" s="60"/>
    </row>
    <row r="635" spans="9:18" x14ac:dyDescent="0.15">
      <c r="I635" s="57"/>
      <c r="J635" s="57"/>
      <c r="K635" s="57"/>
      <c r="L635" s="57"/>
      <c r="M635" s="57"/>
      <c r="N635" s="57"/>
      <c r="O635" s="57"/>
      <c r="P635" s="57"/>
      <c r="Q635" s="57"/>
      <c r="R635" s="60"/>
    </row>
    <row r="636" spans="9:18" x14ac:dyDescent="0.15">
      <c r="I636" s="57"/>
      <c r="J636" s="57"/>
      <c r="K636" s="57"/>
      <c r="L636" s="57"/>
      <c r="M636" s="57"/>
      <c r="N636" s="57"/>
      <c r="O636" s="57"/>
      <c r="P636" s="57"/>
      <c r="Q636" s="57"/>
      <c r="R636" s="60"/>
    </row>
    <row r="637" spans="9:18" x14ac:dyDescent="0.15">
      <c r="I637" s="57"/>
      <c r="J637" s="57"/>
      <c r="K637" s="57"/>
      <c r="L637" s="57"/>
      <c r="M637" s="57"/>
      <c r="N637" s="57"/>
      <c r="O637" s="57"/>
      <c r="P637" s="57"/>
      <c r="Q637" s="57"/>
      <c r="R637" s="60"/>
    </row>
    <row r="638" spans="9:18" x14ac:dyDescent="0.15">
      <c r="I638" s="57"/>
      <c r="J638" s="57"/>
      <c r="K638" s="57"/>
      <c r="L638" s="57"/>
      <c r="M638" s="57"/>
      <c r="N638" s="57"/>
      <c r="O638" s="57"/>
      <c r="P638" s="57"/>
      <c r="Q638" s="57"/>
      <c r="R638" s="60"/>
    </row>
    <row r="639" spans="9:18" x14ac:dyDescent="0.15">
      <c r="I639" s="57"/>
      <c r="J639" s="57"/>
      <c r="K639" s="57"/>
      <c r="L639" s="57"/>
      <c r="M639" s="57"/>
      <c r="N639" s="57"/>
      <c r="O639" s="57"/>
      <c r="P639" s="57"/>
      <c r="Q639" s="57"/>
      <c r="R639" s="60"/>
    </row>
    <row r="640" spans="9:18" x14ac:dyDescent="0.15">
      <c r="I640" s="57"/>
      <c r="J640" s="57"/>
      <c r="K640" s="57"/>
      <c r="L640" s="57"/>
      <c r="M640" s="57"/>
      <c r="N640" s="57"/>
      <c r="O640" s="57"/>
      <c r="P640" s="57"/>
      <c r="Q640" s="57"/>
      <c r="R640" s="60"/>
    </row>
    <row r="641" spans="9:18" x14ac:dyDescent="0.15">
      <c r="I641" s="57"/>
      <c r="J641" s="57"/>
      <c r="K641" s="57"/>
      <c r="L641" s="57"/>
      <c r="M641" s="57"/>
      <c r="N641" s="57"/>
      <c r="O641" s="57"/>
      <c r="P641" s="57"/>
      <c r="Q641" s="57"/>
      <c r="R641" s="60"/>
    </row>
    <row r="642" spans="9:18" x14ac:dyDescent="0.15">
      <c r="I642" s="57"/>
      <c r="J642" s="57"/>
      <c r="K642" s="57"/>
      <c r="L642" s="57"/>
      <c r="M642" s="57"/>
      <c r="N642" s="57"/>
      <c r="O642" s="57"/>
      <c r="P642" s="57"/>
      <c r="Q642" s="57"/>
      <c r="R642" s="60"/>
    </row>
    <row r="643" spans="9:18" x14ac:dyDescent="0.15">
      <c r="I643" s="57"/>
      <c r="J643" s="57"/>
      <c r="K643" s="57"/>
      <c r="L643" s="57"/>
      <c r="M643" s="57"/>
      <c r="N643" s="57"/>
      <c r="O643" s="57"/>
      <c r="P643" s="57"/>
      <c r="Q643" s="57"/>
      <c r="R643" s="60"/>
    </row>
    <row r="644" spans="9:18" x14ac:dyDescent="0.15">
      <c r="I644" s="57"/>
      <c r="J644" s="57"/>
      <c r="K644" s="57"/>
      <c r="L644" s="57"/>
      <c r="M644" s="57"/>
      <c r="N644" s="57"/>
      <c r="O644" s="57"/>
      <c r="P644" s="57"/>
      <c r="Q644" s="57"/>
      <c r="R644" s="60"/>
    </row>
    <row r="645" spans="9:18" x14ac:dyDescent="0.15">
      <c r="I645" s="57"/>
      <c r="J645" s="57"/>
      <c r="K645" s="57"/>
      <c r="L645" s="57"/>
      <c r="M645" s="57"/>
      <c r="N645" s="57"/>
      <c r="O645" s="57"/>
      <c r="P645" s="57"/>
      <c r="Q645" s="57"/>
      <c r="R645" s="60"/>
    </row>
    <row r="646" spans="9:18" x14ac:dyDescent="0.15">
      <c r="I646" s="57"/>
      <c r="J646" s="57"/>
      <c r="K646" s="57"/>
      <c r="L646" s="57"/>
      <c r="M646" s="57"/>
      <c r="N646" s="57"/>
      <c r="O646" s="57"/>
      <c r="P646" s="57"/>
      <c r="Q646" s="57"/>
      <c r="R646" s="60"/>
    </row>
    <row r="647" spans="9:18" x14ac:dyDescent="0.15">
      <c r="I647" s="57"/>
      <c r="J647" s="57"/>
      <c r="K647" s="57"/>
      <c r="L647" s="57"/>
      <c r="M647" s="57"/>
      <c r="N647" s="57"/>
      <c r="O647" s="57"/>
      <c r="P647" s="57"/>
      <c r="Q647" s="57"/>
      <c r="R647" s="60"/>
    </row>
    <row r="648" spans="9:18" x14ac:dyDescent="0.15">
      <c r="I648" s="57"/>
      <c r="J648" s="57"/>
      <c r="K648" s="57"/>
      <c r="L648" s="57"/>
      <c r="M648" s="57"/>
      <c r="N648" s="57"/>
      <c r="O648" s="57"/>
      <c r="P648" s="57"/>
      <c r="Q648" s="57"/>
      <c r="R648" s="60"/>
    </row>
    <row r="649" spans="9:18" x14ac:dyDescent="0.15">
      <c r="I649" s="57"/>
      <c r="J649" s="57"/>
      <c r="K649" s="57"/>
      <c r="L649" s="57"/>
      <c r="M649" s="57"/>
      <c r="N649" s="57"/>
      <c r="O649" s="57"/>
      <c r="P649" s="57"/>
      <c r="Q649" s="57"/>
      <c r="R649" s="60"/>
    </row>
    <row r="650" spans="9:18" x14ac:dyDescent="0.15">
      <c r="I650" s="57"/>
      <c r="J650" s="57"/>
      <c r="K650" s="57"/>
      <c r="L650" s="57"/>
      <c r="M650" s="57"/>
      <c r="N650" s="57"/>
      <c r="O650" s="57"/>
      <c r="P650" s="57"/>
      <c r="Q650" s="57"/>
      <c r="R650" s="60"/>
    </row>
    <row r="651" spans="9:18" x14ac:dyDescent="0.15">
      <c r="I651" s="57"/>
      <c r="J651" s="57"/>
      <c r="K651" s="57"/>
      <c r="L651" s="57"/>
      <c r="M651" s="57"/>
      <c r="N651" s="57"/>
      <c r="O651" s="57"/>
      <c r="P651" s="57"/>
      <c r="Q651" s="57"/>
      <c r="R651" s="60"/>
    </row>
    <row r="652" spans="9:18" x14ac:dyDescent="0.15">
      <c r="I652" s="57"/>
      <c r="J652" s="57"/>
      <c r="K652" s="57"/>
      <c r="L652" s="57"/>
      <c r="M652" s="57"/>
      <c r="N652" s="57"/>
      <c r="O652" s="57"/>
      <c r="P652" s="57"/>
      <c r="Q652" s="57"/>
      <c r="R652" s="60"/>
    </row>
    <row r="653" spans="9:18" x14ac:dyDescent="0.15">
      <c r="I653" s="57"/>
      <c r="J653" s="57"/>
      <c r="K653" s="57"/>
      <c r="L653" s="57"/>
      <c r="M653" s="57"/>
      <c r="N653" s="57"/>
      <c r="O653" s="57"/>
      <c r="P653" s="57"/>
      <c r="Q653" s="57"/>
      <c r="R653" s="60"/>
    </row>
    <row r="654" spans="9:18" x14ac:dyDescent="0.15">
      <c r="I654" s="57"/>
      <c r="J654" s="57"/>
      <c r="K654" s="57"/>
      <c r="L654" s="57"/>
      <c r="M654" s="57"/>
      <c r="N654" s="57"/>
      <c r="O654" s="57"/>
      <c r="P654" s="57"/>
      <c r="Q654" s="57"/>
      <c r="R654" s="60"/>
    </row>
    <row r="655" spans="9:18" x14ac:dyDescent="0.15">
      <c r="I655" s="57"/>
      <c r="J655" s="57"/>
      <c r="K655" s="57"/>
      <c r="L655" s="57"/>
      <c r="M655" s="57"/>
      <c r="N655" s="57"/>
      <c r="O655" s="57"/>
      <c r="P655" s="57"/>
      <c r="Q655" s="57"/>
      <c r="R655" s="60"/>
    </row>
    <row r="656" spans="9:18" x14ac:dyDescent="0.15">
      <c r="I656" s="57"/>
      <c r="J656" s="57"/>
      <c r="K656" s="57"/>
      <c r="L656" s="57"/>
      <c r="M656" s="57"/>
      <c r="N656" s="57"/>
      <c r="O656" s="57"/>
      <c r="P656" s="57"/>
      <c r="Q656" s="57"/>
      <c r="R656" s="60"/>
    </row>
    <row r="657" spans="9:18" x14ac:dyDescent="0.15">
      <c r="I657" s="57"/>
      <c r="J657" s="57"/>
      <c r="K657" s="57"/>
      <c r="L657" s="57"/>
      <c r="M657" s="57"/>
      <c r="N657" s="57"/>
      <c r="O657" s="57"/>
      <c r="P657" s="57"/>
      <c r="Q657" s="57"/>
      <c r="R657" s="60"/>
    </row>
    <row r="658" spans="9:18" x14ac:dyDescent="0.15">
      <c r="I658" s="57"/>
      <c r="J658" s="57"/>
      <c r="K658" s="57"/>
      <c r="L658" s="57"/>
      <c r="M658" s="57"/>
      <c r="N658" s="57"/>
      <c r="O658" s="57"/>
      <c r="P658" s="57"/>
      <c r="Q658" s="57"/>
      <c r="R658" s="60"/>
    </row>
    <row r="659" spans="9:18" x14ac:dyDescent="0.15">
      <c r="I659" s="57"/>
      <c r="J659" s="57"/>
      <c r="K659" s="57"/>
      <c r="L659" s="57"/>
      <c r="M659" s="57"/>
      <c r="N659" s="57"/>
      <c r="O659" s="57"/>
      <c r="P659" s="57"/>
      <c r="Q659" s="57"/>
      <c r="R659" s="60"/>
    </row>
    <row r="660" spans="9:18" x14ac:dyDescent="0.15">
      <c r="I660" s="57"/>
      <c r="J660" s="57"/>
      <c r="K660" s="57"/>
      <c r="L660" s="57"/>
      <c r="M660" s="57"/>
      <c r="N660" s="57"/>
      <c r="O660" s="57"/>
      <c r="P660" s="57"/>
      <c r="Q660" s="57"/>
      <c r="R660" s="60"/>
    </row>
    <row r="661" spans="9:18" x14ac:dyDescent="0.15">
      <c r="I661" s="57"/>
      <c r="J661" s="57"/>
      <c r="K661" s="57"/>
      <c r="L661" s="57"/>
      <c r="M661" s="57"/>
      <c r="N661" s="57"/>
      <c r="O661" s="57"/>
      <c r="P661" s="57"/>
      <c r="Q661" s="57"/>
      <c r="R661" s="60"/>
    </row>
    <row r="662" spans="9:18" x14ac:dyDescent="0.15">
      <c r="I662" s="57"/>
      <c r="J662" s="57"/>
      <c r="K662" s="57"/>
      <c r="L662" s="57"/>
      <c r="M662" s="57"/>
      <c r="N662" s="57"/>
      <c r="O662" s="57"/>
      <c r="P662" s="57"/>
      <c r="Q662" s="57"/>
      <c r="R662" s="60"/>
    </row>
    <row r="663" spans="9:18" x14ac:dyDescent="0.15">
      <c r="I663" s="57"/>
      <c r="J663" s="57"/>
      <c r="K663" s="57"/>
      <c r="L663" s="57"/>
      <c r="M663" s="57"/>
      <c r="N663" s="57"/>
      <c r="O663" s="57"/>
      <c r="P663" s="57"/>
      <c r="Q663" s="57"/>
      <c r="R663" s="60"/>
    </row>
    <row r="664" spans="9:18" x14ac:dyDescent="0.15">
      <c r="I664" s="57"/>
      <c r="J664" s="57"/>
      <c r="K664" s="57"/>
      <c r="L664" s="57"/>
      <c r="M664" s="57"/>
      <c r="N664" s="57"/>
      <c r="O664" s="57"/>
      <c r="P664" s="57"/>
      <c r="Q664" s="57"/>
      <c r="R664" s="60"/>
    </row>
    <row r="665" spans="9:18" x14ac:dyDescent="0.15">
      <c r="I665" s="57"/>
      <c r="J665" s="57"/>
      <c r="K665" s="57"/>
      <c r="L665" s="57"/>
      <c r="M665" s="57"/>
      <c r="N665" s="57"/>
      <c r="O665" s="57"/>
      <c r="P665" s="57"/>
      <c r="Q665" s="57"/>
      <c r="R665" s="60"/>
    </row>
    <row r="666" spans="9:18" x14ac:dyDescent="0.15">
      <c r="I666" s="57"/>
      <c r="J666" s="57"/>
      <c r="K666" s="57"/>
      <c r="L666" s="57"/>
      <c r="M666" s="57"/>
      <c r="N666" s="57"/>
      <c r="O666" s="57"/>
      <c r="P666" s="57"/>
      <c r="Q666" s="57"/>
      <c r="R666" s="60"/>
    </row>
    <row r="667" spans="9:18" x14ac:dyDescent="0.15">
      <c r="I667" s="57"/>
      <c r="J667" s="57"/>
      <c r="K667" s="57"/>
      <c r="L667" s="57"/>
      <c r="M667" s="57"/>
      <c r="N667" s="57"/>
      <c r="O667" s="57"/>
      <c r="P667" s="57"/>
      <c r="Q667" s="57"/>
      <c r="R667" s="60"/>
    </row>
    <row r="668" spans="9:18" x14ac:dyDescent="0.15">
      <c r="I668" s="57"/>
      <c r="J668" s="57"/>
      <c r="K668" s="57"/>
      <c r="L668" s="57"/>
      <c r="M668" s="57"/>
      <c r="N668" s="57"/>
      <c r="O668" s="57"/>
      <c r="P668" s="57"/>
      <c r="Q668" s="57"/>
      <c r="R668" s="60"/>
    </row>
    <row r="669" spans="9:18" x14ac:dyDescent="0.15">
      <c r="I669" s="57"/>
      <c r="J669" s="57"/>
      <c r="K669" s="57"/>
      <c r="L669" s="57"/>
      <c r="M669" s="57"/>
      <c r="N669" s="57"/>
      <c r="O669" s="57"/>
      <c r="P669" s="57"/>
      <c r="Q669" s="57"/>
      <c r="R669" s="60"/>
    </row>
    <row r="670" spans="9:18" x14ac:dyDescent="0.15">
      <c r="I670" s="57"/>
      <c r="J670" s="57"/>
      <c r="K670" s="57"/>
      <c r="L670" s="57"/>
      <c r="M670" s="57"/>
      <c r="N670" s="57"/>
      <c r="O670" s="57"/>
      <c r="P670" s="57"/>
      <c r="Q670" s="57"/>
      <c r="R670" s="60"/>
    </row>
    <row r="671" spans="9:18" x14ac:dyDescent="0.15">
      <c r="I671" s="57"/>
      <c r="J671" s="57"/>
      <c r="K671" s="57"/>
      <c r="L671" s="57"/>
      <c r="M671" s="57"/>
      <c r="N671" s="57"/>
      <c r="O671" s="57"/>
      <c r="P671" s="57"/>
      <c r="Q671" s="57"/>
      <c r="R671" s="60"/>
    </row>
    <row r="672" spans="9:18" x14ac:dyDescent="0.15">
      <c r="I672" s="57"/>
      <c r="J672" s="57"/>
      <c r="K672" s="57"/>
      <c r="L672" s="57"/>
      <c r="M672" s="57"/>
      <c r="N672" s="57"/>
      <c r="O672" s="57"/>
      <c r="P672" s="57"/>
      <c r="Q672" s="57"/>
      <c r="R672" s="60"/>
    </row>
    <row r="673" spans="9:18" x14ac:dyDescent="0.15">
      <c r="I673" s="57"/>
      <c r="J673" s="57"/>
      <c r="K673" s="57"/>
      <c r="L673" s="57"/>
      <c r="M673" s="57"/>
      <c r="N673" s="57"/>
      <c r="O673" s="57"/>
      <c r="P673" s="57"/>
      <c r="Q673" s="57"/>
      <c r="R673" s="60"/>
    </row>
    <row r="674" spans="9:18" x14ac:dyDescent="0.15">
      <c r="I674" s="57"/>
      <c r="J674" s="57"/>
      <c r="K674" s="57"/>
      <c r="L674" s="57"/>
      <c r="M674" s="57"/>
      <c r="N674" s="57"/>
      <c r="O674" s="57"/>
      <c r="P674" s="57"/>
      <c r="Q674" s="57"/>
      <c r="R674" s="60"/>
    </row>
    <row r="675" spans="9:18" x14ac:dyDescent="0.15">
      <c r="I675" s="57"/>
      <c r="J675" s="57"/>
      <c r="K675" s="57"/>
      <c r="L675" s="57"/>
      <c r="M675" s="57"/>
      <c r="N675" s="57"/>
      <c r="O675" s="57"/>
      <c r="P675" s="57"/>
      <c r="Q675" s="57"/>
      <c r="R675" s="60"/>
    </row>
    <row r="676" spans="9:18" x14ac:dyDescent="0.15">
      <c r="I676" s="57"/>
      <c r="J676" s="57"/>
      <c r="K676" s="57"/>
      <c r="L676" s="57"/>
      <c r="M676" s="57"/>
      <c r="N676" s="57"/>
      <c r="O676" s="57"/>
      <c r="P676" s="57"/>
      <c r="Q676" s="57"/>
      <c r="R676" s="60"/>
    </row>
    <row r="677" spans="9:18" x14ac:dyDescent="0.15">
      <c r="I677" s="57"/>
      <c r="J677" s="57"/>
      <c r="K677" s="57"/>
      <c r="L677" s="57"/>
      <c r="M677" s="57"/>
      <c r="N677" s="57"/>
      <c r="O677" s="57"/>
      <c r="P677" s="57"/>
      <c r="Q677" s="57"/>
      <c r="R677" s="60"/>
    </row>
    <row r="678" spans="9:18" x14ac:dyDescent="0.15">
      <c r="I678" s="57"/>
      <c r="J678" s="57"/>
      <c r="K678" s="57"/>
      <c r="L678" s="57"/>
      <c r="M678" s="57"/>
      <c r="N678" s="57"/>
      <c r="O678" s="57"/>
      <c r="P678" s="57"/>
      <c r="Q678" s="57"/>
      <c r="R678" s="60"/>
    </row>
    <row r="679" spans="9:18" x14ac:dyDescent="0.15">
      <c r="I679" s="57"/>
      <c r="J679" s="57"/>
      <c r="K679" s="57"/>
      <c r="L679" s="57"/>
      <c r="M679" s="57"/>
      <c r="N679" s="57"/>
      <c r="O679" s="57"/>
      <c r="P679" s="57"/>
      <c r="Q679" s="57"/>
      <c r="R679" s="60"/>
    </row>
    <row r="680" spans="9:18" x14ac:dyDescent="0.15">
      <c r="I680" s="57"/>
      <c r="J680" s="57"/>
      <c r="K680" s="57"/>
      <c r="L680" s="57"/>
      <c r="M680" s="57"/>
      <c r="N680" s="57"/>
      <c r="O680" s="57"/>
      <c r="P680" s="57"/>
      <c r="Q680" s="57"/>
      <c r="R680" s="60"/>
    </row>
    <row r="681" spans="9:18" x14ac:dyDescent="0.15">
      <c r="I681" s="57"/>
      <c r="J681" s="57"/>
      <c r="K681" s="57"/>
      <c r="L681" s="57"/>
      <c r="M681" s="57"/>
      <c r="N681" s="57"/>
      <c r="O681" s="57"/>
      <c r="P681" s="57"/>
      <c r="Q681" s="57"/>
      <c r="R681" s="60"/>
    </row>
    <row r="682" spans="9:18" x14ac:dyDescent="0.15">
      <c r="I682" s="57"/>
      <c r="J682" s="57"/>
      <c r="K682" s="57"/>
      <c r="L682" s="57"/>
      <c r="M682" s="57"/>
      <c r="N682" s="57"/>
      <c r="O682" s="57"/>
      <c r="P682" s="57"/>
      <c r="Q682" s="57"/>
      <c r="R682" s="60"/>
    </row>
    <row r="683" spans="9:18" x14ac:dyDescent="0.15">
      <c r="I683" s="57"/>
      <c r="J683" s="57"/>
      <c r="K683" s="57"/>
      <c r="L683" s="57"/>
      <c r="M683" s="57"/>
      <c r="N683" s="57"/>
      <c r="O683" s="57"/>
      <c r="P683" s="57"/>
      <c r="Q683" s="57"/>
      <c r="R683" s="60"/>
    </row>
    <row r="684" spans="9:18" x14ac:dyDescent="0.15">
      <c r="I684" s="57"/>
      <c r="J684" s="57"/>
      <c r="K684" s="57"/>
      <c r="L684" s="57"/>
      <c r="M684" s="57"/>
      <c r="N684" s="57"/>
      <c r="O684" s="57"/>
      <c r="P684" s="57"/>
      <c r="Q684" s="57"/>
      <c r="R684" s="60"/>
    </row>
    <row r="685" spans="9:18" x14ac:dyDescent="0.15">
      <c r="I685" s="57"/>
      <c r="J685" s="57"/>
      <c r="K685" s="57"/>
      <c r="L685" s="57"/>
      <c r="M685" s="57"/>
      <c r="N685" s="57"/>
      <c r="O685" s="57"/>
      <c r="P685" s="57"/>
      <c r="Q685" s="57"/>
      <c r="R685" s="60"/>
    </row>
    <row r="686" spans="9:18" x14ac:dyDescent="0.15">
      <c r="I686" s="57"/>
      <c r="J686" s="57"/>
      <c r="K686" s="57"/>
      <c r="L686" s="57"/>
      <c r="M686" s="57"/>
      <c r="N686" s="57"/>
      <c r="O686" s="57"/>
      <c r="P686" s="57"/>
      <c r="Q686" s="57"/>
      <c r="R686" s="60"/>
    </row>
    <row r="687" spans="9:18" x14ac:dyDescent="0.15">
      <c r="I687" s="57"/>
      <c r="J687" s="57"/>
      <c r="K687" s="57"/>
      <c r="L687" s="57"/>
      <c r="M687" s="57"/>
      <c r="N687" s="57"/>
      <c r="O687" s="57"/>
      <c r="P687" s="57"/>
      <c r="Q687" s="57"/>
      <c r="R687" s="60"/>
    </row>
    <row r="688" spans="9:18" x14ac:dyDescent="0.15">
      <c r="I688" s="57"/>
      <c r="J688" s="57"/>
      <c r="K688" s="57"/>
      <c r="L688" s="57"/>
      <c r="M688" s="57"/>
      <c r="N688" s="57"/>
      <c r="O688" s="57"/>
      <c r="P688" s="57"/>
      <c r="Q688" s="57"/>
      <c r="R688" s="60"/>
    </row>
    <row r="689" spans="9:18" x14ac:dyDescent="0.15">
      <c r="I689" s="57"/>
      <c r="J689" s="57"/>
      <c r="K689" s="57"/>
      <c r="L689" s="57"/>
      <c r="M689" s="57"/>
      <c r="N689" s="57"/>
      <c r="O689" s="57"/>
      <c r="P689" s="57"/>
      <c r="Q689" s="57"/>
      <c r="R689" s="60"/>
    </row>
    <row r="690" spans="9:18" x14ac:dyDescent="0.15">
      <c r="I690" s="57"/>
      <c r="J690" s="57"/>
      <c r="K690" s="57"/>
      <c r="L690" s="57"/>
      <c r="M690" s="57"/>
      <c r="N690" s="57"/>
      <c r="O690" s="57"/>
      <c r="P690" s="57"/>
      <c r="Q690" s="57"/>
      <c r="R690" s="60"/>
    </row>
    <row r="691" spans="9:18" x14ac:dyDescent="0.15">
      <c r="I691" s="57"/>
      <c r="J691" s="57"/>
      <c r="K691" s="57"/>
      <c r="L691" s="57"/>
      <c r="M691" s="57"/>
      <c r="N691" s="57"/>
      <c r="O691" s="57"/>
      <c r="P691" s="57"/>
      <c r="Q691" s="57"/>
      <c r="R691" s="60"/>
    </row>
    <row r="692" spans="9:18" x14ac:dyDescent="0.15">
      <c r="I692" s="57"/>
      <c r="J692" s="57"/>
      <c r="K692" s="57"/>
      <c r="L692" s="57"/>
      <c r="M692" s="57"/>
      <c r="N692" s="57"/>
      <c r="O692" s="57"/>
      <c r="P692" s="57"/>
      <c r="Q692" s="57"/>
      <c r="R692" s="60"/>
    </row>
    <row r="693" spans="9:18" x14ac:dyDescent="0.15">
      <c r="I693" s="57"/>
      <c r="J693" s="57"/>
      <c r="K693" s="57"/>
      <c r="L693" s="57"/>
      <c r="M693" s="57"/>
      <c r="N693" s="57"/>
      <c r="O693" s="57"/>
      <c r="P693" s="57"/>
      <c r="Q693" s="57"/>
      <c r="R693" s="60"/>
    </row>
    <row r="694" spans="9:18" x14ac:dyDescent="0.15">
      <c r="I694" s="57"/>
      <c r="J694" s="57"/>
      <c r="K694" s="57"/>
      <c r="L694" s="57"/>
      <c r="M694" s="57"/>
      <c r="N694" s="57"/>
      <c r="O694" s="57"/>
      <c r="P694" s="57"/>
      <c r="Q694" s="57"/>
      <c r="R694" s="60"/>
    </row>
    <row r="695" spans="9:18" x14ac:dyDescent="0.15">
      <c r="I695" s="57"/>
      <c r="J695" s="57"/>
      <c r="K695" s="57"/>
      <c r="L695" s="57"/>
      <c r="M695" s="57"/>
      <c r="N695" s="57"/>
      <c r="O695" s="57"/>
      <c r="P695" s="57"/>
      <c r="Q695" s="57"/>
      <c r="R695" s="60"/>
    </row>
    <row r="696" spans="9:18" x14ac:dyDescent="0.15">
      <c r="I696" s="57"/>
      <c r="J696" s="57"/>
      <c r="K696" s="57"/>
      <c r="L696" s="57"/>
      <c r="M696" s="57"/>
      <c r="N696" s="57"/>
      <c r="O696" s="57"/>
      <c r="P696" s="57"/>
      <c r="Q696" s="57"/>
      <c r="R696" s="60"/>
    </row>
    <row r="697" spans="9:18" x14ac:dyDescent="0.15">
      <c r="I697" s="57"/>
      <c r="J697" s="57"/>
      <c r="K697" s="57"/>
      <c r="L697" s="57"/>
      <c r="M697" s="57"/>
      <c r="N697" s="57"/>
      <c r="O697" s="57"/>
      <c r="P697" s="57"/>
      <c r="Q697" s="57"/>
      <c r="R697" s="60"/>
    </row>
    <row r="698" spans="9:18" x14ac:dyDescent="0.15">
      <c r="I698" s="57"/>
      <c r="J698" s="57"/>
      <c r="K698" s="57"/>
      <c r="L698" s="57"/>
      <c r="M698" s="57"/>
      <c r="N698" s="57"/>
      <c r="O698" s="57"/>
      <c r="P698" s="57"/>
      <c r="Q698" s="57"/>
      <c r="R698" s="60"/>
    </row>
    <row r="699" spans="9:18" x14ac:dyDescent="0.15">
      <c r="I699" s="57"/>
      <c r="J699" s="57"/>
      <c r="K699" s="57"/>
      <c r="L699" s="57"/>
      <c r="M699" s="57"/>
      <c r="N699" s="57"/>
      <c r="O699" s="57"/>
      <c r="P699" s="57"/>
      <c r="Q699" s="57"/>
      <c r="R699" s="60"/>
    </row>
    <row r="700" spans="9:18" x14ac:dyDescent="0.15">
      <c r="I700" s="57"/>
      <c r="J700" s="57"/>
      <c r="K700" s="57"/>
      <c r="L700" s="57"/>
      <c r="M700" s="57"/>
      <c r="N700" s="57"/>
      <c r="O700" s="57"/>
      <c r="P700" s="57"/>
      <c r="Q700" s="57"/>
      <c r="R700" s="60"/>
    </row>
    <row r="701" spans="9:18" x14ac:dyDescent="0.15">
      <c r="I701" s="57"/>
      <c r="J701" s="57"/>
      <c r="K701" s="57"/>
      <c r="L701" s="57"/>
      <c r="M701" s="57"/>
      <c r="N701" s="57"/>
      <c r="O701" s="57"/>
      <c r="P701" s="57"/>
      <c r="Q701" s="57"/>
      <c r="R701" s="60"/>
    </row>
    <row r="702" spans="9:18" x14ac:dyDescent="0.15">
      <c r="I702" s="57"/>
      <c r="J702" s="57"/>
      <c r="K702" s="57"/>
      <c r="L702" s="57"/>
      <c r="M702" s="57"/>
      <c r="N702" s="57"/>
      <c r="O702" s="57"/>
      <c r="P702" s="57"/>
      <c r="Q702" s="57"/>
      <c r="R702" s="60"/>
    </row>
    <row r="703" spans="9:18" x14ac:dyDescent="0.15">
      <c r="I703" s="57"/>
      <c r="J703" s="57"/>
      <c r="K703" s="57"/>
      <c r="L703" s="57"/>
      <c r="M703" s="57"/>
      <c r="N703" s="57"/>
      <c r="O703" s="57"/>
      <c r="P703" s="57"/>
      <c r="Q703" s="57"/>
      <c r="R703" s="60"/>
    </row>
    <row r="704" spans="9:18" x14ac:dyDescent="0.15">
      <c r="I704" s="57"/>
      <c r="J704" s="57"/>
      <c r="K704" s="57"/>
      <c r="L704" s="57"/>
      <c r="M704" s="57"/>
      <c r="N704" s="57"/>
      <c r="O704" s="57"/>
      <c r="P704" s="57"/>
      <c r="Q704" s="57"/>
      <c r="R704" s="60"/>
    </row>
    <row r="705" spans="9:18" x14ac:dyDescent="0.15">
      <c r="I705" s="57"/>
      <c r="J705" s="57"/>
      <c r="K705" s="57"/>
      <c r="L705" s="57"/>
      <c r="M705" s="57"/>
      <c r="N705" s="57"/>
      <c r="O705" s="57"/>
      <c r="P705" s="57"/>
      <c r="Q705" s="57"/>
      <c r="R705" s="60"/>
    </row>
    <row r="706" spans="9:18" x14ac:dyDescent="0.15">
      <c r="I706" s="57"/>
      <c r="J706" s="57"/>
      <c r="K706" s="57"/>
      <c r="L706" s="57"/>
      <c r="M706" s="57"/>
      <c r="N706" s="57"/>
      <c r="O706" s="57"/>
      <c r="P706" s="57"/>
      <c r="Q706" s="57"/>
      <c r="R706" s="60"/>
    </row>
    <row r="707" spans="9:18" x14ac:dyDescent="0.15">
      <c r="I707" s="57"/>
      <c r="J707" s="57"/>
      <c r="K707" s="57"/>
      <c r="L707" s="57"/>
      <c r="M707" s="57"/>
      <c r="N707" s="57"/>
      <c r="O707" s="57"/>
      <c r="P707" s="57"/>
      <c r="Q707" s="57"/>
      <c r="R707" s="60"/>
    </row>
    <row r="708" spans="9:18" x14ac:dyDescent="0.15">
      <c r="I708" s="57"/>
      <c r="J708" s="57"/>
      <c r="K708" s="57"/>
      <c r="L708" s="57"/>
      <c r="M708" s="57"/>
      <c r="N708" s="57"/>
      <c r="O708" s="57"/>
      <c r="P708" s="57"/>
      <c r="Q708" s="57"/>
      <c r="R708" s="60"/>
    </row>
    <row r="709" spans="9:18" x14ac:dyDescent="0.15">
      <c r="I709" s="57"/>
      <c r="J709" s="57"/>
      <c r="K709" s="57"/>
      <c r="L709" s="57"/>
      <c r="M709" s="57"/>
      <c r="N709" s="57"/>
      <c r="O709" s="57"/>
      <c r="P709" s="57"/>
      <c r="Q709" s="57"/>
      <c r="R709" s="60"/>
    </row>
    <row r="710" spans="9:18" x14ac:dyDescent="0.15">
      <c r="I710" s="57"/>
      <c r="J710" s="57"/>
      <c r="K710" s="57"/>
      <c r="L710" s="57"/>
      <c r="M710" s="57"/>
      <c r="N710" s="57"/>
      <c r="O710" s="57"/>
      <c r="P710" s="57"/>
      <c r="Q710" s="57"/>
      <c r="R710" s="60"/>
    </row>
    <row r="711" spans="9:18" x14ac:dyDescent="0.15">
      <c r="I711" s="57"/>
      <c r="J711" s="57"/>
      <c r="K711" s="57"/>
      <c r="L711" s="57"/>
      <c r="M711" s="57"/>
      <c r="N711" s="57"/>
      <c r="O711" s="57"/>
      <c r="P711" s="57"/>
      <c r="Q711" s="57"/>
      <c r="R711" s="60"/>
    </row>
    <row r="712" spans="9:18" x14ac:dyDescent="0.15">
      <c r="I712" s="57"/>
      <c r="J712" s="57"/>
      <c r="K712" s="57"/>
      <c r="L712" s="57"/>
      <c r="M712" s="57"/>
      <c r="N712" s="57"/>
      <c r="O712" s="57"/>
      <c r="P712" s="57"/>
      <c r="Q712" s="57"/>
      <c r="R712" s="60"/>
    </row>
    <row r="713" spans="9:18" x14ac:dyDescent="0.15">
      <c r="I713" s="57"/>
      <c r="J713" s="57"/>
      <c r="K713" s="57"/>
      <c r="L713" s="57"/>
      <c r="M713" s="57"/>
      <c r="N713" s="57"/>
      <c r="O713" s="57"/>
      <c r="P713" s="57"/>
      <c r="Q713" s="57"/>
      <c r="R713" s="60"/>
    </row>
    <row r="714" spans="9:18" x14ac:dyDescent="0.15">
      <c r="I714" s="57"/>
      <c r="J714" s="57"/>
      <c r="K714" s="57"/>
      <c r="L714" s="57"/>
      <c r="M714" s="57"/>
      <c r="N714" s="57"/>
      <c r="O714" s="57"/>
      <c r="P714" s="57"/>
      <c r="Q714" s="57"/>
      <c r="R714" s="60"/>
    </row>
    <row r="715" spans="9:18" x14ac:dyDescent="0.15">
      <c r="I715" s="57"/>
      <c r="J715" s="57"/>
      <c r="K715" s="57"/>
      <c r="L715" s="57"/>
      <c r="M715" s="57"/>
      <c r="N715" s="57"/>
      <c r="O715" s="57"/>
      <c r="P715" s="57"/>
      <c r="Q715" s="57"/>
      <c r="R715" s="60"/>
    </row>
    <row r="716" spans="9:18" x14ac:dyDescent="0.15">
      <c r="I716" s="57"/>
      <c r="J716" s="57"/>
      <c r="K716" s="57"/>
      <c r="L716" s="57"/>
      <c r="M716" s="57"/>
      <c r="N716" s="57"/>
      <c r="O716" s="57"/>
      <c r="P716" s="57"/>
      <c r="Q716" s="57"/>
      <c r="R716" s="60"/>
    </row>
    <row r="717" spans="9:18" x14ac:dyDescent="0.15">
      <c r="I717" s="57"/>
      <c r="J717" s="57"/>
      <c r="K717" s="57"/>
      <c r="L717" s="57"/>
      <c r="M717" s="57"/>
      <c r="N717" s="57"/>
      <c r="O717" s="57"/>
      <c r="P717" s="57"/>
      <c r="Q717" s="57"/>
      <c r="R717" s="60"/>
    </row>
    <row r="718" spans="9:18" x14ac:dyDescent="0.15">
      <c r="I718" s="57"/>
      <c r="J718" s="57"/>
      <c r="K718" s="57"/>
      <c r="L718" s="57"/>
      <c r="M718" s="57"/>
      <c r="N718" s="57"/>
      <c r="O718" s="57"/>
      <c r="P718" s="57"/>
      <c r="Q718" s="57"/>
      <c r="R718" s="60"/>
    </row>
    <row r="719" spans="9:18" x14ac:dyDescent="0.15">
      <c r="I719" s="57"/>
      <c r="J719" s="57"/>
      <c r="K719" s="57"/>
      <c r="L719" s="57"/>
      <c r="M719" s="57"/>
      <c r="N719" s="57"/>
      <c r="O719" s="57"/>
      <c r="P719" s="57"/>
      <c r="Q719" s="57"/>
      <c r="R719" s="60"/>
    </row>
    <row r="720" spans="9:18" x14ac:dyDescent="0.15">
      <c r="I720" s="57"/>
      <c r="J720" s="57"/>
      <c r="K720" s="57"/>
      <c r="L720" s="57"/>
      <c r="M720" s="57"/>
      <c r="N720" s="57"/>
      <c r="O720" s="57"/>
      <c r="P720" s="57"/>
      <c r="Q720" s="57"/>
      <c r="R720" s="60"/>
    </row>
    <row r="721" spans="9:18" x14ac:dyDescent="0.15">
      <c r="I721" s="57"/>
      <c r="J721" s="57"/>
      <c r="K721" s="57"/>
      <c r="L721" s="57"/>
      <c r="M721" s="57"/>
      <c r="N721" s="57"/>
      <c r="O721" s="57"/>
      <c r="P721" s="57"/>
      <c r="Q721" s="57"/>
      <c r="R721" s="60"/>
    </row>
    <row r="722" spans="9:18" x14ac:dyDescent="0.15">
      <c r="I722" s="57"/>
      <c r="J722" s="57"/>
      <c r="K722" s="57"/>
      <c r="L722" s="57"/>
      <c r="M722" s="57"/>
      <c r="N722" s="57"/>
      <c r="O722" s="57"/>
      <c r="P722" s="57"/>
      <c r="Q722" s="57"/>
      <c r="R722" s="60"/>
    </row>
    <row r="723" spans="9:18" x14ac:dyDescent="0.15">
      <c r="I723" s="57"/>
      <c r="J723" s="57"/>
      <c r="K723" s="57"/>
      <c r="L723" s="57"/>
      <c r="M723" s="57"/>
      <c r="N723" s="57"/>
      <c r="O723" s="57"/>
      <c r="P723" s="57"/>
      <c r="Q723" s="57"/>
      <c r="R723" s="60"/>
    </row>
    <row r="724" spans="9:18" x14ac:dyDescent="0.15">
      <c r="I724" s="57"/>
      <c r="J724" s="57"/>
      <c r="K724" s="57"/>
      <c r="L724" s="57"/>
      <c r="M724" s="57"/>
      <c r="N724" s="57"/>
      <c r="O724" s="57"/>
      <c r="P724" s="57"/>
      <c r="Q724" s="57"/>
      <c r="R724" s="60"/>
    </row>
    <row r="725" spans="9:18" x14ac:dyDescent="0.15">
      <c r="I725" s="57"/>
      <c r="J725" s="57"/>
      <c r="K725" s="57"/>
      <c r="L725" s="57"/>
      <c r="M725" s="57"/>
      <c r="N725" s="57"/>
      <c r="O725" s="57"/>
      <c r="P725" s="57"/>
      <c r="Q725" s="57"/>
      <c r="R725" s="60"/>
    </row>
    <row r="726" spans="9:18" x14ac:dyDescent="0.15">
      <c r="I726" s="57"/>
      <c r="J726" s="57"/>
      <c r="K726" s="57"/>
      <c r="L726" s="57"/>
      <c r="M726" s="57"/>
      <c r="N726" s="57"/>
      <c r="O726" s="57"/>
      <c r="P726" s="57"/>
      <c r="Q726" s="57"/>
      <c r="R726" s="60"/>
    </row>
    <row r="727" spans="9:18" x14ac:dyDescent="0.15">
      <c r="I727" s="57"/>
      <c r="J727" s="57"/>
      <c r="K727" s="57"/>
      <c r="L727" s="57"/>
      <c r="M727" s="57"/>
      <c r="N727" s="57"/>
      <c r="O727" s="57"/>
      <c r="P727" s="57"/>
      <c r="Q727" s="57"/>
      <c r="R727" s="60"/>
    </row>
    <row r="728" spans="9:18" x14ac:dyDescent="0.15">
      <c r="I728" s="57"/>
      <c r="J728" s="57"/>
      <c r="K728" s="57"/>
      <c r="L728" s="57"/>
      <c r="M728" s="57"/>
      <c r="N728" s="57"/>
      <c r="O728" s="57"/>
      <c r="P728" s="57"/>
      <c r="Q728" s="57"/>
      <c r="R728" s="60"/>
    </row>
    <row r="729" spans="9:18" x14ac:dyDescent="0.15">
      <c r="I729" s="57"/>
      <c r="J729" s="57"/>
      <c r="K729" s="57"/>
      <c r="L729" s="57"/>
      <c r="M729" s="57"/>
      <c r="N729" s="57"/>
      <c r="O729" s="57"/>
      <c r="P729" s="57"/>
      <c r="Q729" s="57"/>
      <c r="R729" s="60"/>
    </row>
    <row r="730" spans="9:18" x14ac:dyDescent="0.15">
      <c r="I730" s="57"/>
      <c r="J730" s="57"/>
      <c r="K730" s="57"/>
      <c r="L730" s="57"/>
      <c r="M730" s="57"/>
      <c r="N730" s="57"/>
      <c r="O730" s="57"/>
      <c r="P730" s="57"/>
      <c r="Q730" s="57"/>
      <c r="R730" s="60"/>
    </row>
    <row r="731" spans="9:18" x14ac:dyDescent="0.15">
      <c r="I731" s="57"/>
      <c r="J731" s="57"/>
      <c r="K731" s="57"/>
      <c r="L731" s="57"/>
      <c r="M731" s="57"/>
      <c r="N731" s="57"/>
      <c r="O731" s="57"/>
      <c r="P731" s="57"/>
      <c r="Q731" s="57"/>
      <c r="R731" s="60"/>
    </row>
    <row r="732" spans="9:18" x14ac:dyDescent="0.15">
      <c r="I732" s="57"/>
      <c r="J732" s="57"/>
      <c r="K732" s="57"/>
      <c r="L732" s="57"/>
      <c r="M732" s="57"/>
      <c r="N732" s="57"/>
      <c r="O732" s="57"/>
      <c r="P732" s="57"/>
      <c r="Q732" s="57"/>
      <c r="R732" s="60"/>
    </row>
    <row r="733" spans="9:18" x14ac:dyDescent="0.15">
      <c r="I733" s="57"/>
      <c r="J733" s="57"/>
      <c r="K733" s="57"/>
      <c r="L733" s="57"/>
      <c r="M733" s="57"/>
      <c r="N733" s="57"/>
      <c r="O733" s="57"/>
      <c r="P733" s="57"/>
      <c r="Q733" s="57"/>
      <c r="R733" s="60"/>
    </row>
    <row r="734" spans="9:18" x14ac:dyDescent="0.15">
      <c r="I734" s="57"/>
      <c r="J734" s="57"/>
      <c r="K734" s="57"/>
      <c r="L734" s="57"/>
      <c r="M734" s="57"/>
      <c r="N734" s="57"/>
      <c r="O734" s="57"/>
      <c r="P734" s="57"/>
      <c r="Q734" s="57"/>
      <c r="R734" s="60"/>
    </row>
    <row r="735" spans="9:18" x14ac:dyDescent="0.15">
      <c r="I735" s="57"/>
      <c r="J735" s="57"/>
      <c r="K735" s="57"/>
      <c r="L735" s="57"/>
      <c r="M735" s="57"/>
      <c r="N735" s="57"/>
      <c r="O735" s="57"/>
      <c r="P735" s="57"/>
      <c r="Q735" s="57"/>
      <c r="R735" s="60"/>
    </row>
    <row r="736" spans="9:18" x14ac:dyDescent="0.15">
      <c r="I736" s="57"/>
      <c r="J736" s="57"/>
      <c r="K736" s="57"/>
      <c r="L736" s="57"/>
      <c r="M736" s="57"/>
      <c r="N736" s="57"/>
      <c r="O736" s="57"/>
      <c r="P736" s="57"/>
      <c r="Q736" s="57"/>
      <c r="R736" s="60"/>
    </row>
    <row r="737" spans="9:18" x14ac:dyDescent="0.15">
      <c r="I737" s="57"/>
      <c r="J737" s="57"/>
      <c r="K737" s="57"/>
      <c r="L737" s="57"/>
      <c r="M737" s="57"/>
      <c r="N737" s="57"/>
      <c r="O737" s="57"/>
      <c r="P737" s="57"/>
      <c r="Q737" s="57"/>
      <c r="R737" s="60"/>
    </row>
    <row r="738" spans="9:18" x14ac:dyDescent="0.15">
      <c r="I738" s="57"/>
      <c r="J738" s="57"/>
      <c r="K738" s="57"/>
      <c r="L738" s="57"/>
      <c r="M738" s="57"/>
      <c r="N738" s="57"/>
      <c r="O738" s="57"/>
      <c r="P738" s="57"/>
      <c r="Q738" s="57"/>
      <c r="R738" s="60"/>
    </row>
    <row r="739" spans="9:18" x14ac:dyDescent="0.15">
      <c r="I739" s="57"/>
      <c r="J739" s="57"/>
      <c r="K739" s="57"/>
      <c r="L739" s="57"/>
      <c r="M739" s="57"/>
      <c r="N739" s="57"/>
      <c r="O739" s="57"/>
      <c r="P739" s="57"/>
      <c r="Q739" s="57"/>
      <c r="R739" s="60"/>
    </row>
    <row r="740" spans="9:18" x14ac:dyDescent="0.15">
      <c r="I740" s="57"/>
      <c r="J740" s="57"/>
      <c r="K740" s="57"/>
      <c r="L740" s="57"/>
      <c r="M740" s="57"/>
      <c r="N740" s="57"/>
      <c r="O740" s="57"/>
      <c r="P740" s="57"/>
      <c r="Q740" s="57"/>
      <c r="R740" s="60"/>
    </row>
    <row r="741" spans="9:18" x14ac:dyDescent="0.15">
      <c r="I741" s="57"/>
      <c r="J741" s="57"/>
      <c r="K741" s="57"/>
      <c r="L741" s="57"/>
      <c r="M741" s="57"/>
      <c r="N741" s="57"/>
      <c r="O741" s="57"/>
      <c r="P741" s="57"/>
      <c r="Q741" s="57"/>
      <c r="R741" s="60"/>
    </row>
    <row r="742" spans="9:18" x14ac:dyDescent="0.15">
      <c r="I742" s="57"/>
      <c r="J742" s="57"/>
      <c r="K742" s="57"/>
      <c r="L742" s="57"/>
      <c r="M742" s="57"/>
      <c r="N742" s="57"/>
      <c r="O742" s="57"/>
      <c r="P742" s="57"/>
      <c r="Q742" s="57"/>
      <c r="R742" s="60"/>
    </row>
    <row r="743" spans="9:18" x14ac:dyDescent="0.15">
      <c r="I743" s="57"/>
      <c r="J743" s="57"/>
      <c r="K743" s="57"/>
      <c r="L743" s="57"/>
      <c r="M743" s="57"/>
      <c r="N743" s="57"/>
      <c r="O743" s="57"/>
      <c r="P743" s="57"/>
      <c r="Q743" s="57"/>
      <c r="R743" s="60"/>
    </row>
    <row r="744" spans="9:18" x14ac:dyDescent="0.15">
      <c r="I744" s="57"/>
      <c r="J744" s="57"/>
      <c r="K744" s="57"/>
      <c r="L744" s="57"/>
      <c r="M744" s="57"/>
      <c r="N744" s="57"/>
      <c r="O744" s="57"/>
      <c r="P744" s="57"/>
      <c r="Q744" s="57"/>
      <c r="R744" s="60"/>
    </row>
    <row r="745" spans="9:18" x14ac:dyDescent="0.15">
      <c r="I745" s="57"/>
      <c r="J745" s="57"/>
      <c r="K745" s="57"/>
      <c r="L745" s="57"/>
      <c r="M745" s="57"/>
      <c r="N745" s="57"/>
      <c r="O745" s="57"/>
      <c r="P745" s="57"/>
      <c r="Q745" s="57"/>
      <c r="R745" s="60"/>
    </row>
    <row r="746" spans="9:18" x14ac:dyDescent="0.15">
      <c r="I746" s="57"/>
      <c r="J746" s="57"/>
      <c r="K746" s="57"/>
      <c r="L746" s="57"/>
      <c r="M746" s="57"/>
      <c r="N746" s="57"/>
      <c r="O746" s="57"/>
      <c r="P746" s="57"/>
      <c r="Q746" s="57"/>
      <c r="R746" s="60"/>
    </row>
    <row r="747" spans="9:18" x14ac:dyDescent="0.15">
      <c r="I747" s="57"/>
      <c r="J747" s="57"/>
      <c r="K747" s="57"/>
      <c r="L747" s="57"/>
      <c r="M747" s="57"/>
      <c r="N747" s="57"/>
      <c r="O747" s="57"/>
      <c r="P747" s="57"/>
      <c r="Q747" s="57"/>
      <c r="R747" s="60"/>
    </row>
    <row r="748" spans="9:18" x14ac:dyDescent="0.15">
      <c r="I748" s="57"/>
      <c r="J748" s="57"/>
      <c r="K748" s="57"/>
      <c r="L748" s="57"/>
      <c r="M748" s="57"/>
      <c r="N748" s="57"/>
      <c r="O748" s="57"/>
      <c r="P748" s="57"/>
      <c r="Q748" s="57"/>
      <c r="R748" s="60"/>
    </row>
    <row r="749" spans="9:18" x14ac:dyDescent="0.15">
      <c r="I749" s="57"/>
      <c r="J749" s="57"/>
      <c r="K749" s="57"/>
      <c r="L749" s="57"/>
      <c r="M749" s="57"/>
      <c r="N749" s="57"/>
      <c r="O749" s="57"/>
      <c r="P749" s="57"/>
      <c r="Q749" s="57"/>
      <c r="R749" s="60"/>
    </row>
    <row r="750" spans="9:18" x14ac:dyDescent="0.15">
      <c r="I750" s="57"/>
      <c r="J750" s="57"/>
      <c r="K750" s="57"/>
      <c r="L750" s="57"/>
      <c r="M750" s="57"/>
      <c r="N750" s="57"/>
      <c r="O750" s="57"/>
      <c r="P750" s="57"/>
      <c r="Q750" s="57"/>
      <c r="R750" s="60"/>
    </row>
    <row r="751" spans="9:18" x14ac:dyDescent="0.15">
      <c r="I751" s="57"/>
      <c r="J751" s="57"/>
      <c r="K751" s="57"/>
      <c r="L751" s="57"/>
      <c r="M751" s="57"/>
      <c r="N751" s="57"/>
      <c r="O751" s="57"/>
      <c r="P751" s="57"/>
      <c r="Q751" s="57"/>
      <c r="R751" s="60"/>
    </row>
    <row r="752" spans="9:18" x14ac:dyDescent="0.15">
      <c r="I752" s="57"/>
      <c r="J752" s="57"/>
      <c r="K752" s="57"/>
      <c r="L752" s="57"/>
      <c r="M752" s="57"/>
      <c r="N752" s="57"/>
      <c r="O752" s="57"/>
      <c r="P752" s="57"/>
      <c r="Q752" s="57"/>
      <c r="R752" s="60"/>
    </row>
    <row r="753" spans="9:18" x14ac:dyDescent="0.15">
      <c r="I753" s="57"/>
      <c r="J753" s="57"/>
      <c r="K753" s="57"/>
      <c r="L753" s="57"/>
      <c r="M753" s="57"/>
      <c r="N753" s="57"/>
      <c r="O753" s="57"/>
      <c r="P753" s="57"/>
      <c r="Q753" s="57"/>
      <c r="R753" s="60"/>
    </row>
    <row r="754" spans="9:18" x14ac:dyDescent="0.15">
      <c r="I754" s="57"/>
      <c r="J754" s="57"/>
      <c r="K754" s="57"/>
      <c r="L754" s="57"/>
      <c r="M754" s="57"/>
      <c r="N754" s="57"/>
      <c r="O754" s="57"/>
      <c r="P754" s="57"/>
      <c r="Q754" s="57"/>
      <c r="R754" s="60"/>
    </row>
    <row r="755" spans="9:18" x14ac:dyDescent="0.15">
      <c r="I755" s="57"/>
      <c r="J755" s="57"/>
      <c r="K755" s="57"/>
      <c r="L755" s="57"/>
      <c r="M755" s="57"/>
      <c r="N755" s="57"/>
      <c r="O755" s="57"/>
      <c r="P755" s="57"/>
      <c r="Q755" s="57"/>
      <c r="R755" s="60"/>
    </row>
    <row r="756" spans="9:18" x14ac:dyDescent="0.15">
      <c r="I756" s="57"/>
      <c r="J756" s="57"/>
      <c r="K756" s="57"/>
      <c r="L756" s="57"/>
      <c r="M756" s="57"/>
      <c r="N756" s="57"/>
      <c r="O756" s="57"/>
      <c r="P756" s="57"/>
      <c r="Q756" s="57"/>
      <c r="R756" s="60"/>
    </row>
    <row r="757" spans="9:18" x14ac:dyDescent="0.15">
      <c r="I757" s="57"/>
      <c r="J757" s="57"/>
      <c r="K757" s="57"/>
      <c r="L757" s="57"/>
      <c r="M757" s="57"/>
      <c r="N757" s="57"/>
      <c r="O757" s="57"/>
      <c r="P757" s="57"/>
      <c r="Q757" s="57"/>
      <c r="R757" s="60"/>
    </row>
    <row r="758" spans="9:18" x14ac:dyDescent="0.15">
      <c r="I758" s="57"/>
      <c r="J758" s="57"/>
      <c r="K758" s="57"/>
      <c r="L758" s="57"/>
      <c r="M758" s="57"/>
      <c r="N758" s="57"/>
      <c r="O758" s="57"/>
      <c r="P758" s="57"/>
      <c r="Q758" s="57"/>
      <c r="R758" s="60"/>
    </row>
    <row r="759" spans="9:18" x14ac:dyDescent="0.15">
      <c r="I759" s="57"/>
      <c r="J759" s="57"/>
      <c r="K759" s="57"/>
      <c r="L759" s="57"/>
      <c r="M759" s="57"/>
      <c r="N759" s="57"/>
      <c r="O759" s="57"/>
      <c r="P759" s="57"/>
      <c r="Q759" s="57"/>
      <c r="R759" s="60"/>
    </row>
    <row r="760" spans="9:18" x14ac:dyDescent="0.15">
      <c r="I760" s="57"/>
      <c r="J760" s="57"/>
      <c r="K760" s="57"/>
      <c r="L760" s="57"/>
      <c r="M760" s="57"/>
      <c r="N760" s="57"/>
      <c r="O760" s="57"/>
      <c r="P760" s="57"/>
      <c r="Q760" s="57"/>
      <c r="R760" s="60"/>
    </row>
    <row r="761" spans="9:18" x14ac:dyDescent="0.15">
      <c r="I761" s="57"/>
      <c r="J761" s="57"/>
      <c r="K761" s="57"/>
      <c r="L761" s="57"/>
      <c r="M761" s="57"/>
      <c r="N761" s="57"/>
      <c r="O761" s="57"/>
      <c r="P761" s="57"/>
      <c r="Q761" s="57"/>
      <c r="R761" s="60"/>
    </row>
    <row r="762" spans="9:18" x14ac:dyDescent="0.15">
      <c r="I762" s="57"/>
      <c r="J762" s="57"/>
      <c r="K762" s="57"/>
      <c r="L762" s="57"/>
      <c r="M762" s="57"/>
      <c r="N762" s="57"/>
      <c r="O762" s="57"/>
      <c r="P762" s="57"/>
      <c r="Q762" s="57"/>
      <c r="R762" s="60"/>
    </row>
    <row r="763" spans="9:18" x14ac:dyDescent="0.15">
      <c r="I763" s="57"/>
      <c r="J763" s="57"/>
      <c r="K763" s="57"/>
      <c r="L763" s="57"/>
      <c r="M763" s="57"/>
      <c r="N763" s="57"/>
      <c r="O763" s="57"/>
      <c r="P763" s="57"/>
      <c r="Q763" s="57"/>
      <c r="R763" s="60"/>
    </row>
    <row r="764" spans="9:18" x14ac:dyDescent="0.15">
      <c r="I764" s="57"/>
      <c r="J764" s="57"/>
      <c r="K764" s="57"/>
      <c r="L764" s="57"/>
      <c r="M764" s="57"/>
      <c r="N764" s="57"/>
      <c r="O764" s="57"/>
      <c r="P764" s="57"/>
      <c r="Q764" s="57"/>
      <c r="R764" s="60"/>
    </row>
    <row r="765" spans="9:18" x14ac:dyDescent="0.15">
      <c r="I765" s="57"/>
      <c r="J765" s="57"/>
      <c r="K765" s="57"/>
      <c r="L765" s="57"/>
      <c r="M765" s="57"/>
      <c r="N765" s="57"/>
      <c r="O765" s="57"/>
      <c r="P765" s="57"/>
      <c r="Q765" s="57"/>
      <c r="R765" s="60"/>
    </row>
    <row r="766" spans="9:18" x14ac:dyDescent="0.15">
      <c r="I766" s="57"/>
      <c r="J766" s="57"/>
      <c r="K766" s="57"/>
      <c r="L766" s="57"/>
      <c r="M766" s="57"/>
      <c r="N766" s="57"/>
      <c r="O766" s="57"/>
      <c r="P766" s="57"/>
      <c r="Q766" s="57"/>
      <c r="R766" s="60"/>
    </row>
    <row r="767" spans="9:18" x14ac:dyDescent="0.15">
      <c r="I767" s="57"/>
      <c r="J767" s="57"/>
      <c r="K767" s="57"/>
      <c r="L767" s="57"/>
      <c r="M767" s="57"/>
      <c r="N767" s="57"/>
      <c r="O767" s="57"/>
      <c r="P767" s="57"/>
      <c r="Q767" s="57"/>
      <c r="R767" s="60"/>
    </row>
    <row r="768" spans="9:18" x14ac:dyDescent="0.15">
      <c r="I768" s="57"/>
      <c r="J768" s="57"/>
      <c r="K768" s="57"/>
      <c r="L768" s="57"/>
      <c r="M768" s="57"/>
      <c r="N768" s="57"/>
      <c r="O768" s="57"/>
      <c r="P768" s="57"/>
      <c r="Q768" s="57"/>
      <c r="R768" s="60"/>
    </row>
    <row r="769" spans="9:18" x14ac:dyDescent="0.15">
      <c r="I769" s="57"/>
      <c r="J769" s="57"/>
      <c r="K769" s="57"/>
      <c r="L769" s="57"/>
      <c r="M769" s="57"/>
      <c r="N769" s="57"/>
      <c r="O769" s="57"/>
      <c r="P769" s="57"/>
      <c r="Q769" s="57"/>
      <c r="R769" s="60"/>
    </row>
    <row r="770" spans="9:18" x14ac:dyDescent="0.15">
      <c r="I770" s="57"/>
      <c r="J770" s="57"/>
      <c r="K770" s="57"/>
      <c r="L770" s="57"/>
      <c r="M770" s="57"/>
      <c r="N770" s="57"/>
      <c r="O770" s="57"/>
      <c r="P770" s="57"/>
      <c r="Q770" s="57"/>
      <c r="R770" s="60"/>
    </row>
    <row r="771" spans="9:18" x14ac:dyDescent="0.15">
      <c r="I771" s="57"/>
      <c r="J771" s="57"/>
      <c r="K771" s="57"/>
      <c r="L771" s="57"/>
      <c r="M771" s="57"/>
      <c r="N771" s="57"/>
      <c r="O771" s="57"/>
      <c r="P771" s="57"/>
      <c r="Q771" s="57"/>
      <c r="R771" s="60"/>
    </row>
    <row r="772" spans="9:18" x14ac:dyDescent="0.15">
      <c r="I772" s="57"/>
      <c r="J772" s="57"/>
      <c r="K772" s="57"/>
      <c r="L772" s="57"/>
      <c r="M772" s="57"/>
      <c r="N772" s="57"/>
      <c r="O772" s="57"/>
      <c r="P772" s="57"/>
      <c r="Q772" s="57"/>
      <c r="R772" s="60"/>
    </row>
    <row r="773" spans="9:18" x14ac:dyDescent="0.15">
      <c r="I773" s="57"/>
      <c r="J773" s="57"/>
      <c r="K773" s="57"/>
      <c r="L773" s="57"/>
      <c r="M773" s="57"/>
      <c r="N773" s="57"/>
      <c r="O773" s="57"/>
      <c r="P773" s="57"/>
      <c r="Q773" s="57"/>
      <c r="R773" s="60"/>
    </row>
    <row r="774" spans="9:18" x14ac:dyDescent="0.15">
      <c r="I774" s="57"/>
      <c r="J774" s="57"/>
      <c r="K774" s="57"/>
      <c r="L774" s="57"/>
      <c r="M774" s="57"/>
      <c r="N774" s="57"/>
      <c r="O774" s="57"/>
      <c r="P774" s="57"/>
      <c r="Q774" s="57"/>
      <c r="R774" s="60"/>
    </row>
    <row r="775" spans="9:18" x14ac:dyDescent="0.15">
      <c r="I775" s="57"/>
      <c r="J775" s="57"/>
      <c r="K775" s="57"/>
      <c r="L775" s="57"/>
      <c r="M775" s="57"/>
      <c r="N775" s="57"/>
      <c r="O775" s="57"/>
      <c r="P775" s="57"/>
      <c r="Q775" s="57"/>
      <c r="R775" s="60"/>
    </row>
    <row r="776" spans="9:18" x14ac:dyDescent="0.15">
      <c r="I776" s="57"/>
      <c r="J776" s="57"/>
      <c r="K776" s="57"/>
      <c r="L776" s="57"/>
      <c r="M776" s="57"/>
      <c r="N776" s="57"/>
      <c r="O776" s="57"/>
      <c r="P776" s="57"/>
      <c r="Q776" s="57"/>
      <c r="R776" s="60"/>
    </row>
    <row r="777" spans="9:18" x14ac:dyDescent="0.15">
      <c r="I777" s="57"/>
      <c r="J777" s="57"/>
      <c r="K777" s="57"/>
      <c r="L777" s="57"/>
      <c r="M777" s="57"/>
      <c r="N777" s="57"/>
      <c r="O777" s="57"/>
      <c r="P777" s="57"/>
      <c r="Q777" s="57"/>
      <c r="R777" s="60"/>
    </row>
    <row r="778" spans="9:18" x14ac:dyDescent="0.15">
      <c r="I778" s="57"/>
      <c r="J778" s="57"/>
      <c r="K778" s="57"/>
      <c r="L778" s="57"/>
      <c r="M778" s="57"/>
      <c r="N778" s="57"/>
      <c r="O778" s="57"/>
      <c r="P778" s="57"/>
      <c r="Q778" s="57"/>
      <c r="R778" s="60"/>
    </row>
    <row r="779" spans="9:18" x14ac:dyDescent="0.15">
      <c r="I779" s="57"/>
      <c r="J779" s="57"/>
      <c r="K779" s="57"/>
      <c r="L779" s="57"/>
      <c r="M779" s="57"/>
      <c r="N779" s="57"/>
      <c r="O779" s="57"/>
      <c r="P779" s="57"/>
      <c r="Q779" s="57"/>
      <c r="R779" s="60"/>
    </row>
    <row r="780" spans="9:18" x14ac:dyDescent="0.15">
      <c r="I780" s="57"/>
      <c r="J780" s="57"/>
      <c r="K780" s="57"/>
      <c r="L780" s="57"/>
      <c r="M780" s="57"/>
      <c r="N780" s="57"/>
      <c r="O780" s="57"/>
      <c r="P780" s="57"/>
      <c r="Q780" s="57"/>
      <c r="R780" s="60"/>
    </row>
    <row r="781" spans="9:18" x14ac:dyDescent="0.15">
      <c r="I781" s="57"/>
      <c r="J781" s="57"/>
      <c r="K781" s="57"/>
      <c r="L781" s="57"/>
      <c r="M781" s="57"/>
      <c r="N781" s="57"/>
      <c r="O781" s="57"/>
      <c r="P781" s="57"/>
      <c r="Q781" s="57"/>
      <c r="R781" s="60"/>
    </row>
    <row r="782" spans="9:18" x14ac:dyDescent="0.15">
      <c r="I782" s="57"/>
      <c r="J782" s="57"/>
      <c r="K782" s="57"/>
      <c r="L782" s="57"/>
      <c r="M782" s="57"/>
      <c r="N782" s="57"/>
      <c r="O782" s="57"/>
      <c r="P782" s="57"/>
      <c r="Q782" s="57"/>
      <c r="R782" s="60"/>
    </row>
  </sheetData>
  <mergeCells count="5">
    <mergeCell ref="P25:P26"/>
    <mergeCell ref="M8:M9"/>
    <mergeCell ref="H25:H26"/>
    <mergeCell ref="I25:I26"/>
    <mergeCell ref="O25:O26"/>
  </mergeCells>
  <printOptions horizontalCentered="1" verticalCentered="1"/>
  <pageMargins left="0" right="0" top="0" bottom="0" header="0" footer="0"/>
  <pageSetup paperSize="9" scale="75" orientation="landscape" horizontalDpi="180" verticalDpi="180" r:id="rId1"/>
  <rowBreaks count="1" manualBreakCount="1">
    <brk id="3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  <pageSetUpPr fitToPage="1"/>
  </sheetPr>
  <dimension ref="A1:N315"/>
  <sheetViews>
    <sheetView zoomScale="80" zoomScaleNormal="80" zoomScaleSheetLayoutView="85" workbookViewId="0">
      <pane ySplit="5" topLeftCell="A6" activePane="bottomLeft" state="frozen"/>
      <selection pane="bottomLeft" activeCell="C6" sqref="C6"/>
    </sheetView>
  </sheetViews>
  <sheetFormatPr baseColWidth="10" defaultColWidth="9.1640625" defaultRowHeight="13" x14ac:dyDescent="0.2"/>
  <cols>
    <col min="1" max="2" width="6" style="7" customWidth="1"/>
    <col min="3" max="3" width="14.33203125" style="7" customWidth="1"/>
    <col min="4" max="4" width="21.1640625" style="8" customWidth="1"/>
    <col min="5" max="5" width="12.33203125" style="7" customWidth="1"/>
    <col min="6" max="6" width="22.6640625" style="7" customWidth="1"/>
    <col min="7" max="7" width="17.6640625" style="7" customWidth="1"/>
    <col min="8" max="8" width="7.5" style="7" customWidth="1"/>
    <col min="9" max="9" width="15" style="9" bestFit="1" customWidth="1"/>
    <col min="10" max="10" width="9.1640625" style="10" customWidth="1"/>
    <col min="11" max="11" width="13" style="8" customWidth="1"/>
    <col min="12" max="12" width="10.33203125" style="11" customWidth="1"/>
    <col min="13" max="13" width="9.1640625" style="7"/>
    <col min="14" max="14" width="17.83203125" style="7" bestFit="1" customWidth="1"/>
    <col min="15" max="16384" width="9.1640625" style="7"/>
  </cols>
  <sheetData>
    <row r="1" spans="1:14" ht="12.75" customHeight="1" x14ac:dyDescent="0.2">
      <c r="A1" s="387" t="s">
        <v>1280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1:14" ht="12.75" customHeight="1" x14ac:dyDescent="0.2">
      <c r="A2" s="387"/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</row>
    <row r="3" spans="1:14" ht="13.5" customHeight="1" x14ac:dyDescent="0.2">
      <c r="B3" s="12"/>
      <c r="C3" s="12"/>
      <c r="D3" s="12"/>
      <c r="E3" s="12"/>
      <c r="F3" s="12"/>
      <c r="G3" s="12"/>
      <c r="H3" s="41"/>
      <c r="I3" s="12"/>
      <c r="J3" s="12"/>
      <c r="K3" s="30"/>
      <c r="L3" s="12"/>
    </row>
    <row r="4" spans="1:14" ht="12.75" customHeight="1" x14ac:dyDescent="0.2">
      <c r="A4" s="388" t="s">
        <v>17</v>
      </c>
      <c r="B4" s="393" t="s">
        <v>536</v>
      </c>
      <c r="C4" s="393" t="s">
        <v>18</v>
      </c>
      <c r="D4" s="401" t="s">
        <v>19</v>
      </c>
      <c r="E4" s="403" t="s">
        <v>21</v>
      </c>
      <c r="F4" s="404"/>
      <c r="G4" s="393" t="s">
        <v>26</v>
      </c>
      <c r="H4" s="393" t="s">
        <v>34</v>
      </c>
      <c r="I4" s="425" t="s">
        <v>23</v>
      </c>
      <c r="J4" s="426"/>
      <c r="K4" s="405" t="s">
        <v>27</v>
      </c>
      <c r="L4" s="397" t="s">
        <v>28</v>
      </c>
      <c r="M4" s="399" t="s">
        <v>32</v>
      </c>
      <c r="N4" s="399" t="s">
        <v>1329</v>
      </c>
    </row>
    <row r="5" spans="1:14" ht="12.75" customHeight="1" x14ac:dyDescent="0.2">
      <c r="A5" s="388"/>
      <c r="B5" s="394"/>
      <c r="C5" s="394"/>
      <c r="D5" s="402"/>
      <c r="E5" s="45" t="s">
        <v>20</v>
      </c>
      <c r="F5" s="45" t="s">
        <v>22</v>
      </c>
      <c r="G5" s="394"/>
      <c r="H5" s="394"/>
      <c r="I5" s="14" t="s">
        <v>24</v>
      </c>
      <c r="J5" s="15" t="s">
        <v>25</v>
      </c>
      <c r="K5" s="406"/>
      <c r="L5" s="398"/>
      <c r="M5" s="400"/>
      <c r="N5" s="400"/>
    </row>
    <row r="6" spans="1:14" ht="80.25" customHeight="1" x14ac:dyDescent="0.2">
      <c r="A6" s="21">
        <v>1</v>
      </c>
      <c r="B6" s="119">
        <v>13</v>
      </c>
      <c r="C6" s="119" t="s">
        <v>67</v>
      </c>
      <c r="D6" s="17" t="s">
        <v>344</v>
      </c>
      <c r="E6" s="21" t="s">
        <v>631</v>
      </c>
      <c r="F6" s="21" t="s">
        <v>1293</v>
      </c>
      <c r="G6" s="21" t="s">
        <v>1291</v>
      </c>
      <c r="H6" s="21" t="s">
        <v>512</v>
      </c>
      <c r="I6" s="22">
        <v>43099</v>
      </c>
      <c r="J6" s="18">
        <v>0.75</v>
      </c>
      <c r="K6" s="17" t="s">
        <v>1292</v>
      </c>
      <c r="L6" s="36">
        <v>2100</v>
      </c>
      <c r="M6" s="21">
        <v>3</v>
      </c>
      <c r="N6" s="22">
        <v>42993</v>
      </c>
    </row>
    <row r="7" spans="1:14" ht="47.25" customHeight="1" x14ac:dyDescent="0.2">
      <c r="A7" s="21">
        <v>2</v>
      </c>
      <c r="B7" s="21">
        <v>283</v>
      </c>
      <c r="C7" s="21" t="s">
        <v>1296</v>
      </c>
      <c r="D7" s="17" t="s">
        <v>1294</v>
      </c>
      <c r="E7" s="21" t="s">
        <v>30</v>
      </c>
      <c r="F7" s="21" t="s">
        <v>1331</v>
      </c>
      <c r="G7" s="21" t="s">
        <v>1295</v>
      </c>
      <c r="H7" s="21" t="s">
        <v>513</v>
      </c>
      <c r="I7" s="22">
        <v>43100</v>
      </c>
      <c r="J7" s="18">
        <v>0.52083333333333337</v>
      </c>
      <c r="K7" s="24" t="s">
        <v>1654</v>
      </c>
      <c r="L7" s="36">
        <v>2200</v>
      </c>
      <c r="M7" s="21">
        <v>1</v>
      </c>
      <c r="N7" s="22">
        <v>43033</v>
      </c>
    </row>
    <row r="8" spans="1:14" ht="85.5" customHeight="1" x14ac:dyDescent="0.2">
      <c r="A8" s="21">
        <v>3</v>
      </c>
      <c r="B8" s="21">
        <v>45</v>
      </c>
      <c r="C8" s="21" t="s">
        <v>445</v>
      </c>
      <c r="D8" s="17" t="s">
        <v>135</v>
      </c>
      <c r="E8" s="21" t="s">
        <v>136</v>
      </c>
      <c r="F8" s="21" t="s">
        <v>1211</v>
      </c>
      <c r="G8" s="21" t="s">
        <v>1297</v>
      </c>
      <c r="H8" s="21" t="s">
        <v>512</v>
      </c>
      <c r="I8" s="22">
        <v>43100</v>
      </c>
      <c r="J8" s="18">
        <v>0.91666666666666663</v>
      </c>
      <c r="K8" s="17"/>
      <c r="L8" s="36">
        <v>5000</v>
      </c>
      <c r="M8" s="21">
        <v>4</v>
      </c>
      <c r="N8" s="22">
        <v>43033</v>
      </c>
    </row>
    <row r="9" spans="1:14" ht="53.25" customHeight="1" x14ac:dyDescent="0.2">
      <c r="A9" s="21">
        <v>4</v>
      </c>
      <c r="B9" s="21">
        <v>38</v>
      </c>
      <c r="C9" s="21" t="s">
        <v>119</v>
      </c>
      <c r="D9" s="17" t="s">
        <v>120</v>
      </c>
      <c r="E9" s="21" t="s">
        <v>631</v>
      </c>
      <c r="F9" s="21" t="s">
        <v>1943</v>
      </c>
      <c r="G9" s="21" t="s">
        <v>1298</v>
      </c>
      <c r="H9" s="21" t="s">
        <v>512</v>
      </c>
      <c r="I9" s="22">
        <v>43093</v>
      </c>
      <c r="J9" s="18">
        <v>0.5625</v>
      </c>
      <c r="K9" s="17" t="s">
        <v>1655</v>
      </c>
      <c r="L9" s="36">
        <v>1600</v>
      </c>
      <c r="M9" s="21">
        <v>3</v>
      </c>
      <c r="N9" s="22">
        <v>43033</v>
      </c>
    </row>
    <row r="10" spans="1:14" ht="53.25" customHeight="1" x14ac:dyDescent="0.2">
      <c r="A10" s="21">
        <v>5</v>
      </c>
      <c r="B10" s="21">
        <v>35</v>
      </c>
      <c r="C10" s="21" t="s">
        <v>114</v>
      </c>
      <c r="D10" s="17" t="s">
        <v>115</v>
      </c>
      <c r="E10" s="21" t="s">
        <v>30</v>
      </c>
      <c r="F10" s="21" t="s">
        <v>2216</v>
      </c>
      <c r="G10" s="21" t="s">
        <v>1300</v>
      </c>
      <c r="H10" s="21" t="s">
        <v>512</v>
      </c>
      <c r="I10" s="22">
        <v>43099</v>
      </c>
      <c r="J10" s="18">
        <v>0.66666666666666663</v>
      </c>
      <c r="K10" s="17"/>
      <c r="L10" s="36">
        <v>1900</v>
      </c>
      <c r="M10" s="21">
        <v>1</v>
      </c>
      <c r="N10" s="22">
        <v>43033</v>
      </c>
    </row>
    <row r="11" spans="1:14" ht="146.25" customHeight="1" x14ac:dyDescent="0.2">
      <c r="A11" s="21">
        <v>6</v>
      </c>
      <c r="B11" s="119">
        <v>34</v>
      </c>
      <c r="C11" s="119" t="s">
        <v>111</v>
      </c>
      <c r="D11" s="17" t="s">
        <v>112</v>
      </c>
      <c r="E11" s="21" t="s">
        <v>631</v>
      </c>
      <c r="F11" s="21" t="s">
        <v>1302</v>
      </c>
      <c r="G11" s="21" t="s">
        <v>1301</v>
      </c>
      <c r="H11" s="21" t="s">
        <v>512</v>
      </c>
      <c r="I11" s="22">
        <v>43100</v>
      </c>
      <c r="J11" s="18">
        <v>0.5</v>
      </c>
      <c r="K11" s="17"/>
      <c r="L11" s="36">
        <v>2800</v>
      </c>
      <c r="M11" s="21">
        <v>3</v>
      </c>
      <c r="N11" s="22">
        <v>43033</v>
      </c>
    </row>
    <row r="12" spans="1:14" ht="70.5" customHeight="1" x14ac:dyDescent="0.2">
      <c r="A12" s="21">
        <v>7</v>
      </c>
      <c r="B12" s="119">
        <v>2</v>
      </c>
      <c r="C12" s="119" t="s">
        <v>31</v>
      </c>
      <c r="D12" s="17" t="s">
        <v>476</v>
      </c>
      <c r="E12" s="21" t="s">
        <v>30</v>
      </c>
      <c r="F12" s="21" t="s">
        <v>582</v>
      </c>
      <c r="G12" s="21" t="s">
        <v>2242</v>
      </c>
      <c r="H12" s="21" t="s">
        <v>512</v>
      </c>
      <c r="I12" s="22">
        <v>43100</v>
      </c>
      <c r="J12" s="18">
        <v>0.77083333333333337</v>
      </c>
      <c r="K12" s="24" t="s">
        <v>2243</v>
      </c>
      <c r="L12" s="36">
        <v>2200</v>
      </c>
      <c r="M12" s="21">
        <v>1</v>
      </c>
      <c r="N12" s="22">
        <v>43033</v>
      </c>
    </row>
    <row r="13" spans="1:14" ht="53.25" customHeight="1" x14ac:dyDescent="0.2">
      <c r="A13" s="21">
        <v>8</v>
      </c>
      <c r="B13" s="21">
        <v>246</v>
      </c>
      <c r="C13" s="21" t="s">
        <v>1315</v>
      </c>
      <c r="D13" s="17" t="s">
        <v>1037</v>
      </c>
      <c r="E13" s="21" t="s">
        <v>30</v>
      </c>
      <c r="F13" s="21" t="s">
        <v>1316</v>
      </c>
      <c r="G13" s="21" t="s">
        <v>1318</v>
      </c>
      <c r="H13" s="21" t="s">
        <v>512</v>
      </c>
      <c r="I13" s="22">
        <v>43084</v>
      </c>
      <c r="J13" s="18">
        <v>0.83333333333333337</v>
      </c>
      <c r="K13" s="28" t="s">
        <v>1781</v>
      </c>
      <c r="L13" s="120">
        <v>3500</v>
      </c>
      <c r="M13" s="21">
        <v>4</v>
      </c>
      <c r="N13" s="22">
        <v>43028</v>
      </c>
    </row>
    <row r="14" spans="1:14" ht="53.25" customHeight="1" x14ac:dyDescent="0.2">
      <c r="A14" s="21">
        <v>9</v>
      </c>
      <c r="B14" s="21">
        <v>246</v>
      </c>
      <c r="C14" s="21" t="s">
        <v>1315</v>
      </c>
      <c r="D14" s="17" t="s">
        <v>1037</v>
      </c>
      <c r="E14" s="21" t="s">
        <v>30</v>
      </c>
      <c r="F14" s="21" t="s">
        <v>1316</v>
      </c>
      <c r="G14" s="21" t="s">
        <v>1318</v>
      </c>
      <c r="H14" s="21" t="s">
        <v>512</v>
      </c>
      <c r="I14" s="22">
        <v>43085</v>
      </c>
      <c r="J14" s="18">
        <v>0.83333333333333337</v>
      </c>
      <c r="K14" s="28"/>
      <c r="L14" s="120">
        <v>3500</v>
      </c>
      <c r="M14" s="21">
        <v>4</v>
      </c>
      <c r="N14" s="22">
        <v>43028</v>
      </c>
    </row>
    <row r="15" spans="1:14" ht="53.25" customHeight="1" x14ac:dyDescent="0.2">
      <c r="A15" s="21">
        <v>10</v>
      </c>
      <c r="B15" s="21">
        <v>246</v>
      </c>
      <c r="C15" s="21" t="s">
        <v>1315</v>
      </c>
      <c r="D15" s="17" t="s">
        <v>1037</v>
      </c>
      <c r="E15" s="21" t="s">
        <v>30</v>
      </c>
      <c r="F15" s="21" t="s">
        <v>1316</v>
      </c>
      <c r="G15" s="21" t="s">
        <v>1317</v>
      </c>
      <c r="H15" s="127" t="s">
        <v>512</v>
      </c>
      <c r="I15" s="22">
        <v>43090</v>
      </c>
      <c r="J15" s="18">
        <v>0.83333333333333337</v>
      </c>
      <c r="K15" s="17"/>
      <c r="L15" s="120">
        <v>3500</v>
      </c>
      <c r="M15" s="21">
        <v>4</v>
      </c>
      <c r="N15" s="22">
        <v>43028</v>
      </c>
    </row>
    <row r="16" spans="1:14" ht="53.25" customHeight="1" x14ac:dyDescent="0.2">
      <c r="A16" s="21">
        <v>11</v>
      </c>
      <c r="B16" s="21">
        <v>246</v>
      </c>
      <c r="C16" s="21" t="s">
        <v>1315</v>
      </c>
      <c r="D16" s="17" t="s">
        <v>1037</v>
      </c>
      <c r="E16" s="21" t="s">
        <v>30</v>
      </c>
      <c r="F16" s="21" t="s">
        <v>1316</v>
      </c>
      <c r="G16" s="21" t="s">
        <v>1317</v>
      </c>
      <c r="H16" s="127" t="s">
        <v>512</v>
      </c>
      <c r="I16" s="22">
        <v>43091</v>
      </c>
      <c r="J16" s="18">
        <v>0.83333333333333337</v>
      </c>
      <c r="K16" s="17"/>
      <c r="L16" s="120">
        <v>3500</v>
      </c>
      <c r="M16" s="21">
        <v>4</v>
      </c>
      <c r="N16" s="22">
        <v>43028</v>
      </c>
    </row>
    <row r="17" spans="1:14" s="16" customFormat="1" ht="53.25" customHeight="1" x14ac:dyDescent="0.2">
      <c r="A17" s="21">
        <v>12</v>
      </c>
      <c r="B17" s="21">
        <v>246</v>
      </c>
      <c r="C17" s="21" t="s">
        <v>1315</v>
      </c>
      <c r="D17" s="17" t="s">
        <v>1037</v>
      </c>
      <c r="E17" s="21" t="s">
        <v>30</v>
      </c>
      <c r="F17" s="21" t="s">
        <v>1316</v>
      </c>
      <c r="G17" s="21" t="s">
        <v>1317</v>
      </c>
      <c r="H17" s="127" t="s">
        <v>512</v>
      </c>
      <c r="I17" s="22">
        <v>43092</v>
      </c>
      <c r="J17" s="18">
        <v>0.8125</v>
      </c>
      <c r="K17" s="17"/>
      <c r="L17" s="120">
        <v>3500</v>
      </c>
      <c r="M17" s="21">
        <v>4</v>
      </c>
      <c r="N17" s="22">
        <v>43028</v>
      </c>
    </row>
    <row r="18" spans="1:14" ht="53.25" customHeight="1" x14ac:dyDescent="0.2">
      <c r="A18" s="21">
        <v>13</v>
      </c>
      <c r="B18" s="21">
        <v>246</v>
      </c>
      <c r="C18" s="21" t="s">
        <v>1315</v>
      </c>
      <c r="D18" s="17" t="s">
        <v>1037</v>
      </c>
      <c r="E18" s="21" t="s">
        <v>30</v>
      </c>
      <c r="F18" s="21" t="s">
        <v>1316</v>
      </c>
      <c r="G18" s="21" t="s">
        <v>1317</v>
      </c>
      <c r="H18" s="127" t="s">
        <v>512</v>
      </c>
      <c r="I18" s="22">
        <v>43098</v>
      </c>
      <c r="J18" s="18">
        <v>0.83333333333333337</v>
      </c>
      <c r="K18" s="17"/>
      <c r="L18" s="120">
        <v>3500</v>
      </c>
      <c r="M18" s="21">
        <v>4</v>
      </c>
      <c r="N18" s="22">
        <v>43028</v>
      </c>
    </row>
    <row r="19" spans="1:14" ht="80.25" customHeight="1" x14ac:dyDescent="0.2">
      <c r="A19" s="21">
        <v>14</v>
      </c>
      <c r="B19" s="21">
        <v>305</v>
      </c>
      <c r="C19" s="23" t="s">
        <v>1641</v>
      </c>
      <c r="D19" s="24" t="s">
        <v>1639</v>
      </c>
      <c r="E19" s="23" t="s">
        <v>73</v>
      </c>
      <c r="F19" s="23" t="s">
        <v>1640</v>
      </c>
      <c r="G19" s="23" t="s">
        <v>1317</v>
      </c>
      <c r="H19" s="161" t="s">
        <v>513</v>
      </c>
      <c r="I19" s="188">
        <v>43096</v>
      </c>
      <c r="J19" s="18">
        <v>0.72916666666666663</v>
      </c>
      <c r="K19" s="23" t="s">
        <v>1638</v>
      </c>
      <c r="L19" s="36">
        <v>3000</v>
      </c>
      <c r="M19" s="21">
        <v>4</v>
      </c>
      <c r="N19" s="22">
        <v>43073</v>
      </c>
    </row>
    <row r="20" spans="1:14" ht="80.25" customHeight="1" x14ac:dyDescent="0.2">
      <c r="A20" s="21">
        <v>15</v>
      </c>
      <c r="B20" s="21">
        <v>306</v>
      </c>
      <c r="C20" s="21" t="s">
        <v>1645</v>
      </c>
      <c r="D20" s="17" t="s">
        <v>1642</v>
      </c>
      <c r="E20" s="21" t="s">
        <v>39</v>
      </c>
      <c r="F20" s="21" t="s">
        <v>2255</v>
      </c>
      <c r="G20" s="21" t="s">
        <v>1644</v>
      </c>
      <c r="H20" s="127" t="s">
        <v>513</v>
      </c>
      <c r="I20" s="35">
        <v>43100</v>
      </c>
      <c r="J20" s="18">
        <v>0.65625</v>
      </c>
      <c r="K20" s="17"/>
      <c r="L20" s="36">
        <v>3600</v>
      </c>
      <c r="M20" s="21">
        <v>3</v>
      </c>
      <c r="N20" s="22">
        <v>43074</v>
      </c>
    </row>
    <row r="21" spans="1:14" ht="80.25" customHeight="1" x14ac:dyDescent="0.2">
      <c r="A21" s="21">
        <v>16</v>
      </c>
      <c r="B21" s="21">
        <v>307</v>
      </c>
      <c r="C21" s="21" t="s">
        <v>1646</v>
      </c>
      <c r="D21" s="17" t="s">
        <v>1647</v>
      </c>
      <c r="E21" s="21" t="s">
        <v>30</v>
      </c>
      <c r="F21" s="21" t="s">
        <v>1648</v>
      </c>
      <c r="G21" s="21" t="s">
        <v>1935</v>
      </c>
      <c r="H21" s="127" t="s">
        <v>513</v>
      </c>
      <c r="I21" s="35">
        <v>43093</v>
      </c>
      <c r="J21" s="18">
        <v>0.66666666666666663</v>
      </c>
      <c r="K21" s="17" t="s">
        <v>1649</v>
      </c>
      <c r="L21" s="36">
        <v>1500</v>
      </c>
      <c r="M21" s="21">
        <v>2</v>
      </c>
      <c r="N21" s="22">
        <v>43074</v>
      </c>
    </row>
    <row r="22" spans="1:14" ht="80.25" customHeight="1" x14ac:dyDescent="0.2">
      <c r="A22" s="21">
        <v>17</v>
      </c>
      <c r="B22" s="119">
        <v>28</v>
      </c>
      <c r="C22" s="21" t="s">
        <v>424</v>
      </c>
      <c r="D22" s="17" t="s">
        <v>2258</v>
      </c>
      <c r="E22" s="21" t="s">
        <v>631</v>
      </c>
      <c r="F22" s="21" t="s">
        <v>956</v>
      </c>
      <c r="G22" s="21" t="s">
        <v>955</v>
      </c>
      <c r="H22" s="21" t="s">
        <v>512</v>
      </c>
      <c r="I22" s="35">
        <v>43101</v>
      </c>
      <c r="J22" s="18">
        <v>4.1666666666666664E-2</v>
      </c>
      <c r="K22" s="17"/>
      <c r="L22" s="36">
        <v>7000</v>
      </c>
      <c r="M22" s="21">
        <v>3</v>
      </c>
      <c r="N22" s="22">
        <v>43074</v>
      </c>
    </row>
    <row r="23" spans="1:14" ht="80.25" customHeight="1" x14ac:dyDescent="0.2">
      <c r="A23" s="21">
        <v>18</v>
      </c>
      <c r="B23" s="119">
        <v>132</v>
      </c>
      <c r="C23" s="21" t="s">
        <v>1650</v>
      </c>
      <c r="D23" s="17" t="s">
        <v>465</v>
      </c>
      <c r="E23" s="21" t="s">
        <v>30</v>
      </c>
      <c r="F23" s="21" t="s">
        <v>1527</v>
      </c>
      <c r="G23" s="21" t="s">
        <v>343</v>
      </c>
      <c r="H23" s="21" t="s">
        <v>512</v>
      </c>
      <c r="I23" s="35">
        <v>43099</v>
      </c>
      <c r="J23" s="18">
        <v>0.5625</v>
      </c>
      <c r="K23" s="24" t="s">
        <v>1654</v>
      </c>
      <c r="L23" s="36">
        <v>2900</v>
      </c>
      <c r="M23" s="21">
        <v>1</v>
      </c>
      <c r="N23" s="22">
        <v>43074</v>
      </c>
    </row>
    <row r="24" spans="1:14" ht="80.25" customHeight="1" x14ac:dyDescent="0.2">
      <c r="A24" s="21">
        <v>19</v>
      </c>
      <c r="B24" s="23">
        <v>308</v>
      </c>
      <c r="C24" s="23" t="s">
        <v>1653</v>
      </c>
      <c r="D24" s="24" t="s">
        <v>1651</v>
      </c>
      <c r="E24" s="23" t="s">
        <v>631</v>
      </c>
      <c r="F24" s="23" t="s">
        <v>2006</v>
      </c>
      <c r="G24" s="23" t="s">
        <v>1652</v>
      </c>
      <c r="H24" s="161" t="s">
        <v>513</v>
      </c>
      <c r="I24" s="188">
        <v>43096</v>
      </c>
      <c r="J24" s="26">
        <v>0.64583333333333337</v>
      </c>
      <c r="K24" s="17"/>
      <c r="L24" s="37">
        <v>3500</v>
      </c>
      <c r="M24" s="23" t="s">
        <v>917</v>
      </c>
      <c r="N24" s="25">
        <v>43074</v>
      </c>
    </row>
    <row r="25" spans="1:14" ht="80.25" customHeight="1" x14ac:dyDescent="0.2">
      <c r="A25" s="21">
        <v>20</v>
      </c>
      <c r="B25" s="21">
        <v>309</v>
      </c>
      <c r="C25" s="21" t="s">
        <v>1658</v>
      </c>
      <c r="D25" s="17" t="s">
        <v>1659</v>
      </c>
      <c r="E25" s="21" t="s">
        <v>631</v>
      </c>
      <c r="F25" s="21" t="s">
        <v>2204</v>
      </c>
      <c r="G25" s="21" t="s">
        <v>2205</v>
      </c>
      <c r="H25" s="127" t="s">
        <v>513</v>
      </c>
      <c r="I25" s="35">
        <v>43098</v>
      </c>
      <c r="J25" s="18">
        <v>0.71875</v>
      </c>
      <c r="K25" s="192" t="s">
        <v>1654</v>
      </c>
      <c r="L25" s="36">
        <v>1800</v>
      </c>
      <c r="M25" s="21">
        <v>3</v>
      </c>
      <c r="N25" s="22">
        <v>43074</v>
      </c>
    </row>
    <row r="26" spans="1:14" ht="80.25" customHeight="1" x14ac:dyDescent="0.2">
      <c r="A26" s="21">
        <v>21</v>
      </c>
      <c r="B26" s="21">
        <v>311</v>
      </c>
      <c r="C26" s="21" t="s">
        <v>1668</v>
      </c>
      <c r="D26" s="17" t="s">
        <v>1669</v>
      </c>
      <c r="E26" s="21" t="s">
        <v>30</v>
      </c>
      <c r="F26" s="21" t="s">
        <v>2175</v>
      </c>
      <c r="G26" s="21" t="s">
        <v>1670</v>
      </c>
      <c r="H26" s="127" t="s">
        <v>513</v>
      </c>
      <c r="I26" s="35">
        <v>43099</v>
      </c>
      <c r="J26" s="18">
        <v>0.72916666666666663</v>
      </c>
      <c r="K26" s="17"/>
      <c r="L26" s="36">
        <v>2000</v>
      </c>
      <c r="M26" s="21">
        <v>1</v>
      </c>
      <c r="N26" s="22">
        <v>43076</v>
      </c>
    </row>
    <row r="27" spans="1:14" ht="80.25" customHeight="1" x14ac:dyDescent="0.2">
      <c r="A27" s="21">
        <v>22</v>
      </c>
      <c r="B27" s="21">
        <v>95</v>
      </c>
      <c r="C27" s="21" t="s">
        <v>247</v>
      </c>
      <c r="D27" s="17" t="s">
        <v>248</v>
      </c>
      <c r="E27" s="21" t="s">
        <v>631</v>
      </c>
      <c r="F27" s="21" t="s">
        <v>1667</v>
      </c>
      <c r="G27" s="21" t="s">
        <v>818</v>
      </c>
      <c r="H27" s="21" t="s">
        <v>512</v>
      </c>
      <c r="I27" s="162">
        <v>43098</v>
      </c>
      <c r="J27" s="137">
        <v>0.78125</v>
      </c>
      <c r="K27" s="138"/>
      <c r="L27" s="139">
        <v>1800</v>
      </c>
      <c r="M27" s="123">
        <v>3</v>
      </c>
      <c r="N27" s="162">
        <v>43076</v>
      </c>
    </row>
    <row r="28" spans="1:14" ht="80.25" customHeight="1" x14ac:dyDescent="0.2">
      <c r="A28" s="21">
        <v>23</v>
      </c>
      <c r="B28" s="21">
        <v>255</v>
      </c>
      <c r="C28" s="21" t="s">
        <v>1092</v>
      </c>
      <c r="D28" s="17" t="s">
        <v>1093</v>
      </c>
      <c r="E28" s="21" t="s">
        <v>197</v>
      </c>
      <c r="F28" s="21" t="s">
        <v>1094</v>
      </c>
      <c r="G28" s="21" t="s">
        <v>262</v>
      </c>
      <c r="H28" s="127" t="s">
        <v>512</v>
      </c>
      <c r="I28" s="162">
        <v>43100</v>
      </c>
      <c r="J28" s="137">
        <v>0.9375</v>
      </c>
      <c r="K28" s="138"/>
      <c r="L28" s="139">
        <v>5700</v>
      </c>
      <c r="M28" s="123">
        <v>3</v>
      </c>
      <c r="N28" s="162">
        <v>43076</v>
      </c>
    </row>
    <row r="29" spans="1:14" ht="80.25" customHeight="1" x14ac:dyDescent="0.2">
      <c r="A29" s="21">
        <v>24</v>
      </c>
      <c r="B29" s="21">
        <v>270</v>
      </c>
      <c r="C29" s="21" t="s">
        <v>1170</v>
      </c>
      <c r="D29" s="17" t="s">
        <v>1171</v>
      </c>
      <c r="E29" s="21" t="s">
        <v>197</v>
      </c>
      <c r="F29" s="21" t="s">
        <v>2035</v>
      </c>
      <c r="G29" s="21" t="s">
        <v>2036</v>
      </c>
      <c r="H29" s="127" t="s">
        <v>512</v>
      </c>
      <c r="I29" s="22">
        <v>43095</v>
      </c>
      <c r="J29" s="18">
        <v>0.79166666666666663</v>
      </c>
      <c r="K29" s="17"/>
      <c r="L29" s="36">
        <v>2000</v>
      </c>
      <c r="M29" s="21">
        <v>4</v>
      </c>
      <c r="N29" s="22">
        <v>43094</v>
      </c>
    </row>
    <row r="30" spans="1:14" ht="102" customHeight="1" x14ac:dyDescent="0.2">
      <c r="A30" s="21">
        <v>25</v>
      </c>
      <c r="B30" s="21">
        <v>275</v>
      </c>
      <c r="C30" s="21" t="s">
        <v>1240</v>
      </c>
      <c r="D30" s="17" t="s">
        <v>1239</v>
      </c>
      <c r="E30" s="21" t="s">
        <v>30</v>
      </c>
      <c r="F30" s="21" t="s">
        <v>1237</v>
      </c>
      <c r="G30" s="21" t="s">
        <v>1677</v>
      </c>
      <c r="H30" s="127" t="s">
        <v>512</v>
      </c>
      <c r="I30" s="35">
        <v>43100</v>
      </c>
      <c r="J30" s="18">
        <v>0.75</v>
      </c>
      <c r="K30" s="17" t="s">
        <v>1771</v>
      </c>
      <c r="L30" s="36">
        <v>2500</v>
      </c>
      <c r="M30" s="21">
        <v>1</v>
      </c>
      <c r="N30" s="22">
        <v>43077</v>
      </c>
    </row>
    <row r="31" spans="1:14" s="140" customFormat="1" ht="56.25" customHeight="1" x14ac:dyDescent="0.2">
      <c r="A31" s="123">
        <v>26</v>
      </c>
      <c r="B31" s="21">
        <v>313</v>
      </c>
      <c r="C31" s="21" t="s">
        <v>1678</v>
      </c>
      <c r="D31" s="17" t="s">
        <v>1679</v>
      </c>
      <c r="E31" s="21" t="s">
        <v>197</v>
      </c>
      <c r="F31" s="21" t="s">
        <v>1680</v>
      </c>
      <c r="G31" s="21" t="s">
        <v>1933</v>
      </c>
      <c r="H31" s="127" t="s">
        <v>512</v>
      </c>
      <c r="I31" s="162">
        <v>43092</v>
      </c>
      <c r="J31" s="137">
        <v>0.77083333333333337</v>
      </c>
      <c r="K31" s="138"/>
      <c r="L31" s="139">
        <v>2000</v>
      </c>
      <c r="M31" s="123">
        <v>3</v>
      </c>
      <c r="N31" s="22">
        <v>43077</v>
      </c>
    </row>
    <row r="32" spans="1:14" s="140" customFormat="1" ht="73.5" customHeight="1" x14ac:dyDescent="0.2">
      <c r="A32" s="123">
        <v>27</v>
      </c>
      <c r="B32" s="119">
        <v>8</v>
      </c>
      <c r="C32" s="21" t="s">
        <v>489</v>
      </c>
      <c r="D32" s="17" t="s">
        <v>485</v>
      </c>
      <c r="E32" s="21" t="s">
        <v>30</v>
      </c>
      <c r="F32" s="21" t="s">
        <v>2155</v>
      </c>
      <c r="G32" s="21" t="s">
        <v>1330</v>
      </c>
      <c r="H32" s="21" t="s">
        <v>512</v>
      </c>
      <c r="I32" s="162">
        <v>43098</v>
      </c>
      <c r="J32" s="137">
        <v>0.75</v>
      </c>
      <c r="K32" s="138" t="s">
        <v>1656</v>
      </c>
      <c r="L32" s="139">
        <v>1600</v>
      </c>
      <c r="M32" s="123">
        <v>1</v>
      </c>
      <c r="N32" s="162">
        <v>43038</v>
      </c>
    </row>
    <row r="33" spans="1:14" s="140" customFormat="1" ht="62.25" customHeight="1" x14ac:dyDescent="0.2">
      <c r="A33" s="123">
        <v>28</v>
      </c>
      <c r="B33" s="124">
        <v>188</v>
      </c>
      <c r="C33" s="124" t="s">
        <v>736</v>
      </c>
      <c r="D33" s="125" t="s">
        <v>735</v>
      </c>
      <c r="E33" s="124" t="s">
        <v>230</v>
      </c>
      <c r="F33" s="124" t="s">
        <v>1333</v>
      </c>
      <c r="G33" s="124" t="s">
        <v>1332</v>
      </c>
      <c r="H33" s="127" t="s">
        <v>512</v>
      </c>
      <c r="I33" s="162">
        <v>43092</v>
      </c>
      <c r="J33" s="137">
        <v>0.83333333333333337</v>
      </c>
      <c r="K33" s="165" t="s">
        <v>1654</v>
      </c>
      <c r="L33" s="139">
        <v>1400</v>
      </c>
      <c r="M33" s="123">
        <v>2</v>
      </c>
      <c r="N33" s="162">
        <v>43038</v>
      </c>
    </row>
    <row r="34" spans="1:14" s="140" customFormat="1" ht="56.25" customHeight="1" x14ac:dyDescent="0.2">
      <c r="A34" s="123">
        <v>29</v>
      </c>
      <c r="B34" s="119">
        <v>158</v>
      </c>
      <c r="C34" s="21" t="s">
        <v>521</v>
      </c>
      <c r="D34" s="17" t="s">
        <v>568</v>
      </c>
      <c r="E34" s="21" t="s">
        <v>60</v>
      </c>
      <c r="F34" s="21" t="s">
        <v>1335</v>
      </c>
      <c r="G34" s="21" t="s">
        <v>1334</v>
      </c>
      <c r="H34" s="123" t="s">
        <v>512</v>
      </c>
      <c r="I34" s="162">
        <v>43100</v>
      </c>
      <c r="J34" s="137" t="s">
        <v>2290</v>
      </c>
      <c r="K34" s="138" t="s">
        <v>2291</v>
      </c>
      <c r="L34" s="139">
        <v>2800</v>
      </c>
      <c r="M34" s="123">
        <v>4</v>
      </c>
      <c r="N34" s="162">
        <v>43038</v>
      </c>
    </row>
    <row r="35" spans="1:14" s="140" customFormat="1" ht="87.75" customHeight="1" x14ac:dyDescent="0.2">
      <c r="A35" s="158">
        <v>30</v>
      </c>
      <c r="B35" s="21">
        <v>315</v>
      </c>
      <c r="C35" s="21" t="s">
        <v>1688</v>
      </c>
      <c r="D35" s="17" t="s">
        <v>1685</v>
      </c>
      <c r="E35" s="21" t="s">
        <v>136</v>
      </c>
      <c r="F35" s="21" t="s">
        <v>1686</v>
      </c>
      <c r="G35" s="21" t="s">
        <v>1687</v>
      </c>
      <c r="H35" s="127" t="s">
        <v>513</v>
      </c>
      <c r="I35" s="162">
        <v>43100</v>
      </c>
      <c r="J35" s="163">
        <v>0.80208333333333337</v>
      </c>
      <c r="K35" s="136" t="s">
        <v>2259</v>
      </c>
      <c r="L35" s="139">
        <v>4500</v>
      </c>
      <c r="M35" s="158">
        <v>4</v>
      </c>
      <c r="N35" s="162">
        <v>43078</v>
      </c>
    </row>
    <row r="36" spans="1:14" s="140" customFormat="1" ht="56.25" customHeight="1" x14ac:dyDescent="0.2">
      <c r="A36" s="123">
        <v>31</v>
      </c>
      <c r="B36" s="21">
        <v>47</v>
      </c>
      <c r="C36" s="21" t="s">
        <v>141</v>
      </c>
      <c r="D36" s="17" t="s">
        <v>144</v>
      </c>
      <c r="E36" s="21" t="s">
        <v>462</v>
      </c>
      <c r="F36" s="21" t="s">
        <v>527</v>
      </c>
      <c r="G36" s="21" t="s">
        <v>1338</v>
      </c>
      <c r="H36" s="21" t="s">
        <v>512</v>
      </c>
      <c r="I36" s="22">
        <v>43100</v>
      </c>
      <c r="J36" s="137">
        <v>0.76041666666666663</v>
      </c>
      <c r="K36" s="138"/>
      <c r="L36" s="139">
        <v>3600</v>
      </c>
      <c r="M36" s="123">
        <v>4</v>
      </c>
      <c r="N36" s="162">
        <v>43044</v>
      </c>
    </row>
    <row r="37" spans="1:14" s="140" customFormat="1" ht="56.25" customHeight="1" x14ac:dyDescent="0.2">
      <c r="A37" s="123">
        <v>32</v>
      </c>
      <c r="B37" s="119">
        <v>96</v>
      </c>
      <c r="C37" s="21" t="s">
        <v>249</v>
      </c>
      <c r="D37" s="17" t="s">
        <v>251</v>
      </c>
      <c r="E37" s="21" t="s">
        <v>631</v>
      </c>
      <c r="F37" s="21" t="s">
        <v>1343</v>
      </c>
      <c r="G37" s="21" t="s">
        <v>1342</v>
      </c>
      <c r="H37" s="21" t="s">
        <v>512</v>
      </c>
      <c r="I37" s="162">
        <v>43099</v>
      </c>
      <c r="J37" s="137">
        <v>0.5</v>
      </c>
      <c r="K37" s="138"/>
      <c r="L37" s="139">
        <v>2500</v>
      </c>
      <c r="M37" s="123">
        <v>3</v>
      </c>
      <c r="N37" s="162">
        <v>43046</v>
      </c>
    </row>
    <row r="38" spans="1:14" s="140" customFormat="1" ht="120" customHeight="1" x14ac:dyDescent="0.2">
      <c r="A38" s="123">
        <v>33</v>
      </c>
      <c r="B38" s="21">
        <v>75</v>
      </c>
      <c r="C38" s="21" t="s">
        <v>2054</v>
      </c>
      <c r="D38" s="17" t="s">
        <v>2069</v>
      </c>
      <c r="E38" s="21" t="s">
        <v>631</v>
      </c>
      <c r="F38" s="21" t="s">
        <v>2067</v>
      </c>
      <c r="G38" s="21" t="s">
        <v>1344</v>
      </c>
      <c r="H38" s="21" t="s">
        <v>512</v>
      </c>
      <c r="I38" s="162">
        <v>43095</v>
      </c>
      <c r="J38" s="137">
        <v>0.5625</v>
      </c>
      <c r="K38" s="164" t="s">
        <v>2068</v>
      </c>
      <c r="L38" s="139">
        <v>1800</v>
      </c>
      <c r="M38" s="123">
        <v>3</v>
      </c>
      <c r="N38" s="162">
        <v>43047</v>
      </c>
    </row>
    <row r="39" spans="1:14" s="140" customFormat="1" ht="56.25" customHeight="1" x14ac:dyDescent="0.2">
      <c r="A39" s="123">
        <v>34</v>
      </c>
      <c r="B39" s="124">
        <v>182</v>
      </c>
      <c r="C39" s="124" t="s">
        <v>686</v>
      </c>
      <c r="D39" s="125" t="s">
        <v>688</v>
      </c>
      <c r="E39" s="124" t="s">
        <v>30</v>
      </c>
      <c r="F39" s="124" t="s">
        <v>1350</v>
      </c>
      <c r="G39" s="124" t="s">
        <v>188</v>
      </c>
      <c r="H39" s="127" t="s">
        <v>512</v>
      </c>
      <c r="I39" s="162">
        <v>43092</v>
      </c>
      <c r="J39" s="137">
        <v>0.75</v>
      </c>
      <c r="K39" s="165" t="s">
        <v>1654</v>
      </c>
      <c r="L39" s="139">
        <v>1600</v>
      </c>
      <c r="M39" s="123">
        <v>2</v>
      </c>
      <c r="N39" s="162">
        <v>43049</v>
      </c>
    </row>
    <row r="40" spans="1:14" s="140" customFormat="1" ht="76.5" customHeight="1" x14ac:dyDescent="0.2">
      <c r="A40" s="123">
        <v>35</v>
      </c>
      <c r="B40" s="119">
        <v>4</v>
      </c>
      <c r="C40" s="119" t="s">
        <v>37</v>
      </c>
      <c r="D40" s="17" t="s">
        <v>38</v>
      </c>
      <c r="E40" s="21" t="s">
        <v>39</v>
      </c>
      <c r="F40" s="21" t="s">
        <v>435</v>
      </c>
      <c r="G40" s="21" t="s">
        <v>1352</v>
      </c>
      <c r="H40" s="21" t="s">
        <v>512</v>
      </c>
      <c r="I40" s="162">
        <v>43092</v>
      </c>
      <c r="J40" s="137">
        <v>0.625</v>
      </c>
      <c r="K40" s="165"/>
      <c r="L40" s="139">
        <v>1600</v>
      </c>
      <c r="M40" s="123">
        <v>3</v>
      </c>
      <c r="N40" s="162">
        <v>43051</v>
      </c>
    </row>
    <row r="41" spans="1:14" s="140" customFormat="1" ht="82.5" customHeight="1" x14ac:dyDescent="0.2">
      <c r="A41" s="123">
        <v>36</v>
      </c>
      <c r="B41" s="21">
        <v>3</v>
      </c>
      <c r="C41" s="21" t="s">
        <v>35</v>
      </c>
      <c r="D41" s="17" t="s">
        <v>36</v>
      </c>
      <c r="E41" s="21" t="s">
        <v>30</v>
      </c>
      <c r="F41" s="21" t="s">
        <v>2142</v>
      </c>
      <c r="G41" s="21" t="s">
        <v>1985</v>
      </c>
      <c r="H41" s="21" t="s">
        <v>512</v>
      </c>
      <c r="I41" s="162">
        <v>43097</v>
      </c>
      <c r="J41" s="137">
        <v>0.83333333333333337</v>
      </c>
      <c r="K41" s="165" t="s">
        <v>1986</v>
      </c>
      <c r="L41" s="139">
        <v>1600</v>
      </c>
      <c r="M41" s="123">
        <v>1</v>
      </c>
      <c r="N41" s="162">
        <v>43093</v>
      </c>
    </row>
    <row r="42" spans="1:14" s="140" customFormat="1" ht="56.25" customHeight="1" x14ac:dyDescent="0.2">
      <c r="A42" s="123">
        <v>37</v>
      </c>
      <c r="B42" s="21">
        <v>23</v>
      </c>
      <c r="C42" s="21" t="s">
        <v>88</v>
      </c>
      <c r="D42" s="17" t="s">
        <v>89</v>
      </c>
      <c r="E42" s="21" t="s">
        <v>45</v>
      </c>
      <c r="F42" s="21" t="s">
        <v>1361</v>
      </c>
      <c r="G42" s="21" t="s">
        <v>1362</v>
      </c>
      <c r="H42" s="21" t="s">
        <v>512</v>
      </c>
      <c r="I42" s="162">
        <v>43092</v>
      </c>
      <c r="J42" s="137">
        <v>0.59375</v>
      </c>
      <c r="K42" s="138"/>
      <c r="L42" s="139">
        <v>1600</v>
      </c>
      <c r="M42" s="123">
        <v>3</v>
      </c>
      <c r="N42" s="162">
        <v>43051</v>
      </c>
    </row>
    <row r="43" spans="1:14" s="140" customFormat="1" ht="56.25" customHeight="1" x14ac:dyDescent="0.2">
      <c r="A43" s="123">
        <v>38</v>
      </c>
      <c r="B43" s="119">
        <v>22</v>
      </c>
      <c r="C43" s="21" t="s">
        <v>492</v>
      </c>
      <c r="D43" s="17" t="s">
        <v>491</v>
      </c>
      <c r="E43" s="21" t="s">
        <v>631</v>
      </c>
      <c r="F43" s="21" t="s">
        <v>1364</v>
      </c>
      <c r="G43" s="21" t="s">
        <v>1363</v>
      </c>
      <c r="H43" s="21" t="s">
        <v>512</v>
      </c>
      <c r="I43" s="162">
        <v>43100</v>
      </c>
      <c r="J43" s="137">
        <v>0.46875</v>
      </c>
      <c r="K43" s="138"/>
      <c r="L43" s="139">
        <v>2800</v>
      </c>
      <c r="M43" s="123">
        <v>3</v>
      </c>
      <c r="N43" s="162">
        <v>43051</v>
      </c>
    </row>
    <row r="44" spans="1:14" s="140" customFormat="1" ht="84" customHeight="1" x14ac:dyDescent="0.2">
      <c r="A44" s="123">
        <v>39</v>
      </c>
      <c r="B44" s="21">
        <v>258</v>
      </c>
      <c r="C44" s="21" t="s">
        <v>1107</v>
      </c>
      <c r="D44" s="17" t="s">
        <v>1108</v>
      </c>
      <c r="E44" s="21" t="s">
        <v>30</v>
      </c>
      <c r="F44" s="123" t="s">
        <v>2209</v>
      </c>
      <c r="G44" s="123" t="s">
        <v>1869</v>
      </c>
      <c r="H44" s="127" t="s">
        <v>512</v>
      </c>
      <c r="I44" s="162">
        <v>43097</v>
      </c>
      <c r="J44" s="137">
        <v>0.8125</v>
      </c>
      <c r="K44" s="138"/>
      <c r="L44" s="139">
        <v>1600</v>
      </c>
      <c r="M44" s="123">
        <v>1</v>
      </c>
      <c r="N44" s="162">
        <v>43087</v>
      </c>
    </row>
    <row r="45" spans="1:14" s="140" customFormat="1" ht="56.25" customHeight="1" x14ac:dyDescent="0.2">
      <c r="A45" s="123">
        <v>40</v>
      </c>
      <c r="B45" s="119">
        <v>10</v>
      </c>
      <c r="C45" s="21" t="s">
        <v>58</v>
      </c>
      <c r="D45" s="17" t="s">
        <v>59</v>
      </c>
      <c r="E45" s="21" t="s">
        <v>30</v>
      </c>
      <c r="F45" s="21" t="s">
        <v>588</v>
      </c>
      <c r="G45" s="21" t="s">
        <v>2167</v>
      </c>
      <c r="H45" s="21" t="s">
        <v>512</v>
      </c>
      <c r="I45" s="162">
        <v>43098</v>
      </c>
      <c r="J45" s="137">
        <v>0.77083333333333337</v>
      </c>
      <c r="K45" s="165" t="s">
        <v>1654</v>
      </c>
      <c r="L45" s="139">
        <v>1600</v>
      </c>
      <c r="M45" s="123">
        <v>2</v>
      </c>
      <c r="N45" s="162">
        <v>43052</v>
      </c>
    </row>
    <row r="46" spans="1:14" s="140" customFormat="1" ht="77.25" customHeight="1" x14ac:dyDescent="0.2">
      <c r="A46" s="123">
        <v>41</v>
      </c>
      <c r="B46" s="124">
        <v>191</v>
      </c>
      <c r="C46" s="124" t="s">
        <v>758</v>
      </c>
      <c r="D46" s="125" t="s">
        <v>1371</v>
      </c>
      <c r="E46" s="124" t="s">
        <v>117</v>
      </c>
      <c r="F46" s="124" t="s">
        <v>2151</v>
      </c>
      <c r="G46" s="124" t="s">
        <v>1370</v>
      </c>
      <c r="H46" s="127" t="s">
        <v>512</v>
      </c>
      <c r="I46" s="162">
        <v>43098</v>
      </c>
      <c r="J46" s="137">
        <v>0.66666666666666663</v>
      </c>
      <c r="K46" s="138"/>
      <c r="L46" s="139">
        <v>1600</v>
      </c>
      <c r="M46" s="123">
        <v>1</v>
      </c>
      <c r="N46" s="162">
        <v>43052</v>
      </c>
    </row>
    <row r="47" spans="1:14" s="140" customFormat="1" ht="56.25" customHeight="1" x14ac:dyDescent="0.2">
      <c r="A47" s="123">
        <v>42</v>
      </c>
      <c r="B47" s="21">
        <v>260</v>
      </c>
      <c r="C47" s="21" t="s">
        <v>2245</v>
      </c>
      <c r="D47" s="17" t="s">
        <v>1111</v>
      </c>
      <c r="E47" s="21" t="s">
        <v>97</v>
      </c>
      <c r="F47" s="21" t="s">
        <v>1114</v>
      </c>
      <c r="G47" s="21" t="s">
        <v>1372</v>
      </c>
      <c r="H47" s="127" t="s">
        <v>512</v>
      </c>
      <c r="I47" s="162">
        <v>43100</v>
      </c>
      <c r="J47" s="137">
        <v>0.46875</v>
      </c>
      <c r="K47" s="138"/>
      <c r="L47" s="139">
        <v>2400</v>
      </c>
      <c r="M47" s="123">
        <v>1</v>
      </c>
      <c r="N47" s="162">
        <v>43053</v>
      </c>
    </row>
    <row r="48" spans="1:14" s="140" customFormat="1" ht="56.25" customHeight="1" x14ac:dyDescent="0.2">
      <c r="A48" s="123">
        <v>43</v>
      </c>
      <c r="B48" s="119">
        <v>32</v>
      </c>
      <c r="C48" s="119" t="s">
        <v>104</v>
      </c>
      <c r="D48" s="17" t="s">
        <v>106</v>
      </c>
      <c r="E48" s="21" t="s">
        <v>105</v>
      </c>
      <c r="F48" s="21" t="s">
        <v>1374</v>
      </c>
      <c r="G48" s="21" t="s">
        <v>1373</v>
      </c>
      <c r="H48" s="21" t="s">
        <v>512</v>
      </c>
      <c r="I48" s="162">
        <v>43098</v>
      </c>
      <c r="J48" s="137">
        <v>0.77083333333333337</v>
      </c>
      <c r="K48" s="138"/>
      <c r="L48" s="139">
        <v>1800</v>
      </c>
      <c r="M48" s="123">
        <v>1</v>
      </c>
      <c r="N48" s="162">
        <v>43053</v>
      </c>
    </row>
    <row r="49" spans="1:14" s="140" customFormat="1" ht="56.25" customHeight="1" x14ac:dyDescent="0.2">
      <c r="A49" s="123">
        <v>44</v>
      </c>
      <c r="B49" s="119">
        <v>20</v>
      </c>
      <c r="C49" s="21" t="s">
        <v>83</v>
      </c>
      <c r="D49" s="17" t="s">
        <v>1217</v>
      </c>
      <c r="E49" s="21" t="s">
        <v>631</v>
      </c>
      <c r="F49" s="21" t="s">
        <v>1375</v>
      </c>
      <c r="G49" s="21" t="s">
        <v>1137</v>
      </c>
      <c r="H49" s="21" t="s">
        <v>512</v>
      </c>
      <c r="I49" s="162">
        <v>43100</v>
      </c>
      <c r="J49" s="137">
        <v>0.71875</v>
      </c>
      <c r="K49" s="138"/>
      <c r="L49" s="139">
        <v>3600</v>
      </c>
      <c r="M49" s="123">
        <v>3</v>
      </c>
      <c r="N49" s="162">
        <v>43053</v>
      </c>
    </row>
    <row r="50" spans="1:14" s="140" customFormat="1" ht="103.5" customHeight="1" x14ac:dyDescent="0.2">
      <c r="A50" s="123">
        <v>45</v>
      </c>
      <c r="B50" s="21">
        <v>278</v>
      </c>
      <c r="C50" s="21" t="s">
        <v>1328</v>
      </c>
      <c r="D50" s="17" t="s">
        <v>1259</v>
      </c>
      <c r="E50" s="21" t="s">
        <v>73</v>
      </c>
      <c r="F50" s="21" t="s">
        <v>2260</v>
      </c>
      <c r="G50" s="21" t="s">
        <v>1376</v>
      </c>
      <c r="H50" s="127" t="s">
        <v>512</v>
      </c>
      <c r="I50" s="162">
        <v>43100</v>
      </c>
      <c r="J50" s="137">
        <v>0.85416666666666663</v>
      </c>
      <c r="K50" s="138"/>
      <c r="L50" s="139">
        <v>4000</v>
      </c>
      <c r="M50" s="123">
        <v>1</v>
      </c>
      <c r="N50" s="162">
        <v>43054</v>
      </c>
    </row>
    <row r="51" spans="1:14" s="140" customFormat="1" ht="56.25" customHeight="1" x14ac:dyDescent="0.2">
      <c r="A51" s="123">
        <v>46</v>
      </c>
      <c r="B51" s="21">
        <v>5</v>
      </c>
      <c r="C51" s="21" t="s">
        <v>40</v>
      </c>
      <c r="D51" s="17" t="s">
        <v>41</v>
      </c>
      <c r="E51" s="21" t="s">
        <v>42</v>
      </c>
      <c r="F51" s="21" t="s">
        <v>583</v>
      </c>
      <c r="G51" s="21" t="s">
        <v>1377</v>
      </c>
      <c r="H51" s="21" t="s">
        <v>512</v>
      </c>
      <c r="I51" s="162">
        <v>43100</v>
      </c>
      <c r="J51" s="137">
        <v>0.8125</v>
      </c>
      <c r="K51" s="138"/>
      <c r="L51" s="139">
        <v>4400</v>
      </c>
      <c r="M51" s="123">
        <v>3</v>
      </c>
      <c r="N51" s="162">
        <v>43055</v>
      </c>
    </row>
    <row r="52" spans="1:14" s="140" customFormat="1" ht="56.25" customHeight="1" x14ac:dyDescent="0.2">
      <c r="A52" s="123">
        <v>47</v>
      </c>
      <c r="B52" s="21">
        <v>248</v>
      </c>
      <c r="C52" s="21" t="s">
        <v>1044</v>
      </c>
      <c r="D52" s="17" t="s">
        <v>1046</v>
      </c>
      <c r="E52" s="21" t="s">
        <v>462</v>
      </c>
      <c r="F52" s="21" t="s">
        <v>1379</v>
      </c>
      <c r="G52" s="21" t="s">
        <v>1378</v>
      </c>
      <c r="H52" s="127" t="s">
        <v>512</v>
      </c>
      <c r="I52" s="162">
        <v>43099</v>
      </c>
      <c r="J52" s="137">
        <v>0.79166666666666663</v>
      </c>
      <c r="K52" s="165" t="s">
        <v>1654</v>
      </c>
      <c r="L52" s="139">
        <v>2400</v>
      </c>
      <c r="M52" s="123">
        <v>3</v>
      </c>
      <c r="N52" s="162">
        <v>43055</v>
      </c>
    </row>
    <row r="53" spans="1:14" s="140" customFormat="1" ht="83.25" customHeight="1" x14ac:dyDescent="0.2">
      <c r="A53" s="123">
        <v>48</v>
      </c>
      <c r="B53" s="21">
        <v>29</v>
      </c>
      <c r="C53" s="21" t="s">
        <v>1381</v>
      </c>
      <c r="D53" s="17" t="s">
        <v>2233</v>
      </c>
      <c r="E53" s="21" t="s">
        <v>117</v>
      </c>
      <c r="F53" s="21" t="s">
        <v>1382</v>
      </c>
      <c r="G53" s="21" t="s">
        <v>1383</v>
      </c>
      <c r="H53" s="127" t="s">
        <v>513</v>
      </c>
      <c r="I53" s="162">
        <v>43099</v>
      </c>
      <c r="J53" s="137">
        <v>0.45833333333333331</v>
      </c>
      <c r="K53" s="138"/>
      <c r="L53" s="139">
        <v>2200</v>
      </c>
      <c r="M53" s="123">
        <v>2</v>
      </c>
      <c r="N53" s="162">
        <v>43057</v>
      </c>
    </row>
    <row r="54" spans="1:14" s="140" customFormat="1" ht="56.25" customHeight="1" x14ac:dyDescent="0.2">
      <c r="A54" s="123">
        <v>49</v>
      </c>
      <c r="B54" s="21">
        <v>289</v>
      </c>
      <c r="C54" s="21" t="s">
        <v>1411</v>
      </c>
      <c r="D54" s="17" t="s">
        <v>1412</v>
      </c>
      <c r="E54" s="21" t="s">
        <v>30</v>
      </c>
      <c r="F54" s="21" t="s">
        <v>1413</v>
      </c>
      <c r="G54" s="21" t="s">
        <v>1414</v>
      </c>
      <c r="H54" s="127" t="s">
        <v>513</v>
      </c>
      <c r="I54" s="162">
        <v>43098</v>
      </c>
      <c r="J54" s="137">
        <v>0.85416666666666663</v>
      </c>
      <c r="K54" s="138"/>
      <c r="L54" s="139">
        <v>1700</v>
      </c>
      <c r="M54" s="123">
        <v>2</v>
      </c>
      <c r="N54" s="162">
        <v>43056</v>
      </c>
    </row>
    <row r="55" spans="1:14" s="140" customFormat="1" ht="67.5" customHeight="1" x14ac:dyDescent="0.2">
      <c r="A55" s="158">
        <v>50</v>
      </c>
      <c r="B55" s="119">
        <v>48</v>
      </c>
      <c r="C55" s="21" t="s">
        <v>146</v>
      </c>
      <c r="D55" s="17" t="s">
        <v>147</v>
      </c>
      <c r="E55" s="21" t="s">
        <v>30</v>
      </c>
      <c r="F55" s="21" t="s">
        <v>1389</v>
      </c>
      <c r="G55" s="21" t="s">
        <v>1388</v>
      </c>
      <c r="H55" s="21" t="s">
        <v>512</v>
      </c>
      <c r="I55" s="162">
        <v>43099</v>
      </c>
      <c r="J55" s="137">
        <v>0.6875</v>
      </c>
      <c r="K55" s="165" t="s">
        <v>1654</v>
      </c>
      <c r="L55" s="139">
        <v>1900</v>
      </c>
      <c r="M55" s="123">
        <v>1</v>
      </c>
      <c r="N55" s="162">
        <v>43057</v>
      </c>
    </row>
    <row r="56" spans="1:14" s="140" customFormat="1" ht="56.25" customHeight="1" x14ac:dyDescent="0.2">
      <c r="A56" s="123">
        <v>51</v>
      </c>
      <c r="B56" s="21">
        <v>49</v>
      </c>
      <c r="C56" s="21" t="s">
        <v>418</v>
      </c>
      <c r="D56" s="17" t="s">
        <v>419</v>
      </c>
      <c r="E56" s="21" t="s">
        <v>30</v>
      </c>
      <c r="F56" s="21" t="s">
        <v>1391</v>
      </c>
      <c r="G56" s="21" t="s">
        <v>1390</v>
      </c>
      <c r="H56" s="21" t="s">
        <v>512</v>
      </c>
      <c r="I56" s="162">
        <v>43098</v>
      </c>
      <c r="J56" s="137">
        <v>0.85416666666666663</v>
      </c>
      <c r="K56" s="138"/>
      <c r="L56" s="139">
        <v>1600</v>
      </c>
      <c r="M56" s="123">
        <v>1</v>
      </c>
      <c r="N56" s="162">
        <v>43057</v>
      </c>
    </row>
    <row r="57" spans="1:14" s="140" customFormat="1" ht="86.25" customHeight="1" x14ac:dyDescent="0.2">
      <c r="A57" s="158">
        <v>52</v>
      </c>
      <c r="B57" s="21">
        <v>33</v>
      </c>
      <c r="C57" s="21" t="s">
        <v>2247</v>
      </c>
      <c r="D57" s="17" t="s">
        <v>109</v>
      </c>
      <c r="E57" s="21" t="s">
        <v>30</v>
      </c>
      <c r="F57" s="21" t="s">
        <v>2246</v>
      </c>
      <c r="G57" s="21" t="s">
        <v>1393</v>
      </c>
      <c r="H57" s="21" t="s">
        <v>512</v>
      </c>
      <c r="I57" s="162">
        <v>43100</v>
      </c>
      <c r="J57" s="137">
        <v>0.4375</v>
      </c>
      <c r="K57" s="165" t="s">
        <v>1654</v>
      </c>
      <c r="L57" s="139">
        <v>2200</v>
      </c>
      <c r="M57" s="123">
        <v>2</v>
      </c>
      <c r="N57" s="162">
        <v>43057</v>
      </c>
    </row>
    <row r="58" spans="1:14" s="140" customFormat="1" ht="68.25" customHeight="1" x14ac:dyDescent="0.2">
      <c r="A58" s="123">
        <v>53</v>
      </c>
      <c r="B58" s="7">
        <v>214</v>
      </c>
      <c r="C58" s="21" t="s">
        <v>1735</v>
      </c>
      <c r="D58" s="17" t="s">
        <v>503</v>
      </c>
      <c r="E58" s="21" t="s">
        <v>30</v>
      </c>
      <c r="F58" s="21" t="s">
        <v>2141</v>
      </c>
      <c r="G58" s="21" t="s">
        <v>1000</v>
      </c>
      <c r="H58" s="127" t="s">
        <v>512</v>
      </c>
      <c r="I58" s="162">
        <v>43097</v>
      </c>
      <c r="J58" s="137">
        <v>0.77083333333333337</v>
      </c>
      <c r="K58" s="165" t="s">
        <v>1654</v>
      </c>
      <c r="L58" s="139">
        <v>2000</v>
      </c>
      <c r="M58" s="123">
        <v>1</v>
      </c>
      <c r="N58" s="162">
        <v>43051</v>
      </c>
    </row>
    <row r="59" spans="1:14" s="140" customFormat="1" ht="56.25" customHeight="1" x14ac:dyDescent="0.2">
      <c r="A59" s="123">
        <v>54</v>
      </c>
      <c r="B59" s="119">
        <v>58</v>
      </c>
      <c r="C59" s="21" t="s">
        <v>2256</v>
      </c>
      <c r="D59" s="17" t="s">
        <v>171</v>
      </c>
      <c r="E59" s="21" t="s">
        <v>30</v>
      </c>
      <c r="F59" s="21" t="s">
        <v>1788</v>
      </c>
      <c r="G59" s="21" t="s">
        <v>1399</v>
      </c>
      <c r="H59" s="21" t="s">
        <v>512</v>
      </c>
      <c r="I59" s="162">
        <v>43099</v>
      </c>
      <c r="J59" s="137">
        <v>0.72916666666666663</v>
      </c>
      <c r="K59" s="138"/>
      <c r="L59" s="139">
        <v>1700</v>
      </c>
      <c r="M59" s="123">
        <v>4</v>
      </c>
      <c r="N59" s="162">
        <v>43057</v>
      </c>
    </row>
    <row r="60" spans="1:14" s="140" customFormat="1" ht="56.25" customHeight="1" x14ac:dyDescent="0.2">
      <c r="A60" s="123">
        <v>55</v>
      </c>
      <c r="B60" s="119">
        <v>24</v>
      </c>
      <c r="C60" s="21" t="s">
        <v>90</v>
      </c>
      <c r="D60" s="17" t="s">
        <v>91</v>
      </c>
      <c r="E60" s="21" t="s">
        <v>30</v>
      </c>
      <c r="F60" s="119" t="s">
        <v>2240</v>
      </c>
      <c r="G60" s="21" t="s">
        <v>1410</v>
      </c>
      <c r="H60" s="21" t="s">
        <v>512</v>
      </c>
      <c r="I60" s="162">
        <v>43100</v>
      </c>
      <c r="J60" s="137">
        <v>0.75</v>
      </c>
      <c r="K60" s="138"/>
      <c r="L60" s="139">
        <v>2500</v>
      </c>
      <c r="M60" s="123">
        <v>2</v>
      </c>
      <c r="N60" s="162">
        <v>43057</v>
      </c>
    </row>
    <row r="61" spans="1:14" s="140" customFormat="1" ht="56.25" customHeight="1" x14ac:dyDescent="0.2">
      <c r="A61" s="123">
        <v>56</v>
      </c>
      <c r="B61" s="119">
        <v>30</v>
      </c>
      <c r="C61" s="21" t="s">
        <v>614</v>
      </c>
      <c r="D61" s="17" t="s">
        <v>537</v>
      </c>
      <c r="E61" s="21" t="s">
        <v>97</v>
      </c>
      <c r="F61" s="21" t="s">
        <v>417</v>
      </c>
      <c r="G61" s="21" t="s">
        <v>1934</v>
      </c>
      <c r="H61" s="21" t="s">
        <v>512</v>
      </c>
      <c r="I61" s="162">
        <v>43093</v>
      </c>
      <c r="J61" s="137">
        <v>0.64583333333333337</v>
      </c>
      <c r="K61" s="138"/>
      <c r="L61" s="139">
        <v>1600</v>
      </c>
      <c r="M61" s="123">
        <v>2</v>
      </c>
      <c r="N61" s="162">
        <v>43058</v>
      </c>
    </row>
    <row r="62" spans="1:14" s="140" customFormat="1" ht="56.25" customHeight="1" x14ac:dyDescent="0.2">
      <c r="A62" s="123">
        <v>57</v>
      </c>
      <c r="B62" s="21">
        <v>290</v>
      </c>
      <c r="C62" s="21" t="s">
        <v>1418</v>
      </c>
      <c r="D62" s="17" t="s">
        <v>1415</v>
      </c>
      <c r="E62" s="21" t="s">
        <v>117</v>
      </c>
      <c r="F62" s="21" t="s">
        <v>1416</v>
      </c>
      <c r="G62" s="21" t="s">
        <v>1417</v>
      </c>
      <c r="H62" s="127" t="s">
        <v>513</v>
      </c>
      <c r="I62" s="162">
        <v>43100</v>
      </c>
      <c r="J62" s="137">
        <v>0.4375</v>
      </c>
      <c r="K62" s="136"/>
      <c r="L62" s="139">
        <v>2500</v>
      </c>
      <c r="M62" s="123">
        <v>1</v>
      </c>
      <c r="N62" s="162">
        <v>43058</v>
      </c>
    </row>
    <row r="63" spans="1:14" s="140" customFormat="1" ht="56.25" customHeight="1" x14ac:dyDescent="0.2">
      <c r="A63" s="123">
        <v>58</v>
      </c>
      <c r="B63" s="119">
        <v>72</v>
      </c>
      <c r="C63" s="21" t="s">
        <v>201</v>
      </c>
      <c r="D63" s="17" t="s">
        <v>436</v>
      </c>
      <c r="E63" s="21" t="s">
        <v>197</v>
      </c>
      <c r="F63" s="21" t="s">
        <v>1420</v>
      </c>
      <c r="G63" s="21" t="s">
        <v>1944</v>
      </c>
      <c r="H63" s="21" t="s">
        <v>512</v>
      </c>
      <c r="I63" s="162">
        <v>43093</v>
      </c>
      <c r="J63" s="137">
        <v>0.47916666666666669</v>
      </c>
      <c r="K63" s="136"/>
      <c r="L63" s="139">
        <v>1600</v>
      </c>
      <c r="M63" s="123">
        <v>3</v>
      </c>
      <c r="N63" s="162">
        <v>43058</v>
      </c>
    </row>
    <row r="64" spans="1:14" s="140" customFormat="1" ht="56.25" customHeight="1" x14ac:dyDescent="0.2">
      <c r="A64" s="123">
        <v>59</v>
      </c>
      <c r="B64" s="119">
        <v>80</v>
      </c>
      <c r="C64" s="119" t="s">
        <v>211</v>
      </c>
      <c r="D64" s="17" t="s">
        <v>212</v>
      </c>
      <c r="E64" s="21" t="s">
        <v>30</v>
      </c>
      <c r="F64" s="21" t="s">
        <v>505</v>
      </c>
      <c r="G64" s="21" t="s">
        <v>2215</v>
      </c>
      <c r="H64" s="21" t="s">
        <v>512</v>
      </c>
      <c r="I64" s="162">
        <v>43099</v>
      </c>
      <c r="J64" s="137">
        <v>0.5</v>
      </c>
      <c r="K64" s="138"/>
      <c r="L64" s="139">
        <v>1900</v>
      </c>
      <c r="M64" s="123">
        <v>2</v>
      </c>
      <c r="N64" s="162">
        <v>43058</v>
      </c>
    </row>
    <row r="65" spans="1:14" s="140" customFormat="1" ht="56.25" customHeight="1" x14ac:dyDescent="0.2">
      <c r="A65" s="123">
        <v>60</v>
      </c>
      <c r="B65" s="119">
        <v>76</v>
      </c>
      <c r="C65" s="21" t="s">
        <v>208</v>
      </c>
      <c r="D65" s="17" t="s">
        <v>209</v>
      </c>
      <c r="E65" s="21" t="s">
        <v>631</v>
      </c>
      <c r="F65" s="21" t="s">
        <v>1427</v>
      </c>
      <c r="G65" s="21" t="s">
        <v>2148</v>
      </c>
      <c r="H65" s="21" t="s">
        <v>512</v>
      </c>
      <c r="I65" s="162">
        <v>43098</v>
      </c>
      <c r="J65" s="137">
        <v>0.55208333333333337</v>
      </c>
      <c r="K65" s="138"/>
      <c r="L65" s="139">
        <v>1800</v>
      </c>
      <c r="M65" s="123">
        <v>3</v>
      </c>
      <c r="N65" s="162">
        <v>43058</v>
      </c>
    </row>
    <row r="66" spans="1:14" s="140" customFormat="1" ht="56.25" customHeight="1" x14ac:dyDescent="0.2">
      <c r="A66" s="123">
        <v>61</v>
      </c>
      <c r="B66" s="21">
        <v>291</v>
      </c>
      <c r="C66" s="21" t="s">
        <v>1458</v>
      </c>
      <c r="D66" s="17" t="s">
        <v>1457</v>
      </c>
      <c r="E66" s="21" t="s">
        <v>631</v>
      </c>
      <c r="F66" s="21" t="s">
        <v>2206</v>
      </c>
      <c r="G66" s="21" t="s">
        <v>2207</v>
      </c>
      <c r="H66" s="127" t="s">
        <v>513</v>
      </c>
      <c r="I66" s="162">
        <v>43098</v>
      </c>
      <c r="J66" s="137">
        <v>0.8125</v>
      </c>
      <c r="K66" s="138"/>
      <c r="L66" s="139">
        <v>1900</v>
      </c>
      <c r="M66" s="123">
        <v>3</v>
      </c>
      <c r="N66" s="162">
        <v>43058</v>
      </c>
    </row>
    <row r="67" spans="1:14" s="140" customFormat="1" ht="56.25" customHeight="1" x14ac:dyDescent="0.2">
      <c r="A67" s="123">
        <v>62</v>
      </c>
      <c r="B67" s="21">
        <v>103</v>
      </c>
      <c r="C67" s="21" t="s">
        <v>2248</v>
      </c>
      <c r="D67" s="17" t="s">
        <v>265</v>
      </c>
      <c r="E67" s="21" t="s">
        <v>30</v>
      </c>
      <c r="F67" s="21" t="s">
        <v>1451</v>
      </c>
      <c r="G67" s="21" t="s">
        <v>769</v>
      </c>
      <c r="H67" s="21" t="s">
        <v>512</v>
      </c>
      <c r="I67" s="162">
        <v>43098</v>
      </c>
      <c r="J67" s="137">
        <v>0.875</v>
      </c>
      <c r="K67" s="165" t="s">
        <v>1654</v>
      </c>
      <c r="L67" s="139">
        <v>1600</v>
      </c>
      <c r="M67" s="123">
        <v>1</v>
      </c>
      <c r="N67" s="162">
        <v>43058</v>
      </c>
    </row>
    <row r="68" spans="1:14" s="140" customFormat="1" ht="88.5" customHeight="1" x14ac:dyDescent="0.2">
      <c r="A68" s="123">
        <v>63</v>
      </c>
      <c r="B68" s="124">
        <v>187</v>
      </c>
      <c r="C68" s="124" t="s">
        <v>709</v>
      </c>
      <c r="D68" s="125" t="s">
        <v>710</v>
      </c>
      <c r="E68" s="124" t="s">
        <v>30</v>
      </c>
      <c r="F68" s="124" t="s">
        <v>2149</v>
      </c>
      <c r="G68" s="124" t="s">
        <v>2176</v>
      </c>
      <c r="H68" s="127" t="s">
        <v>512</v>
      </c>
      <c r="I68" s="162">
        <v>43097</v>
      </c>
      <c r="J68" s="137">
        <v>0.79166666666666663</v>
      </c>
      <c r="K68" s="165" t="s">
        <v>1654</v>
      </c>
      <c r="L68" s="139">
        <v>1600</v>
      </c>
      <c r="M68" s="123">
        <v>2</v>
      </c>
      <c r="N68" s="162">
        <v>43059</v>
      </c>
    </row>
    <row r="69" spans="1:14" s="140" customFormat="1" ht="56.25" customHeight="1" x14ac:dyDescent="0.2">
      <c r="A69" s="123">
        <v>64</v>
      </c>
      <c r="B69" s="119">
        <v>82</v>
      </c>
      <c r="C69" s="21" t="s">
        <v>425</v>
      </c>
      <c r="D69" s="17" t="s">
        <v>216</v>
      </c>
      <c r="E69" s="21" t="s">
        <v>30</v>
      </c>
      <c r="F69" s="119" t="s">
        <v>1460</v>
      </c>
      <c r="G69" s="21" t="s">
        <v>1459</v>
      </c>
      <c r="H69" s="21" t="s">
        <v>512</v>
      </c>
      <c r="I69" s="162">
        <v>43097</v>
      </c>
      <c r="J69" s="137">
        <v>0.75</v>
      </c>
      <c r="K69" s="191" t="s">
        <v>1654</v>
      </c>
      <c r="L69" s="139">
        <v>1600</v>
      </c>
      <c r="M69" s="123">
        <v>1</v>
      </c>
      <c r="N69" s="162">
        <v>43060</v>
      </c>
    </row>
    <row r="70" spans="1:14" s="140" customFormat="1" ht="100.5" customHeight="1" x14ac:dyDescent="0.2">
      <c r="A70" s="123">
        <v>65</v>
      </c>
      <c r="B70" s="21">
        <v>292</v>
      </c>
      <c r="C70" s="21" t="s">
        <v>1461</v>
      </c>
      <c r="D70" s="17" t="s">
        <v>1462</v>
      </c>
      <c r="E70" s="21" t="s">
        <v>30</v>
      </c>
      <c r="F70" s="21" t="s">
        <v>1465</v>
      </c>
      <c r="G70" s="21" t="s">
        <v>1464</v>
      </c>
      <c r="H70" s="127" t="s">
        <v>513</v>
      </c>
      <c r="I70" s="162">
        <v>43099</v>
      </c>
      <c r="J70" s="137">
        <v>0.47916666666666669</v>
      </c>
      <c r="K70" s="138" t="s">
        <v>2224</v>
      </c>
      <c r="L70" s="139">
        <v>2000</v>
      </c>
      <c r="M70" s="123">
        <v>2</v>
      </c>
      <c r="N70" s="162">
        <v>43060</v>
      </c>
    </row>
    <row r="71" spans="1:14" s="140" customFormat="1" ht="56.25" customHeight="1" x14ac:dyDescent="0.2">
      <c r="A71" s="123">
        <v>66</v>
      </c>
      <c r="B71" s="21">
        <v>293</v>
      </c>
      <c r="C71" s="21" t="s">
        <v>1466</v>
      </c>
      <c r="D71" s="17" t="s">
        <v>1467</v>
      </c>
      <c r="E71" s="21" t="s">
        <v>631</v>
      </c>
      <c r="F71" s="21" t="s">
        <v>1468</v>
      </c>
      <c r="G71" s="21" t="s">
        <v>2253</v>
      </c>
      <c r="H71" s="127" t="s">
        <v>513</v>
      </c>
      <c r="I71" s="162">
        <v>43100</v>
      </c>
      <c r="J71" s="137">
        <v>0.53125</v>
      </c>
      <c r="K71" s="138"/>
      <c r="L71" s="139">
        <v>2800</v>
      </c>
      <c r="M71" s="123">
        <v>3</v>
      </c>
      <c r="N71" s="162">
        <v>43060</v>
      </c>
    </row>
    <row r="72" spans="1:14" s="140" customFormat="1" ht="56.25" customHeight="1" x14ac:dyDescent="0.2">
      <c r="A72" s="123">
        <v>67</v>
      </c>
      <c r="B72" s="21">
        <v>294</v>
      </c>
      <c r="C72" s="21" t="s">
        <v>1469</v>
      </c>
      <c r="D72" s="17" t="s">
        <v>1470</v>
      </c>
      <c r="E72" s="21" t="s">
        <v>30</v>
      </c>
      <c r="F72" s="21" t="s">
        <v>1472</v>
      </c>
      <c r="G72" s="21" t="s">
        <v>1137</v>
      </c>
      <c r="H72" s="127" t="s">
        <v>513</v>
      </c>
      <c r="I72" s="162">
        <v>43099</v>
      </c>
      <c r="J72" s="137">
        <v>0.75</v>
      </c>
      <c r="K72" s="138"/>
      <c r="L72" s="139">
        <v>2000</v>
      </c>
      <c r="M72" s="123">
        <v>1</v>
      </c>
      <c r="N72" s="162">
        <v>43061</v>
      </c>
    </row>
    <row r="73" spans="1:14" s="140" customFormat="1" ht="56.25" customHeight="1" x14ac:dyDescent="0.2">
      <c r="A73" s="123">
        <v>68</v>
      </c>
      <c r="B73" s="124">
        <v>184</v>
      </c>
      <c r="C73" s="124" t="s">
        <v>697</v>
      </c>
      <c r="D73" s="125" t="s">
        <v>694</v>
      </c>
      <c r="E73" s="124" t="s">
        <v>30</v>
      </c>
      <c r="F73" s="124" t="s">
        <v>2276</v>
      </c>
      <c r="G73" s="124" t="s">
        <v>2277</v>
      </c>
      <c r="H73" s="127" t="s">
        <v>512</v>
      </c>
      <c r="I73" s="162">
        <v>43100</v>
      </c>
      <c r="J73" s="137">
        <v>0.5</v>
      </c>
      <c r="K73" s="138" t="s">
        <v>1474</v>
      </c>
      <c r="L73" s="139">
        <v>2000</v>
      </c>
      <c r="M73" s="123">
        <v>1</v>
      </c>
      <c r="N73" s="162">
        <v>43061</v>
      </c>
    </row>
    <row r="74" spans="1:14" s="140" customFormat="1" ht="56.25" customHeight="1" x14ac:dyDescent="0.2">
      <c r="A74" s="123">
        <v>69</v>
      </c>
      <c r="B74" s="21">
        <v>295</v>
      </c>
      <c r="C74" s="21" t="s">
        <v>1476</v>
      </c>
      <c r="D74" s="17" t="s">
        <v>1479</v>
      </c>
      <c r="E74" s="21" t="s">
        <v>30</v>
      </c>
      <c r="F74" s="21" t="s">
        <v>1477</v>
      </c>
      <c r="G74" s="21" t="s">
        <v>1478</v>
      </c>
      <c r="H74" s="127" t="s">
        <v>513</v>
      </c>
      <c r="I74" s="162">
        <v>43100</v>
      </c>
      <c r="J74" s="163">
        <v>0.77083333333333337</v>
      </c>
      <c r="K74" s="136"/>
      <c r="L74" s="139">
        <v>2500</v>
      </c>
      <c r="M74" s="123">
        <v>2</v>
      </c>
      <c r="N74" s="162">
        <v>43062</v>
      </c>
    </row>
    <row r="75" spans="1:14" s="140" customFormat="1" ht="56.25" customHeight="1" x14ac:dyDescent="0.2">
      <c r="A75" s="123">
        <v>70</v>
      </c>
      <c r="B75" s="21">
        <v>71</v>
      </c>
      <c r="C75" s="21" t="s">
        <v>200</v>
      </c>
      <c r="D75" s="17" t="s">
        <v>199</v>
      </c>
      <c r="E75" s="21" t="s">
        <v>197</v>
      </c>
      <c r="F75" s="21" t="s">
        <v>1480</v>
      </c>
      <c r="G75" s="21" t="s">
        <v>1916</v>
      </c>
      <c r="H75" s="21" t="s">
        <v>512</v>
      </c>
      <c r="I75" s="162">
        <v>43093</v>
      </c>
      <c r="J75" s="137">
        <v>0.84375</v>
      </c>
      <c r="K75" s="138"/>
      <c r="L75" s="139">
        <v>2200</v>
      </c>
      <c r="M75" s="123">
        <v>3</v>
      </c>
      <c r="N75" s="162">
        <v>43061</v>
      </c>
    </row>
    <row r="76" spans="1:14" s="140" customFormat="1" ht="56.25" customHeight="1" x14ac:dyDescent="0.2">
      <c r="A76" s="123">
        <v>71</v>
      </c>
      <c r="B76" s="119">
        <v>70</v>
      </c>
      <c r="C76" s="119" t="s">
        <v>409</v>
      </c>
      <c r="D76" s="33" t="s">
        <v>538</v>
      </c>
      <c r="E76" s="119" t="s">
        <v>30</v>
      </c>
      <c r="F76" s="119" t="s">
        <v>1488</v>
      </c>
      <c r="G76" s="119" t="s">
        <v>2279</v>
      </c>
      <c r="H76" s="21" t="s">
        <v>512</v>
      </c>
      <c r="I76" s="162">
        <v>43100</v>
      </c>
      <c r="J76" s="137">
        <v>0.79166666666666663</v>
      </c>
      <c r="K76" s="138" t="s">
        <v>2261</v>
      </c>
      <c r="L76" s="139">
        <v>2000</v>
      </c>
      <c r="M76" s="123">
        <v>2</v>
      </c>
      <c r="N76" s="162">
        <v>43061</v>
      </c>
    </row>
    <row r="77" spans="1:14" s="140" customFormat="1" ht="56.25" customHeight="1" x14ac:dyDescent="0.2">
      <c r="A77" s="123">
        <v>72</v>
      </c>
      <c r="B77" s="21">
        <v>297</v>
      </c>
      <c r="C77" s="21" t="s">
        <v>1484</v>
      </c>
      <c r="D77" s="17" t="s">
        <v>1485</v>
      </c>
      <c r="E77" s="21" t="s">
        <v>65</v>
      </c>
      <c r="F77" s="21" t="s">
        <v>1486</v>
      </c>
      <c r="G77" s="21" t="s">
        <v>204</v>
      </c>
      <c r="H77" s="127" t="s">
        <v>512</v>
      </c>
      <c r="I77" s="162">
        <v>43099</v>
      </c>
      <c r="J77" s="137">
        <v>0.875</v>
      </c>
      <c r="K77" s="138"/>
      <c r="L77" s="139">
        <v>4000</v>
      </c>
      <c r="M77" s="123">
        <v>2</v>
      </c>
      <c r="N77" s="162">
        <v>43063</v>
      </c>
    </row>
    <row r="78" spans="1:14" s="140" customFormat="1" ht="56.25" customHeight="1" x14ac:dyDescent="0.2">
      <c r="A78" s="123">
        <v>73</v>
      </c>
      <c r="B78" s="21">
        <v>296</v>
      </c>
      <c r="C78" s="21" t="s">
        <v>1481</v>
      </c>
      <c r="D78" s="17" t="s">
        <v>1482</v>
      </c>
      <c r="E78" s="21" t="s">
        <v>780</v>
      </c>
      <c r="F78" s="21" t="s">
        <v>1487</v>
      </c>
      <c r="G78" s="21" t="s">
        <v>54</v>
      </c>
      <c r="H78" s="127" t="s">
        <v>512</v>
      </c>
      <c r="I78" s="162">
        <v>43099</v>
      </c>
      <c r="J78" s="137">
        <v>0.60416666666666663</v>
      </c>
      <c r="K78" s="138"/>
      <c r="L78" s="139">
        <v>2300</v>
      </c>
      <c r="M78" s="123">
        <v>1</v>
      </c>
      <c r="N78" s="162">
        <v>43063</v>
      </c>
    </row>
    <row r="79" spans="1:14" s="140" customFormat="1" ht="56.25" customHeight="1" x14ac:dyDescent="0.2">
      <c r="A79" s="123">
        <v>74</v>
      </c>
      <c r="B79" s="21">
        <v>61</v>
      </c>
      <c r="C79" s="21" t="s">
        <v>203</v>
      </c>
      <c r="D79" s="17" t="s">
        <v>1492</v>
      </c>
      <c r="E79" s="21" t="s">
        <v>30</v>
      </c>
      <c r="F79" s="21" t="s">
        <v>1401</v>
      </c>
      <c r="G79" s="21" t="s">
        <v>177</v>
      </c>
      <c r="H79" s="21" t="s">
        <v>512</v>
      </c>
      <c r="I79" s="162">
        <v>43099</v>
      </c>
      <c r="J79" s="137">
        <v>0.77083333333333337</v>
      </c>
      <c r="K79" s="164" t="s">
        <v>2217</v>
      </c>
      <c r="L79" s="139">
        <v>1900</v>
      </c>
      <c r="M79" s="123">
        <v>1</v>
      </c>
      <c r="N79" s="162">
        <v>43064</v>
      </c>
    </row>
    <row r="80" spans="1:14" s="140" customFormat="1" ht="56.25" customHeight="1" x14ac:dyDescent="0.2">
      <c r="A80" s="158">
        <v>75</v>
      </c>
      <c r="B80" s="119">
        <v>118</v>
      </c>
      <c r="C80" s="21" t="s">
        <v>309</v>
      </c>
      <c r="D80" s="17" t="s">
        <v>310</v>
      </c>
      <c r="E80" s="21" t="s">
        <v>105</v>
      </c>
      <c r="F80" s="21" t="s">
        <v>1508</v>
      </c>
      <c r="G80" s="21" t="s">
        <v>2139</v>
      </c>
      <c r="H80" s="21" t="s">
        <v>512</v>
      </c>
      <c r="I80" s="162">
        <v>43097</v>
      </c>
      <c r="J80" s="137">
        <v>0.72916666666666663</v>
      </c>
      <c r="K80" s="164"/>
      <c r="L80" s="143">
        <v>1900</v>
      </c>
      <c r="M80" s="123">
        <v>1</v>
      </c>
      <c r="N80" s="162">
        <v>43064</v>
      </c>
    </row>
    <row r="81" spans="1:14" s="140" customFormat="1" ht="96.75" customHeight="1" x14ac:dyDescent="0.2">
      <c r="A81" s="123">
        <v>76</v>
      </c>
      <c r="B81" s="158">
        <v>127</v>
      </c>
      <c r="C81" s="158" t="s">
        <v>547</v>
      </c>
      <c r="D81" s="164" t="s">
        <v>330</v>
      </c>
      <c r="E81" s="158" t="s">
        <v>631</v>
      </c>
      <c r="F81" s="158" t="s">
        <v>1519</v>
      </c>
      <c r="G81" s="158" t="s">
        <v>1521</v>
      </c>
      <c r="H81" s="158" t="s">
        <v>512</v>
      </c>
      <c r="I81" s="213">
        <v>43099</v>
      </c>
      <c r="J81" s="163">
        <v>0.6875</v>
      </c>
      <c r="K81" s="136" t="s">
        <v>1899</v>
      </c>
      <c r="L81" s="143">
        <v>2400</v>
      </c>
      <c r="M81" s="158">
        <v>3</v>
      </c>
      <c r="N81" s="213">
        <v>43059</v>
      </c>
    </row>
    <row r="82" spans="1:14" s="140" customFormat="1" ht="56.25" customHeight="1" x14ac:dyDescent="0.2">
      <c r="A82" s="123">
        <v>77</v>
      </c>
      <c r="B82" s="21">
        <v>298</v>
      </c>
      <c r="C82" s="21" t="s">
        <v>2221</v>
      </c>
      <c r="D82" s="17" t="s">
        <v>2220</v>
      </c>
      <c r="E82" s="21" t="s">
        <v>30</v>
      </c>
      <c r="F82" s="21" t="s">
        <v>2152</v>
      </c>
      <c r="G82" s="21" t="s">
        <v>2219</v>
      </c>
      <c r="H82" s="127" t="s">
        <v>512</v>
      </c>
      <c r="I82" s="162">
        <v>43098</v>
      </c>
      <c r="J82" s="137">
        <v>0.70833333333333337</v>
      </c>
      <c r="K82" s="138"/>
      <c r="L82" s="139">
        <v>1700</v>
      </c>
      <c r="M82" s="123">
        <v>1</v>
      </c>
      <c r="N82" s="162">
        <v>43064</v>
      </c>
    </row>
    <row r="83" spans="1:14" s="140" customFormat="1" ht="81.75" customHeight="1" x14ac:dyDescent="0.2">
      <c r="A83" s="123">
        <v>78</v>
      </c>
      <c r="B83" s="119">
        <v>120</v>
      </c>
      <c r="C83" s="119" t="s">
        <v>314</v>
      </c>
      <c r="D83" s="33" t="s">
        <v>315</v>
      </c>
      <c r="E83" s="119" t="s">
        <v>30</v>
      </c>
      <c r="F83" s="119" t="s">
        <v>2241</v>
      </c>
      <c r="G83" s="119" t="s">
        <v>719</v>
      </c>
      <c r="H83" s="119" t="s">
        <v>512</v>
      </c>
      <c r="I83" s="213">
        <v>43100</v>
      </c>
      <c r="J83" s="163">
        <v>0.72916666666666663</v>
      </c>
      <c r="K83" s="164"/>
      <c r="L83" s="143">
        <v>2500</v>
      </c>
      <c r="M83" s="158">
        <v>1</v>
      </c>
      <c r="N83" s="213">
        <v>43065</v>
      </c>
    </row>
    <row r="84" spans="1:14" s="140" customFormat="1" ht="56.25" customHeight="1" x14ac:dyDescent="0.2">
      <c r="A84" s="123">
        <v>79</v>
      </c>
      <c r="B84" s="21">
        <v>145</v>
      </c>
      <c r="C84" s="21" t="s">
        <v>1547</v>
      </c>
      <c r="D84" s="17" t="s">
        <v>1548</v>
      </c>
      <c r="E84" s="21" t="s">
        <v>631</v>
      </c>
      <c r="F84" s="21" t="s">
        <v>1982</v>
      </c>
      <c r="G84" s="21" t="s">
        <v>1546</v>
      </c>
      <c r="H84" s="21" t="s">
        <v>512</v>
      </c>
      <c r="I84" s="162">
        <v>43093</v>
      </c>
      <c r="J84" s="137">
        <v>0.71875</v>
      </c>
      <c r="K84" s="123"/>
      <c r="L84" s="143">
        <v>1600</v>
      </c>
      <c r="M84" s="123">
        <v>3</v>
      </c>
      <c r="N84" s="162">
        <v>43065</v>
      </c>
    </row>
    <row r="85" spans="1:14" s="140" customFormat="1" ht="56.25" customHeight="1" x14ac:dyDescent="0.2">
      <c r="A85" s="123">
        <v>80</v>
      </c>
      <c r="B85" s="119">
        <v>160</v>
      </c>
      <c r="C85" s="21" t="s">
        <v>528</v>
      </c>
      <c r="D85" s="17" t="s">
        <v>529</v>
      </c>
      <c r="E85" s="21" t="s">
        <v>167</v>
      </c>
      <c r="F85" s="21" t="s">
        <v>1563</v>
      </c>
      <c r="G85" s="21" t="s">
        <v>1564</v>
      </c>
      <c r="H85" s="21" t="s">
        <v>512</v>
      </c>
      <c r="I85" s="162">
        <v>43099</v>
      </c>
      <c r="J85" s="137">
        <v>0.46875</v>
      </c>
      <c r="K85" s="138" t="s">
        <v>1565</v>
      </c>
      <c r="L85" s="139">
        <v>2000</v>
      </c>
      <c r="M85" s="123">
        <v>3</v>
      </c>
      <c r="N85" s="162">
        <v>43065</v>
      </c>
    </row>
    <row r="86" spans="1:14" s="140" customFormat="1" ht="56.25" customHeight="1" x14ac:dyDescent="0.2">
      <c r="A86" s="123">
        <v>81</v>
      </c>
      <c r="B86" s="21">
        <v>167</v>
      </c>
      <c r="C86" s="21" t="s">
        <v>597</v>
      </c>
      <c r="D86" s="17" t="s">
        <v>595</v>
      </c>
      <c r="E86" s="21" t="s">
        <v>30</v>
      </c>
      <c r="F86" s="21" t="s">
        <v>1576</v>
      </c>
      <c r="G86" s="21" t="s">
        <v>1578</v>
      </c>
      <c r="H86" s="21" t="s">
        <v>512</v>
      </c>
      <c r="I86" s="162">
        <v>43098</v>
      </c>
      <c r="J86" s="137">
        <v>0.83333333333333337</v>
      </c>
      <c r="K86" s="138"/>
      <c r="L86" s="139">
        <v>1600</v>
      </c>
      <c r="M86" s="123">
        <v>2</v>
      </c>
      <c r="N86" s="162">
        <v>43065</v>
      </c>
    </row>
    <row r="87" spans="1:14" s="140" customFormat="1" ht="56.25" customHeight="1" x14ac:dyDescent="0.2">
      <c r="A87" s="123">
        <v>82</v>
      </c>
      <c r="B87" s="21">
        <v>169</v>
      </c>
      <c r="C87" s="21" t="s">
        <v>602</v>
      </c>
      <c r="D87" s="17" t="s">
        <v>603</v>
      </c>
      <c r="E87" s="21" t="s">
        <v>631</v>
      </c>
      <c r="F87" s="21" t="s">
        <v>1580</v>
      </c>
      <c r="G87" s="21" t="s">
        <v>1579</v>
      </c>
      <c r="H87" s="21" t="s">
        <v>512</v>
      </c>
      <c r="I87" s="162">
        <v>43098</v>
      </c>
      <c r="J87" s="137">
        <v>0.875</v>
      </c>
      <c r="K87" s="136"/>
      <c r="L87" s="139">
        <v>1800</v>
      </c>
      <c r="M87" s="123">
        <v>3</v>
      </c>
      <c r="N87" s="162">
        <v>43066</v>
      </c>
    </row>
    <row r="88" spans="1:14" s="140" customFormat="1" ht="56.25" customHeight="1" x14ac:dyDescent="0.2">
      <c r="A88" s="123">
        <v>83</v>
      </c>
      <c r="B88" s="21">
        <v>320</v>
      </c>
      <c r="C88" s="21" t="s">
        <v>1773</v>
      </c>
      <c r="D88" s="17" t="s">
        <v>1774</v>
      </c>
      <c r="E88" s="21" t="s">
        <v>631</v>
      </c>
      <c r="F88" s="21" t="s">
        <v>1775</v>
      </c>
      <c r="G88" s="21" t="s">
        <v>1772</v>
      </c>
      <c r="H88" s="127" t="s">
        <v>512</v>
      </c>
      <c r="I88" s="162">
        <v>43092</v>
      </c>
      <c r="J88" s="137">
        <v>0.5625</v>
      </c>
      <c r="K88" s="138"/>
      <c r="L88" s="139">
        <v>1600</v>
      </c>
      <c r="M88" s="123">
        <v>3</v>
      </c>
      <c r="N88" s="162">
        <v>43081</v>
      </c>
    </row>
    <row r="89" spans="1:14" s="140" customFormat="1" ht="56.25" customHeight="1" x14ac:dyDescent="0.2">
      <c r="A89" s="158">
        <v>84</v>
      </c>
      <c r="B89" s="21">
        <v>246</v>
      </c>
      <c r="C89" s="21" t="s">
        <v>1315</v>
      </c>
      <c r="D89" s="17" t="s">
        <v>1037</v>
      </c>
      <c r="E89" s="21" t="s">
        <v>30</v>
      </c>
      <c r="F89" s="21" t="s">
        <v>1316</v>
      </c>
      <c r="G89" s="21" t="s">
        <v>1317</v>
      </c>
      <c r="H89" s="127" t="s">
        <v>512</v>
      </c>
      <c r="I89" s="162">
        <v>43099</v>
      </c>
      <c r="J89" s="163">
        <v>0.84375</v>
      </c>
      <c r="K89" s="136"/>
      <c r="L89" s="143">
        <v>3500</v>
      </c>
      <c r="M89" s="123">
        <v>4</v>
      </c>
      <c r="N89" s="162">
        <v>43066</v>
      </c>
    </row>
    <row r="90" spans="1:14" s="140" customFormat="1" ht="56.25" customHeight="1" x14ac:dyDescent="0.2">
      <c r="A90" s="123">
        <v>85</v>
      </c>
      <c r="B90" s="21">
        <v>246</v>
      </c>
      <c r="C90" s="21" t="s">
        <v>1315</v>
      </c>
      <c r="D90" s="17" t="s">
        <v>1037</v>
      </c>
      <c r="E90" s="21" t="s">
        <v>197</v>
      </c>
      <c r="F90" s="21" t="s">
        <v>1581</v>
      </c>
      <c r="G90" s="21" t="s">
        <v>1317</v>
      </c>
      <c r="H90" s="127" t="s">
        <v>512</v>
      </c>
      <c r="I90" s="162">
        <v>43097</v>
      </c>
      <c r="J90" s="137">
        <v>0.89583333333333337</v>
      </c>
      <c r="K90" s="138"/>
      <c r="L90" s="139">
        <v>5000</v>
      </c>
      <c r="M90" s="123">
        <v>4</v>
      </c>
      <c r="N90" s="162">
        <v>43066</v>
      </c>
    </row>
    <row r="91" spans="1:14" s="140" customFormat="1" ht="56.25" customHeight="1" x14ac:dyDescent="0.2">
      <c r="A91" s="123">
        <v>86</v>
      </c>
      <c r="B91" s="21">
        <v>261</v>
      </c>
      <c r="C91" s="21" t="s">
        <v>1115</v>
      </c>
      <c r="D91" s="17" t="s">
        <v>1116</v>
      </c>
      <c r="E91" s="21" t="s">
        <v>65</v>
      </c>
      <c r="F91" s="21" t="s">
        <v>1586</v>
      </c>
      <c r="G91" s="21" t="s">
        <v>1587</v>
      </c>
      <c r="H91" s="127" t="s">
        <v>513</v>
      </c>
      <c r="I91" s="162">
        <v>43099</v>
      </c>
      <c r="J91" s="137">
        <v>0.75</v>
      </c>
      <c r="K91" s="165" t="s">
        <v>1654</v>
      </c>
      <c r="L91" s="139">
        <v>3500</v>
      </c>
      <c r="M91" s="123">
        <v>2</v>
      </c>
      <c r="N91" s="162">
        <v>43066</v>
      </c>
    </row>
    <row r="92" spans="1:14" s="140" customFormat="1" ht="56.25" customHeight="1" x14ac:dyDescent="0.2">
      <c r="A92" s="123">
        <v>87</v>
      </c>
      <c r="B92" s="7">
        <v>25</v>
      </c>
      <c r="C92" s="21" t="s">
        <v>86</v>
      </c>
      <c r="D92" s="17" t="s">
        <v>87</v>
      </c>
      <c r="E92" s="21" t="s">
        <v>51</v>
      </c>
      <c r="F92" s="21" t="s">
        <v>2313</v>
      </c>
      <c r="G92" s="21" t="s">
        <v>1137</v>
      </c>
      <c r="H92" s="123" t="s">
        <v>512</v>
      </c>
      <c r="I92" s="162">
        <v>43100</v>
      </c>
      <c r="J92" s="137">
        <v>0.72916666666666663</v>
      </c>
      <c r="K92" s="136"/>
      <c r="L92" s="139">
        <v>2700</v>
      </c>
      <c r="M92" s="123">
        <v>4</v>
      </c>
      <c r="N92" s="162">
        <v>43066</v>
      </c>
    </row>
    <row r="93" spans="1:14" s="140" customFormat="1" ht="56.25" customHeight="1" x14ac:dyDescent="0.2">
      <c r="A93" s="123">
        <v>88</v>
      </c>
      <c r="B93" s="21">
        <v>240</v>
      </c>
      <c r="C93" s="21" t="s">
        <v>1003</v>
      </c>
      <c r="D93" s="17" t="s">
        <v>2257</v>
      </c>
      <c r="E93" s="21" t="s">
        <v>30</v>
      </c>
      <c r="F93" s="21" t="s">
        <v>1583</v>
      </c>
      <c r="G93" s="21" t="s">
        <v>1582</v>
      </c>
      <c r="H93" s="127" t="s">
        <v>512</v>
      </c>
      <c r="I93" s="162">
        <v>43100</v>
      </c>
      <c r="J93" s="137">
        <v>0.41666666666666669</v>
      </c>
      <c r="K93" s="138"/>
      <c r="L93" s="139">
        <v>2200</v>
      </c>
      <c r="M93" s="123">
        <v>2</v>
      </c>
      <c r="N93" s="162">
        <v>43097</v>
      </c>
    </row>
    <row r="94" spans="1:14" s="140" customFormat="1" ht="99" customHeight="1" x14ac:dyDescent="0.2">
      <c r="A94" s="123">
        <v>89</v>
      </c>
      <c r="B94" s="119">
        <v>128</v>
      </c>
      <c r="C94" s="21" t="s">
        <v>1523</v>
      </c>
      <c r="D94" s="17" t="s">
        <v>1524</v>
      </c>
      <c r="E94" s="21" t="s">
        <v>30</v>
      </c>
      <c r="F94" s="21" t="s">
        <v>1584</v>
      </c>
      <c r="G94" s="21" t="s">
        <v>1585</v>
      </c>
      <c r="H94" s="21" t="s">
        <v>512</v>
      </c>
      <c r="I94" s="162">
        <v>43098</v>
      </c>
      <c r="J94" s="137">
        <v>0.79166666666666663</v>
      </c>
      <c r="K94" s="136"/>
      <c r="L94" s="139">
        <v>1600</v>
      </c>
      <c r="M94" s="123">
        <v>2</v>
      </c>
      <c r="N94" s="162">
        <v>43097</v>
      </c>
    </row>
    <row r="95" spans="1:14" s="140" customFormat="1" ht="90.75" customHeight="1" x14ac:dyDescent="0.2">
      <c r="A95" s="123">
        <v>90</v>
      </c>
      <c r="B95" s="124">
        <v>177</v>
      </c>
      <c r="C95" s="124" t="s">
        <v>663</v>
      </c>
      <c r="D95" s="125" t="s">
        <v>664</v>
      </c>
      <c r="E95" s="124" t="s">
        <v>30</v>
      </c>
      <c r="F95" s="124" t="s">
        <v>2193</v>
      </c>
      <c r="G95" s="124" t="s">
        <v>1588</v>
      </c>
      <c r="H95" s="127" t="s">
        <v>512</v>
      </c>
      <c r="I95" s="162">
        <v>43099</v>
      </c>
      <c r="J95" s="137">
        <v>0.79166666666666663</v>
      </c>
      <c r="K95" s="138" t="s">
        <v>2194</v>
      </c>
      <c r="L95" s="139">
        <v>1900</v>
      </c>
      <c r="M95" s="123">
        <v>1</v>
      </c>
      <c r="N95" s="162">
        <v>43068</v>
      </c>
    </row>
    <row r="96" spans="1:14" s="140" customFormat="1" ht="56.25" customHeight="1" x14ac:dyDescent="0.2">
      <c r="A96" s="123">
        <v>91</v>
      </c>
      <c r="B96" s="21">
        <v>299</v>
      </c>
      <c r="C96" s="21" t="s">
        <v>1763</v>
      </c>
      <c r="D96" s="17" t="s">
        <v>1591</v>
      </c>
      <c r="E96" s="21" t="s">
        <v>631</v>
      </c>
      <c r="F96" s="21" t="s">
        <v>1589</v>
      </c>
      <c r="G96" s="21" t="s">
        <v>1590</v>
      </c>
      <c r="H96" s="127" t="s">
        <v>513</v>
      </c>
      <c r="I96" s="162">
        <v>43100</v>
      </c>
      <c r="J96" s="137">
        <v>0.84375</v>
      </c>
      <c r="K96" s="136"/>
      <c r="L96" s="139">
        <v>4500</v>
      </c>
      <c r="M96" s="123">
        <v>3</v>
      </c>
      <c r="N96" s="162">
        <v>43069</v>
      </c>
    </row>
    <row r="97" spans="1:14" s="140" customFormat="1" ht="56.25" customHeight="1" x14ac:dyDescent="0.2">
      <c r="A97" s="182">
        <v>92</v>
      </c>
      <c r="B97" s="23">
        <v>300</v>
      </c>
      <c r="C97" s="23" t="s">
        <v>1743</v>
      </c>
      <c r="D97" s="24" t="s">
        <v>1742</v>
      </c>
      <c r="E97" s="23" t="s">
        <v>631</v>
      </c>
      <c r="F97" s="23" t="s">
        <v>1594</v>
      </c>
      <c r="G97" s="23" t="s">
        <v>1595</v>
      </c>
      <c r="H97" s="161" t="s">
        <v>513</v>
      </c>
      <c r="I97" s="183">
        <v>43091</v>
      </c>
      <c r="J97" s="184">
        <v>0.67708333333333337</v>
      </c>
      <c r="K97" s="165"/>
      <c r="L97" s="185">
        <v>4000</v>
      </c>
      <c r="M97" s="182" t="s">
        <v>917</v>
      </c>
      <c r="N97" s="183">
        <v>43069</v>
      </c>
    </row>
    <row r="98" spans="1:14" s="140" customFormat="1" ht="85.5" customHeight="1" x14ac:dyDescent="0.2">
      <c r="A98" s="123">
        <v>93</v>
      </c>
      <c r="B98" s="21">
        <v>276</v>
      </c>
      <c r="C98" s="21" t="s">
        <v>1246</v>
      </c>
      <c r="D98" s="17" t="s">
        <v>1242</v>
      </c>
      <c r="E98" s="21" t="s">
        <v>631</v>
      </c>
      <c r="F98" s="21" t="s">
        <v>1597</v>
      </c>
      <c r="G98" s="21" t="s">
        <v>1596</v>
      </c>
      <c r="H98" s="127" t="s">
        <v>512</v>
      </c>
      <c r="I98" s="162">
        <v>43099</v>
      </c>
      <c r="J98" s="137">
        <v>0.53125</v>
      </c>
      <c r="K98" s="136" t="s">
        <v>1657</v>
      </c>
      <c r="L98" s="139">
        <v>2400</v>
      </c>
      <c r="M98" s="123">
        <v>3</v>
      </c>
      <c r="N98" s="162">
        <v>43070</v>
      </c>
    </row>
    <row r="99" spans="1:14" s="140" customFormat="1" ht="134.25" customHeight="1" x14ac:dyDescent="0.2">
      <c r="A99" s="182">
        <v>94</v>
      </c>
      <c r="B99" s="23">
        <v>301</v>
      </c>
      <c r="C99" s="23" t="s">
        <v>2007</v>
      </c>
      <c r="D99" s="24" t="s">
        <v>2033</v>
      </c>
      <c r="E99" s="23" t="s">
        <v>631</v>
      </c>
      <c r="F99" s="23" t="s">
        <v>2005</v>
      </c>
      <c r="G99" s="23" t="s">
        <v>1600</v>
      </c>
      <c r="H99" s="161" t="s">
        <v>513</v>
      </c>
      <c r="I99" s="183">
        <v>43096</v>
      </c>
      <c r="J99" s="184">
        <v>0.39583333333333331</v>
      </c>
      <c r="K99" s="165"/>
      <c r="L99" s="185">
        <v>3500</v>
      </c>
      <c r="M99" s="182" t="s">
        <v>917</v>
      </c>
      <c r="N99" s="183">
        <v>43070</v>
      </c>
    </row>
    <row r="100" spans="1:14" s="140" customFormat="1" ht="56.25" customHeight="1" x14ac:dyDescent="0.2">
      <c r="A100" s="123">
        <v>95</v>
      </c>
      <c r="B100" s="21">
        <v>323</v>
      </c>
      <c r="C100" s="21" t="s">
        <v>1794</v>
      </c>
      <c r="D100" s="17" t="s">
        <v>1795</v>
      </c>
      <c r="E100" s="21" t="s">
        <v>97</v>
      </c>
      <c r="F100" s="21" t="s">
        <v>2251</v>
      </c>
      <c r="G100" s="21" t="s">
        <v>1797</v>
      </c>
      <c r="H100" s="127" t="s">
        <v>513</v>
      </c>
      <c r="I100" s="162">
        <v>43100</v>
      </c>
      <c r="J100" s="138" t="s">
        <v>1798</v>
      </c>
      <c r="K100" s="136"/>
      <c r="L100" s="139">
        <v>3900</v>
      </c>
      <c r="M100" s="123">
        <v>2</v>
      </c>
      <c r="N100" s="162">
        <v>43083</v>
      </c>
    </row>
    <row r="101" spans="1:14" s="140" customFormat="1" ht="56.25" customHeight="1" x14ac:dyDescent="0.2">
      <c r="A101" s="123">
        <v>96</v>
      </c>
      <c r="B101" s="21">
        <v>303</v>
      </c>
      <c r="C101" s="21" t="s">
        <v>1607</v>
      </c>
      <c r="D101" s="17" t="s">
        <v>1604</v>
      </c>
      <c r="E101" s="21" t="s">
        <v>230</v>
      </c>
      <c r="F101" s="21" t="s">
        <v>1605</v>
      </c>
      <c r="G101" s="21" t="s">
        <v>2249</v>
      </c>
      <c r="H101" s="127" t="s">
        <v>513</v>
      </c>
      <c r="I101" s="162">
        <v>43100</v>
      </c>
      <c r="J101" s="137">
        <v>0.52083333333333337</v>
      </c>
      <c r="K101" s="138" t="s">
        <v>1608</v>
      </c>
      <c r="L101" s="139">
        <v>2200</v>
      </c>
      <c r="M101" s="123">
        <v>2</v>
      </c>
      <c r="N101" s="162">
        <v>43070</v>
      </c>
    </row>
    <row r="102" spans="1:14" s="140" customFormat="1" ht="72" customHeight="1" x14ac:dyDescent="0.2">
      <c r="A102" s="123">
        <v>97</v>
      </c>
      <c r="B102" s="124">
        <v>181</v>
      </c>
      <c r="C102" s="124" t="s">
        <v>682</v>
      </c>
      <c r="D102" s="125" t="s">
        <v>681</v>
      </c>
      <c r="E102" s="124" t="s">
        <v>117</v>
      </c>
      <c r="F102" s="124" t="s">
        <v>1619</v>
      </c>
      <c r="G102" s="124" t="s">
        <v>1206</v>
      </c>
      <c r="H102" s="127" t="s">
        <v>513</v>
      </c>
      <c r="I102" s="162">
        <v>43100</v>
      </c>
      <c r="J102" s="137">
        <v>0.79166666666666663</v>
      </c>
      <c r="K102" s="138" t="s">
        <v>1629</v>
      </c>
      <c r="L102" s="139">
        <v>6000</v>
      </c>
      <c r="M102" s="123">
        <v>1</v>
      </c>
      <c r="N102" s="162">
        <v>43072</v>
      </c>
    </row>
    <row r="103" spans="1:14" s="140" customFormat="1" ht="56.25" customHeight="1" x14ac:dyDescent="0.2">
      <c r="A103" s="123">
        <v>98</v>
      </c>
      <c r="B103" s="21">
        <v>304</v>
      </c>
      <c r="C103" s="21" t="s">
        <v>1632</v>
      </c>
      <c r="D103" s="17" t="s">
        <v>1635</v>
      </c>
      <c r="E103" s="21" t="s">
        <v>631</v>
      </c>
      <c r="F103" s="21" t="s">
        <v>1633</v>
      </c>
      <c r="G103" s="21" t="s">
        <v>1634</v>
      </c>
      <c r="H103" s="127" t="s">
        <v>513</v>
      </c>
      <c r="I103" s="162">
        <v>43098</v>
      </c>
      <c r="J103" s="137">
        <v>0.6875</v>
      </c>
      <c r="K103" s="136"/>
      <c r="L103" s="139">
        <v>1900</v>
      </c>
      <c r="M103" s="123">
        <v>3</v>
      </c>
      <c r="N103" s="162">
        <v>43072</v>
      </c>
    </row>
    <row r="104" spans="1:14" s="140" customFormat="1" ht="56.25" customHeight="1" x14ac:dyDescent="0.2">
      <c r="A104" s="182">
        <v>99</v>
      </c>
      <c r="B104" s="23">
        <v>310</v>
      </c>
      <c r="C104" s="23" t="s">
        <v>1662</v>
      </c>
      <c r="D104" s="24" t="s">
        <v>1663</v>
      </c>
      <c r="E104" s="23" t="s">
        <v>197</v>
      </c>
      <c r="F104" s="23" t="s">
        <v>1664</v>
      </c>
      <c r="G104" s="23"/>
      <c r="H104" s="161" t="s">
        <v>513</v>
      </c>
      <c r="I104" s="183">
        <v>43094</v>
      </c>
      <c r="J104" s="184">
        <v>0.64583333333333337</v>
      </c>
      <c r="K104" s="165"/>
      <c r="L104" s="185">
        <v>2350</v>
      </c>
      <c r="M104" s="182" t="s">
        <v>917</v>
      </c>
      <c r="N104" s="183">
        <v>43075</v>
      </c>
    </row>
    <row r="105" spans="1:14" s="140" customFormat="1" ht="56.25" customHeight="1" x14ac:dyDescent="0.2">
      <c r="A105" s="182">
        <v>100</v>
      </c>
      <c r="B105" s="23">
        <v>310</v>
      </c>
      <c r="C105" s="23" t="s">
        <v>1662</v>
      </c>
      <c r="D105" s="24" t="s">
        <v>1663</v>
      </c>
      <c r="E105" s="23" t="s">
        <v>197</v>
      </c>
      <c r="F105" s="23" t="s">
        <v>1664</v>
      </c>
      <c r="G105" s="23" t="s">
        <v>1665</v>
      </c>
      <c r="H105" s="161" t="s">
        <v>513</v>
      </c>
      <c r="I105" s="183">
        <v>43095</v>
      </c>
      <c r="J105" s="184">
        <v>0.39583333333333331</v>
      </c>
      <c r="K105" s="165"/>
      <c r="L105" s="185">
        <v>2350</v>
      </c>
      <c r="M105" s="182" t="s">
        <v>917</v>
      </c>
      <c r="N105" s="183">
        <v>43075</v>
      </c>
    </row>
    <row r="106" spans="1:14" s="140" customFormat="1" ht="56.25" customHeight="1" x14ac:dyDescent="0.2">
      <c r="A106" s="182">
        <v>101</v>
      </c>
      <c r="B106" s="23">
        <v>310</v>
      </c>
      <c r="C106" s="23" t="s">
        <v>1662</v>
      </c>
      <c r="D106" s="24" t="s">
        <v>1663</v>
      </c>
      <c r="E106" s="23" t="s">
        <v>197</v>
      </c>
      <c r="F106" s="23" t="s">
        <v>1664</v>
      </c>
      <c r="G106" s="23" t="s">
        <v>1665</v>
      </c>
      <c r="H106" s="161" t="s">
        <v>513</v>
      </c>
      <c r="I106" s="183">
        <v>43095</v>
      </c>
      <c r="J106" s="184">
        <v>0.4375</v>
      </c>
      <c r="K106" s="165"/>
      <c r="L106" s="185">
        <v>2350</v>
      </c>
      <c r="M106" s="182" t="s">
        <v>917</v>
      </c>
      <c r="N106" s="183">
        <v>43075</v>
      </c>
    </row>
    <row r="107" spans="1:14" s="140" customFormat="1" ht="56.25" customHeight="1" x14ac:dyDescent="0.2">
      <c r="A107" s="182">
        <v>102</v>
      </c>
      <c r="B107" s="23">
        <v>310</v>
      </c>
      <c r="C107" s="23" t="s">
        <v>1662</v>
      </c>
      <c r="D107" s="24" t="s">
        <v>1663</v>
      </c>
      <c r="E107" s="23" t="s">
        <v>197</v>
      </c>
      <c r="F107" s="23" t="s">
        <v>1664</v>
      </c>
      <c r="G107" s="23"/>
      <c r="H107" s="161" t="s">
        <v>513</v>
      </c>
      <c r="I107" s="183">
        <v>43095</v>
      </c>
      <c r="J107" s="184">
        <v>0.64583333333333337</v>
      </c>
      <c r="K107" s="165"/>
      <c r="L107" s="185">
        <v>2350</v>
      </c>
      <c r="M107" s="182" t="s">
        <v>917</v>
      </c>
      <c r="N107" s="183">
        <v>43075</v>
      </c>
    </row>
    <row r="108" spans="1:14" s="140" customFormat="1" ht="56.25" customHeight="1" x14ac:dyDescent="0.2">
      <c r="A108" s="182">
        <v>103</v>
      </c>
      <c r="B108" s="23">
        <v>310</v>
      </c>
      <c r="C108" s="23" t="s">
        <v>1662</v>
      </c>
      <c r="D108" s="24" t="s">
        <v>1663</v>
      </c>
      <c r="E108" s="23" t="s">
        <v>197</v>
      </c>
      <c r="F108" s="23" t="s">
        <v>1664</v>
      </c>
      <c r="G108" s="23"/>
      <c r="H108" s="161" t="s">
        <v>513</v>
      </c>
      <c r="I108" s="183">
        <v>43097</v>
      </c>
      <c r="J108" s="184">
        <v>0.64583333333333337</v>
      </c>
      <c r="K108" s="193"/>
      <c r="L108" s="185">
        <v>2350</v>
      </c>
      <c r="M108" s="182" t="s">
        <v>917</v>
      </c>
      <c r="N108" s="183">
        <v>43075</v>
      </c>
    </row>
    <row r="109" spans="1:14" s="140" customFormat="1" ht="56.25" customHeight="1" x14ac:dyDescent="0.2">
      <c r="A109" s="182">
        <v>104</v>
      </c>
      <c r="B109" s="23">
        <v>314</v>
      </c>
      <c r="C109" s="23" t="s">
        <v>1682</v>
      </c>
      <c r="D109" s="24" t="s">
        <v>1683</v>
      </c>
      <c r="E109" s="23" t="s">
        <v>30</v>
      </c>
      <c r="F109" s="23" t="s">
        <v>1684</v>
      </c>
      <c r="G109" s="23" t="s">
        <v>1595</v>
      </c>
      <c r="H109" s="161" t="s">
        <v>513</v>
      </c>
      <c r="I109" s="183">
        <v>43091</v>
      </c>
      <c r="J109" s="184">
        <v>0.375</v>
      </c>
      <c r="K109" s="165"/>
      <c r="L109" s="185">
        <v>2000</v>
      </c>
      <c r="M109" s="182" t="s">
        <v>917</v>
      </c>
      <c r="N109" s="183">
        <v>43077</v>
      </c>
    </row>
    <row r="110" spans="1:14" s="140" customFormat="1" ht="56.25" customHeight="1" x14ac:dyDescent="0.2">
      <c r="A110" s="182">
        <v>105</v>
      </c>
      <c r="B110" s="23">
        <v>314</v>
      </c>
      <c r="C110" s="23" t="s">
        <v>1682</v>
      </c>
      <c r="D110" s="24" t="s">
        <v>1683</v>
      </c>
      <c r="E110" s="23" t="s">
        <v>30</v>
      </c>
      <c r="F110" s="23" t="s">
        <v>1684</v>
      </c>
      <c r="G110" s="23" t="s">
        <v>1595</v>
      </c>
      <c r="H110" s="161" t="s">
        <v>513</v>
      </c>
      <c r="I110" s="183">
        <v>43091</v>
      </c>
      <c r="J110" s="184">
        <v>0.4375</v>
      </c>
      <c r="K110" s="165"/>
      <c r="L110" s="185">
        <v>2000</v>
      </c>
      <c r="M110" s="182" t="s">
        <v>917</v>
      </c>
      <c r="N110" s="183">
        <v>43077</v>
      </c>
    </row>
    <row r="111" spans="1:14" s="140" customFormat="1" ht="56.25" customHeight="1" x14ac:dyDescent="0.2">
      <c r="A111" s="123">
        <v>106</v>
      </c>
      <c r="B111" s="21">
        <v>316</v>
      </c>
      <c r="C111" s="21" t="s">
        <v>1689</v>
      </c>
      <c r="D111" s="17" t="s">
        <v>1690</v>
      </c>
      <c r="E111" s="21" t="s">
        <v>452</v>
      </c>
      <c r="F111" s="21" t="s">
        <v>2164</v>
      </c>
      <c r="G111" s="21" t="s">
        <v>1137</v>
      </c>
      <c r="H111" s="127" t="s">
        <v>513</v>
      </c>
      <c r="I111" s="162">
        <v>43098</v>
      </c>
      <c r="J111" s="137">
        <v>0.8125</v>
      </c>
      <c r="K111" s="138"/>
      <c r="L111" s="139">
        <v>2300</v>
      </c>
      <c r="M111" s="123">
        <v>1</v>
      </c>
      <c r="N111" s="162">
        <v>43078</v>
      </c>
    </row>
    <row r="112" spans="1:14" s="140" customFormat="1" ht="75" customHeight="1" x14ac:dyDescent="0.2">
      <c r="A112" s="123">
        <v>107</v>
      </c>
      <c r="B112" s="23">
        <v>310</v>
      </c>
      <c r="C112" s="23" t="s">
        <v>1662</v>
      </c>
      <c r="D112" s="24" t="s">
        <v>1663</v>
      </c>
      <c r="E112" s="23" t="s">
        <v>197</v>
      </c>
      <c r="F112" s="23" t="s">
        <v>1664</v>
      </c>
      <c r="G112" s="23"/>
      <c r="H112" s="161" t="s">
        <v>513</v>
      </c>
      <c r="I112" s="183">
        <v>43090</v>
      </c>
      <c r="J112" s="184">
        <v>0.39583333333333331</v>
      </c>
      <c r="K112" s="193"/>
      <c r="L112" s="185">
        <v>2350</v>
      </c>
      <c r="M112" s="182" t="s">
        <v>917</v>
      </c>
      <c r="N112" s="183">
        <v>43078</v>
      </c>
    </row>
    <row r="113" spans="1:14" s="140" customFormat="1" ht="56.25" customHeight="1" x14ac:dyDescent="0.2">
      <c r="A113" s="123">
        <v>108</v>
      </c>
      <c r="B113" s="23">
        <v>310</v>
      </c>
      <c r="C113" s="23" t="s">
        <v>1662</v>
      </c>
      <c r="D113" s="24" t="s">
        <v>1663</v>
      </c>
      <c r="E113" s="23" t="s">
        <v>197</v>
      </c>
      <c r="F113" s="23" t="s">
        <v>1664</v>
      </c>
      <c r="G113" s="23"/>
      <c r="H113" s="161" t="s">
        <v>513</v>
      </c>
      <c r="I113" s="183">
        <v>43090</v>
      </c>
      <c r="J113" s="184">
        <v>0.64583333333333337</v>
      </c>
      <c r="K113" s="193"/>
      <c r="L113" s="185">
        <v>2350</v>
      </c>
      <c r="M113" s="182" t="s">
        <v>917</v>
      </c>
      <c r="N113" s="183">
        <v>43078</v>
      </c>
    </row>
    <row r="114" spans="1:14" s="140" customFormat="1" ht="56.25" customHeight="1" x14ac:dyDescent="0.2">
      <c r="A114" s="123">
        <v>109</v>
      </c>
      <c r="B114" s="21">
        <v>317</v>
      </c>
      <c r="C114" s="21" t="s">
        <v>1693</v>
      </c>
      <c r="D114" s="17" t="s">
        <v>2307</v>
      </c>
      <c r="E114" s="21" t="s">
        <v>631</v>
      </c>
      <c r="F114" s="21" t="s">
        <v>1694</v>
      </c>
      <c r="G114" s="21" t="s">
        <v>1695</v>
      </c>
      <c r="H114" s="127" t="s">
        <v>513</v>
      </c>
      <c r="I114" s="162">
        <v>43100</v>
      </c>
      <c r="J114" s="137">
        <v>0.5</v>
      </c>
      <c r="K114" s="138"/>
      <c r="L114" s="139">
        <v>2800</v>
      </c>
      <c r="M114" s="123">
        <v>4</v>
      </c>
      <c r="N114" s="162">
        <v>43079</v>
      </c>
    </row>
    <row r="115" spans="1:14" s="140" customFormat="1" ht="91.5" customHeight="1" x14ac:dyDescent="0.2">
      <c r="A115" s="123">
        <v>110</v>
      </c>
      <c r="B115" s="150">
        <v>196</v>
      </c>
      <c r="C115" s="150" t="s">
        <v>782</v>
      </c>
      <c r="D115" s="152" t="s">
        <v>1698</v>
      </c>
      <c r="E115" s="150" t="s">
        <v>784</v>
      </c>
      <c r="F115" s="150" t="s">
        <v>1699</v>
      </c>
      <c r="G115" s="150" t="s">
        <v>1700</v>
      </c>
      <c r="H115" s="153" t="s">
        <v>512</v>
      </c>
      <c r="I115" s="162">
        <v>43099</v>
      </c>
      <c r="J115" s="137">
        <v>0.5625</v>
      </c>
      <c r="K115" s="138"/>
      <c r="L115" s="139">
        <v>4000</v>
      </c>
      <c r="M115" s="123">
        <v>2</v>
      </c>
      <c r="N115" s="162">
        <v>43079</v>
      </c>
    </row>
    <row r="116" spans="1:14" s="140" customFormat="1" ht="78" customHeight="1" x14ac:dyDescent="0.2">
      <c r="A116" s="123">
        <v>111</v>
      </c>
      <c r="B116" s="124">
        <v>198</v>
      </c>
      <c r="C116" s="124" t="s">
        <v>796</v>
      </c>
      <c r="D116" s="125" t="s">
        <v>794</v>
      </c>
      <c r="E116" s="124" t="s">
        <v>97</v>
      </c>
      <c r="F116" s="124" t="s">
        <v>2244</v>
      </c>
      <c r="G116" s="124" t="s">
        <v>1744</v>
      </c>
      <c r="H116" s="127" t="s">
        <v>512</v>
      </c>
      <c r="I116" s="162">
        <v>43100</v>
      </c>
      <c r="J116" s="137">
        <v>0.91666666666666663</v>
      </c>
      <c r="K116" s="150"/>
      <c r="L116" s="139">
        <v>4500</v>
      </c>
      <c r="M116" s="123">
        <v>1</v>
      </c>
      <c r="N116" s="162">
        <v>43079</v>
      </c>
    </row>
    <row r="117" spans="1:14" s="140" customFormat="1" ht="56.25" customHeight="1" x14ac:dyDescent="0.2">
      <c r="A117" s="123">
        <v>112</v>
      </c>
      <c r="B117" s="124">
        <v>200</v>
      </c>
      <c r="C117" s="124" t="s">
        <v>806</v>
      </c>
      <c r="D117" s="125" t="s">
        <v>802</v>
      </c>
      <c r="E117" s="124" t="s">
        <v>803</v>
      </c>
      <c r="F117" s="124" t="s">
        <v>1704</v>
      </c>
      <c r="G117" s="124" t="s">
        <v>1702</v>
      </c>
      <c r="H117" s="127" t="s">
        <v>512</v>
      </c>
      <c r="I117" s="162">
        <v>43100</v>
      </c>
      <c r="J117" s="137">
        <v>0.875</v>
      </c>
      <c r="K117" s="138"/>
      <c r="L117" s="139">
        <v>5000</v>
      </c>
      <c r="M117" s="123">
        <v>4</v>
      </c>
      <c r="N117" s="162">
        <v>43079</v>
      </c>
    </row>
    <row r="118" spans="1:14" s="140" customFormat="1" ht="72" customHeight="1" x14ac:dyDescent="0.2">
      <c r="A118" s="123">
        <v>113</v>
      </c>
      <c r="B118" s="124">
        <v>202</v>
      </c>
      <c r="C118" s="124" t="s">
        <v>810</v>
      </c>
      <c r="D118" s="125" t="s">
        <v>811</v>
      </c>
      <c r="E118" s="124" t="s">
        <v>230</v>
      </c>
      <c r="F118" s="124" t="s">
        <v>1706</v>
      </c>
      <c r="G118" s="124" t="s">
        <v>2218</v>
      </c>
      <c r="H118" s="127" t="s">
        <v>512</v>
      </c>
      <c r="I118" s="162">
        <v>43099</v>
      </c>
      <c r="J118" s="137">
        <v>0.83333333333333337</v>
      </c>
      <c r="K118" s="220"/>
      <c r="L118" s="139">
        <v>2100</v>
      </c>
      <c r="M118" s="123">
        <v>1</v>
      </c>
      <c r="N118" s="162">
        <v>43079</v>
      </c>
    </row>
    <row r="119" spans="1:14" s="140" customFormat="1" ht="166.5" customHeight="1" x14ac:dyDescent="0.2">
      <c r="A119" s="123">
        <v>114</v>
      </c>
      <c r="B119" s="21">
        <v>318</v>
      </c>
      <c r="C119" s="21" t="s">
        <v>1707</v>
      </c>
      <c r="D119" s="17" t="s">
        <v>1708</v>
      </c>
      <c r="E119" s="21" t="s">
        <v>1709</v>
      </c>
      <c r="F119" s="21" t="s">
        <v>1710</v>
      </c>
      <c r="G119" s="21" t="s">
        <v>2138</v>
      </c>
      <c r="H119" s="127" t="s">
        <v>513</v>
      </c>
      <c r="I119" s="162">
        <v>43097</v>
      </c>
      <c r="J119" s="137">
        <v>0.6875</v>
      </c>
      <c r="K119" s="138"/>
      <c r="L119" s="139">
        <v>2000</v>
      </c>
      <c r="M119" s="123">
        <v>1</v>
      </c>
      <c r="N119" s="162">
        <v>43079</v>
      </c>
    </row>
    <row r="120" spans="1:14" s="140" customFormat="1" ht="56.25" customHeight="1" x14ac:dyDescent="0.2">
      <c r="A120" s="123">
        <v>115</v>
      </c>
      <c r="B120" s="21">
        <v>21</v>
      </c>
      <c r="C120" s="21" t="s">
        <v>85</v>
      </c>
      <c r="D120" s="17" t="s">
        <v>84</v>
      </c>
      <c r="E120" s="21" t="s">
        <v>631</v>
      </c>
      <c r="F120" s="21" t="s">
        <v>2147</v>
      </c>
      <c r="G120" s="21" t="s">
        <v>1714</v>
      </c>
      <c r="H120" s="21" t="s">
        <v>512</v>
      </c>
      <c r="I120" s="162">
        <v>43097</v>
      </c>
      <c r="J120" s="137">
        <v>0.79166666666666663</v>
      </c>
      <c r="K120" s="136"/>
      <c r="L120" s="139">
        <v>1800</v>
      </c>
      <c r="M120" s="123">
        <v>3</v>
      </c>
      <c r="N120" s="162">
        <v>43079</v>
      </c>
    </row>
    <row r="121" spans="1:14" s="140" customFormat="1" ht="56.25" customHeight="1" x14ac:dyDescent="0.2">
      <c r="A121" s="123">
        <v>116</v>
      </c>
      <c r="B121" s="119">
        <v>62</v>
      </c>
      <c r="C121" s="21" t="s">
        <v>179</v>
      </c>
      <c r="D121" s="17" t="s">
        <v>182</v>
      </c>
      <c r="E121" s="21" t="s">
        <v>117</v>
      </c>
      <c r="F121" s="21" t="s">
        <v>1402</v>
      </c>
      <c r="G121" s="21" t="s">
        <v>1738</v>
      </c>
      <c r="H121" s="153" t="s">
        <v>512</v>
      </c>
      <c r="I121" s="162">
        <v>43100</v>
      </c>
      <c r="J121" s="137">
        <v>0.83333333333333337</v>
      </c>
      <c r="K121" s="138"/>
      <c r="L121" s="139">
        <v>4100</v>
      </c>
      <c r="M121" s="123">
        <v>1</v>
      </c>
      <c r="N121" s="162">
        <v>43080</v>
      </c>
    </row>
    <row r="122" spans="1:14" s="140" customFormat="1" ht="56.25" customHeight="1" x14ac:dyDescent="0.2">
      <c r="A122" s="158">
        <v>117</v>
      </c>
      <c r="B122" s="21">
        <v>238</v>
      </c>
      <c r="C122" s="21" t="s">
        <v>976</v>
      </c>
      <c r="D122" s="17" t="s">
        <v>975</v>
      </c>
      <c r="E122" s="21" t="s">
        <v>979</v>
      </c>
      <c r="F122" s="21" t="s">
        <v>980</v>
      </c>
      <c r="G122" s="21" t="s">
        <v>1746</v>
      </c>
      <c r="H122" s="127" t="s">
        <v>512</v>
      </c>
      <c r="I122" s="162">
        <v>43099</v>
      </c>
      <c r="J122" s="137">
        <v>0.58333333333333337</v>
      </c>
      <c r="K122" s="138"/>
      <c r="L122" s="139">
        <v>2700</v>
      </c>
      <c r="M122" s="123">
        <v>3</v>
      </c>
      <c r="N122" s="162">
        <v>43080</v>
      </c>
    </row>
    <row r="123" spans="1:14" s="140" customFormat="1" ht="56.25" customHeight="1" x14ac:dyDescent="0.2">
      <c r="A123" s="123">
        <v>118</v>
      </c>
      <c r="B123" s="21">
        <v>239</v>
      </c>
      <c r="C123" s="21" t="s">
        <v>992</v>
      </c>
      <c r="D123" s="17" t="s">
        <v>991</v>
      </c>
      <c r="E123" s="21" t="s">
        <v>631</v>
      </c>
      <c r="F123" s="21" t="s">
        <v>993</v>
      </c>
      <c r="G123" s="21" t="s">
        <v>1747</v>
      </c>
      <c r="H123" s="127" t="s">
        <v>513</v>
      </c>
      <c r="I123" s="162">
        <v>43100</v>
      </c>
      <c r="J123" s="137">
        <v>0.75</v>
      </c>
      <c r="K123" s="138"/>
      <c r="L123" s="139">
        <v>3600</v>
      </c>
      <c r="M123" s="158">
        <v>3</v>
      </c>
      <c r="N123" s="162">
        <v>43080</v>
      </c>
    </row>
    <row r="124" spans="1:14" s="140" customFormat="1" ht="56.25" customHeight="1" x14ac:dyDescent="0.2">
      <c r="A124" s="123">
        <v>119</v>
      </c>
      <c r="B124" s="21">
        <v>256</v>
      </c>
      <c r="C124" s="21" t="s">
        <v>1096</v>
      </c>
      <c r="D124" s="17" t="s">
        <v>1097</v>
      </c>
      <c r="E124" s="21" t="s">
        <v>452</v>
      </c>
      <c r="F124" s="21" t="s">
        <v>1098</v>
      </c>
      <c r="G124" s="21" t="s">
        <v>1751</v>
      </c>
      <c r="H124" s="127" t="s">
        <v>512</v>
      </c>
      <c r="I124" s="162">
        <v>43099</v>
      </c>
      <c r="J124" s="163">
        <v>0.60416666666666663</v>
      </c>
      <c r="K124" s="136"/>
      <c r="L124" s="139">
        <v>2600</v>
      </c>
      <c r="M124" s="123">
        <v>2</v>
      </c>
      <c r="N124" s="162">
        <v>43080</v>
      </c>
    </row>
    <row r="125" spans="1:14" s="140" customFormat="1" ht="56.25" customHeight="1" x14ac:dyDescent="0.2">
      <c r="A125" s="123">
        <v>120</v>
      </c>
      <c r="B125" s="21">
        <v>159</v>
      </c>
      <c r="C125" s="21" t="s">
        <v>1072</v>
      </c>
      <c r="D125" s="17" t="s">
        <v>1073</v>
      </c>
      <c r="E125" s="21" t="s">
        <v>30</v>
      </c>
      <c r="F125" s="21" t="s">
        <v>1558</v>
      </c>
      <c r="G125" s="119" t="s">
        <v>1755</v>
      </c>
      <c r="H125" s="21" t="s">
        <v>512</v>
      </c>
      <c r="I125" s="162">
        <v>43098</v>
      </c>
      <c r="J125" s="137">
        <v>0.8125</v>
      </c>
      <c r="K125" s="138"/>
      <c r="L125" s="139">
        <v>1600</v>
      </c>
      <c r="M125" s="123">
        <v>2</v>
      </c>
      <c r="N125" s="162">
        <v>43080</v>
      </c>
    </row>
    <row r="126" spans="1:14" s="140" customFormat="1" ht="56.25" customHeight="1" x14ac:dyDescent="0.2">
      <c r="A126" s="158">
        <v>121</v>
      </c>
      <c r="B126" s="124">
        <v>180</v>
      </c>
      <c r="C126" s="124" t="s">
        <v>677</v>
      </c>
      <c r="D126" s="125" t="s">
        <v>678</v>
      </c>
      <c r="E126" s="124" t="s">
        <v>65</v>
      </c>
      <c r="F126" s="124" t="s">
        <v>679</v>
      </c>
      <c r="G126" s="124" t="s">
        <v>1756</v>
      </c>
      <c r="H126" s="127" t="s">
        <v>512</v>
      </c>
      <c r="I126" s="162">
        <v>43099</v>
      </c>
      <c r="J126" s="137">
        <v>0.8125</v>
      </c>
      <c r="K126" s="136"/>
      <c r="L126" s="143">
        <v>3000</v>
      </c>
      <c r="M126" s="123">
        <v>2</v>
      </c>
      <c r="N126" s="162">
        <v>43080</v>
      </c>
    </row>
    <row r="127" spans="1:14" s="140" customFormat="1" ht="56.25" customHeight="1" x14ac:dyDescent="0.2">
      <c r="A127" s="123">
        <v>122</v>
      </c>
      <c r="B127" s="21">
        <v>266</v>
      </c>
      <c r="C127" s="21" t="s">
        <v>1143</v>
      </c>
      <c r="D127" s="17" t="s">
        <v>1142</v>
      </c>
      <c r="E127" s="21" t="s">
        <v>631</v>
      </c>
      <c r="F127" s="21" t="s">
        <v>1140</v>
      </c>
      <c r="G127" s="21" t="s">
        <v>1759</v>
      </c>
      <c r="H127" s="127" t="s">
        <v>512</v>
      </c>
      <c r="I127" s="162">
        <v>43092</v>
      </c>
      <c r="J127" s="137">
        <v>0.71875</v>
      </c>
      <c r="K127" s="138"/>
      <c r="L127" s="139">
        <v>1600</v>
      </c>
      <c r="M127" s="123">
        <v>3</v>
      </c>
      <c r="N127" s="162">
        <v>43080</v>
      </c>
    </row>
    <row r="128" spans="1:14" s="140" customFormat="1" ht="56.25" customHeight="1" x14ac:dyDescent="0.2">
      <c r="A128" s="123">
        <v>123</v>
      </c>
      <c r="B128" s="21">
        <v>355</v>
      </c>
      <c r="C128" s="21" t="s">
        <v>2231</v>
      </c>
      <c r="D128" s="17" t="s">
        <v>2227</v>
      </c>
      <c r="E128" s="17" t="s">
        <v>2228</v>
      </c>
      <c r="F128" s="21" t="s">
        <v>2229</v>
      </c>
      <c r="G128" s="21" t="s">
        <v>2230</v>
      </c>
      <c r="H128" s="21" t="s">
        <v>513</v>
      </c>
      <c r="I128" s="162">
        <v>43099</v>
      </c>
      <c r="J128" s="137">
        <v>0.72916666666666663</v>
      </c>
      <c r="K128" s="136"/>
      <c r="L128" s="139">
        <v>3500</v>
      </c>
      <c r="M128" s="123">
        <v>2</v>
      </c>
      <c r="N128" s="162">
        <v>43099</v>
      </c>
    </row>
    <row r="129" spans="1:14" s="140" customFormat="1" ht="56.25" customHeight="1" x14ac:dyDescent="0.2">
      <c r="A129" s="123">
        <v>124</v>
      </c>
      <c r="B129" s="21">
        <v>319</v>
      </c>
      <c r="C129" s="21" t="s">
        <v>1770</v>
      </c>
      <c r="D129" s="17" t="s">
        <v>1768</v>
      </c>
      <c r="E129" s="21" t="s">
        <v>30</v>
      </c>
      <c r="F129" s="21" t="s">
        <v>1769</v>
      </c>
      <c r="G129" s="21" t="s">
        <v>2166</v>
      </c>
      <c r="H129" s="127" t="s">
        <v>512</v>
      </c>
      <c r="I129" s="162">
        <v>43098</v>
      </c>
      <c r="J129" s="166">
        <v>0.75</v>
      </c>
      <c r="K129" s="138"/>
      <c r="L129" s="139">
        <v>1600</v>
      </c>
      <c r="M129" s="123">
        <v>2</v>
      </c>
      <c r="N129" s="162">
        <v>43080</v>
      </c>
    </row>
    <row r="130" spans="1:14" s="140" customFormat="1" ht="56.25" customHeight="1" x14ac:dyDescent="0.2">
      <c r="A130" s="123">
        <v>125</v>
      </c>
      <c r="B130" s="21">
        <v>274</v>
      </c>
      <c r="C130" s="21" t="s">
        <v>1224</v>
      </c>
      <c r="D130" s="17" t="s">
        <v>1225</v>
      </c>
      <c r="E130" s="21" t="s">
        <v>631</v>
      </c>
      <c r="F130" s="21" t="s">
        <v>2226</v>
      </c>
      <c r="G130" s="21" t="s">
        <v>2225</v>
      </c>
      <c r="H130" s="127" t="s">
        <v>512</v>
      </c>
      <c r="I130" s="162">
        <v>43099</v>
      </c>
      <c r="J130" s="166">
        <v>0.875</v>
      </c>
      <c r="K130" s="138"/>
      <c r="L130" s="139">
        <v>2400</v>
      </c>
      <c r="M130" s="123">
        <v>3</v>
      </c>
      <c r="N130" s="162">
        <v>43081</v>
      </c>
    </row>
    <row r="131" spans="1:14" s="140" customFormat="1" ht="73.5" customHeight="1" x14ac:dyDescent="0.2">
      <c r="A131" s="123">
        <v>126</v>
      </c>
      <c r="B131" s="119">
        <v>114</v>
      </c>
      <c r="C131" s="21" t="s">
        <v>295</v>
      </c>
      <c r="D131" s="17" t="s">
        <v>296</v>
      </c>
      <c r="E131" s="21" t="s">
        <v>230</v>
      </c>
      <c r="F131" s="21" t="s">
        <v>2222</v>
      </c>
      <c r="G131" s="21" t="s">
        <v>1778</v>
      </c>
      <c r="H131" s="21" t="s">
        <v>512</v>
      </c>
      <c r="I131" s="162">
        <v>43099</v>
      </c>
      <c r="J131" s="137">
        <v>0.85416666666666663</v>
      </c>
      <c r="K131" s="165" t="s">
        <v>2223</v>
      </c>
      <c r="L131" s="139">
        <v>1900</v>
      </c>
      <c r="M131" s="123">
        <v>1</v>
      </c>
      <c r="N131" s="162">
        <v>43081</v>
      </c>
    </row>
    <row r="132" spans="1:14" s="140" customFormat="1" ht="56.25" customHeight="1" x14ac:dyDescent="0.2">
      <c r="A132" s="123">
        <v>127</v>
      </c>
      <c r="B132" s="21">
        <v>99</v>
      </c>
      <c r="C132" s="21" t="s">
        <v>258</v>
      </c>
      <c r="D132" s="17" t="s">
        <v>259</v>
      </c>
      <c r="E132" s="21" t="s">
        <v>30</v>
      </c>
      <c r="F132" s="21" t="s">
        <v>1447</v>
      </c>
      <c r="G132" s="21" t="s">
        <v>1779</v>
      </c>
      <c r="H132" s="21" t="s">
        <v>512</v>
      </c>
      <c r="I132" s="162">
        <v>43099</v>
      </c>
      <c r="J132" s="137">
        <v>0.625</v>
      </c>
      <c r="K132" s="138"/>
      <c r="L132" s="139">
        <v>1900</v>
      </c>
      <c r="M132" s="123">
        <v>1</v>
      </c>
      <c r="N132" s="162">
        <v>43081</v>
      </c>
    </row>
    <row r="133" spans="1:14" s="140" customFormat="1" ht="56.25" customHeight="1" x14ac:dyDescent="0.2">
      <c r="A133" s="123">
        <v>128</v>
      </c>
      <c r="B133" s="21">
        <v>246</v>
      </c>
      <c r="C133" s="21" t="s">
        <v>1315</v>
      </c>
      <c r="D133" s="17" t="s">
        <v>1037</v>
      </c>
      <c r="E133" s="21" t="s">
        <v>30</v>
      </c>
      <c r="F133" s="21" t="s">
        <v>1316</v>
      </c>
      <c r="G133" s="21" t="s">
        <v>1318</v>
      </c>
      <c r="H133" s="21" t="s">
        <v>512</v>
      </c>
      <c r="I133" s="22">
        <v>43097</v>
      </c>
      <c r="J133" s="18">
        <v>0.85416666666666663</v>
      </c>
      <c r="K133" s="28"/>
      <c r="L133" s="120">
        <v>3500</v>
      </c>
      <c r="M133" s="21">
        <v>4</v>
      </c>
      <c r="N133" s="162">
        <v>43081</v>
      </c>
    </row>
    <row r="134" spans="1:14" s="140" customFormat="1" ht="56.25" customHeight="1" x14ac:dyDescent="0.2">
      <c r="A134" s="123">
        <v>129</v>
      </c>
      <c r="B134" s="21">
        <v>246</v>
      </c>
      <c r="C134" s="21" t="s">
        <v>1315</v>
      </c>
      <c r="D134" s="17" t="s">
        <v>1037</v>
      </c>
      <c r="E134" s="21" t="s">
        <v>30</v>
      </c>
      <c r="F134" s="21" t="s">
        <v>1316</v>
      </c>
      <c r="G134" s="21" t="s">
        <v>1318</v>
      </c>
      <c r="H134" s="21" t="s">
        <v>512</v>
      </c>
      <c r="I134" s="22">
        <v>43095</v>
      </c>
      <c r="J134" s="18">
        <v>0.85416666666666663</v>
      </c>
      <c r="K134" s="28"/>
      <c r="L134" s="120">
        <v>3500</v>
      </c>
      <c r="M134" s="21">
        <v>4</v>
      </c>
      <c r="N134" s="162">
        <v>43081</v>
      </c>
    </row>
    <row r="135" spans="1:14" s="140" customFormat="1" ht="56.25" customHeight="1" x14ac:dyDescent="0.2">
      <c r="A135" s="123">
        <v>130</v>
      </c>
      <c r="B135" s="21">
        <v>231</v>
      </c>
      <c r="C135" s="21" t="s">
        <v>939</v>
      </c>
      <c r="D135" s="17" t="s">
        <v>940</v>
      </c>
      <c r="E135" s="21" t="s">
        <v>578</v>
      </c>
      <c r="F135" s="21" t="s">
        <v>941</v>
      </c>
      <c r="G135" s="21" t="s">
        <v>192</v>
      </c>
      <c r="H135" s="127" t="s">
        <v>512</v>
      </c>
      <c r="I135" s="162">
        <v>43093</v>
      </c>
      <c r="J135" s="137">
        <v>0.625</v>
      </c>
      <c r="K135" s="138"/>
      <c r="L135" s="139">
        <v>2000</v>
      </c>
      <c r="M135" s="123">
        <v>2</v>
      </c>
      <c r="N135" s="162">
        <v>43081</v>
      </c>
    </row>
    <row r="136" spans="1:14" s="140" customFormat="1" ht="56.25" customHeight="1" x14ac:dyDescent="0.2">
      <c r="A136" s="123">
        <v>131</v>
      </c>
      <c r="B136" s="21">
        <v>321</v>
      </c>
      <c r="C136" s="21" t="s">
        <v>1787</v>
      </c>
      <c r="D136" s="17" t="s">
        <v>1784</v>
      </c>
      <c r="E136" s="21" t="s">
        <v>631</v>
      </c>
      <c r="F136" s="21" t="s">
        <v>1785</v>
      </c>
      <c r="G136" s="21" t="s">
        <v>1786</v>
      </c>
      <c r="H136" s="127" t="s">
        <v>513</v>
      </c>
      <c r="I136" s="162">
        <v>43100</v>
      </c>
      <c r="J136" s="137">
        <v>0.54166666666666663</v>
      </c>
      <c r="K136" s="138" t="s">
        <v>1792</v>
      </c>
      <c r="L136" s="139">
        <v>2800</v>
      </c>
      <c r="M136" s="123">
        <v>4</v>
      </c>
      <c r="N136" s="162">
        <v>43082</v>
      </c>
    </row>
    <row r="137" spans="1:14" s="140" customFormat="1" ht="56.25" customHeight="1" x14ac:dyDescent="0.2">
      <c r="A137" s="123">
        <v>132</v>
      </c>
      <c r="B137" s="21">
        <v>322</v>
      </c>
      <c r="C137" s="21" t="s">
        <v>1789</v>
      </c>
      <c r="D137" s="17" t="s">
        <v>1790</v>
      </c>
      <c r="E137" s="21" t="s">
        <v>197</v>
      </c>
      <c r="F137" s="21" t="s">
        <v>1791</v>
      </c>
      <c r="G137" s="21" t="s">
        <v>188</v>
      </c>
      <c r="H137" s="127" t="s">
        <v>513</v>
      </c>
      <c r="I137" s="162">
        <v>43097</v>
      </c>
      <c r="J137" s="137">
        <v>0.75</v>
      </c>
      <c r="K137" s="138"/>
      <c r="L137" s="139">
        <v>2700</v>
      </c>
      <c r="M137" s="123">
        <v>3</v>
      </c>
      <c r="N137" s="162">
        <v>43082</v>
      </c>
    </row>
    <row r="138" spans="1:14" s="140" customFormat="1" ht="92.25" customHeight="1" x14ac:dyDescent="0.2">
      <c r="A138" s="123">
        <v>133</v>
      </c>
      <c r="B138" s="21">
        <v>7</v>
      </c>
      <c r="C138" s="21" t="s">
        <v>401</v>
      </c>
      <c r="D138" s="17" t="s">
        <v>400</v>
      </c>
      <c r="E138" s="21" t="s">
        <v>117</v>
      </c>
      <c r="F138" s="21" t="s">
        <v>585</v>
      </c>
      <c r="G138" s="21" t="s">
        <v>188</v>
      </c>
      <c r="H138" s="21" t="s">
        <v>512</v>
      </c>
      <c r="I138" s="162">
        <v>43100</v>
      </c>
      <c r="J138" s="137">
        <v>0.88541666666666663</v>
      </c>
      <c r="K138" s="138"/>
      <c r="L138" s="139">
        <v>4700</v>
      </c>
      <c r="M138" s="123">
        <v>1</v>
      </c>
      <c r="N138" s="162">
        <v>43082</v>
      </c>
    </row>
    <row r="139" spans="1:14" s="140" customFormat="1" ht="67.5" customHeight="1" x14ac:dyDescent="0.2">
      <c r="A139" s="123">
        <v>134</v>
      </c>
      <c r="B139" s="119">
        <v>136</v>
      </c>
      <c r="C139" s="21" t="s">
        <v>353</v>
      </c>
      <c r="D139" s="17" t="s">
        <v>355</v>
      </c>
      <c r="E139" s="21" t="s">
        <v>97</v>
      </c>
      <c r="F139" s="21" t="s">
        <v>354</v>
      </c>
      <c r="G139" s="21" t="s">
        <v>1793</v>
      </c>
      <c r="H139" s="21" t="s">
        <v>512</v>
      </c>
      <c r="I139" s="162">
        <v>43099</v>
      </c>
      <c r="J139" s="137">
        <v>0.6875</v>
      </c>
      <c r="K139" s="136"/>
      <c r="L139" s="139">
        <v>2000</v>
      </c>
      <c r="M139" s="123">
        <v>2</v>
      </c>
      <c r="N139" s="162">
        <v>43083</v>
      </c>
    </row>
    <row r="140" spans="1:14" s="140" customFormat="1" ht="56.25" customHeight="1" x14ac:dyDescent="0.2">
      <c r="A140" s="123">
        <v>135</v>
      </c>
      <c r="B140" s="21">
        <v>67</v>
      </c>
      <c r="C140" s="21" t="s">
        <v>2156</v>
      </c>
      <c r="D140" s="17" t="s">
        <v>2157</v>
      </c>
      <c r="E140" s="21" t="s">
        <v>30</v>
      </c>
      <c r="F140" s="21" t="s">
        <v>2158</v>
      </c>
      <c r="G140" s="21" t="s">
        <v>1137</v>
      </c>
      <c r="H140" s="21" t="s">
        <v>512</v>
      </c>
      <c r="I140" s="162">
        <v>43098</v>
      </c>
      <c r="J140" s="137">
        <v>0.72916666666666663</v>
      </c>
      <c r="K140" s="123" t="s">
        <v>2153</v>
      </c>
      <c r="L140" s="139">
        <v>1600</v>
      </c>
      <c r="M140" s="123">
        <v>1</v>
      </c>
      <c r="N140" s="162">
        <v>43083</v>
      </c>
    </row>
    <row r="141" spans="1:14" s="140" customFormat="1" ht="56.25" customHeight="1" x14ac:dyDescent="0.2">
      <c r="A141" s="123">
        <v>136</v>
      </c>
      <c r="B141" s="119">
        <v>70</v>
      </c>
      <c r="C141" s="119" t="s">
        <v>409</v>
      </c>
      <c r="D141" s="33" t="s">
        <v>538</v>
      </c>
      <c r="E141" s="123" t="s">
        <v>197</v>
      </c>
      <c r="F141" s="123" t="s">
        <v>2154</v>
      </c>
      <c r="G141" s="123" t="s">
        <v>358</v>
      </c>
      <c r="H141" s="153" t="s">
        <v>512</v>
      </c>
      <c r="I141" s="162">
        <v>43098</v>
      </c>
      <c r="J141" s="137">
        <v>0.79166666666666663</v>
      </c>
      <c r="K141" s="138" t="s">
        <v>408</v>
      </c>
      <c r="L141" s="139">
        <v>5000</v>
      </c>
      <c r="M141" s="123">
        <v>4</v>
      </c>
      <c r="N141" s="162">
        <v>43083</v>
      </c>
    </row>
    <row r="142" spans="1:14" s="140" customFormat="1" ht="56.25" customHeight="1" x14ac:dyDescent="0.2">
      <c r="A142" s="123">
        <v>137</v>
      </c>
      <c r="B142" s="119">
        <v>117</v>
      </c>
      <c r="C142" s="119" t="s">
        <v>306</v>
      </c>
      <c r="D142" s="17" t="s">
        <v>307</v>
      </c>
      <c r="E142" s="21" t="s">
        <v>578</v>
      </c>
      <c r="F142" s="21" t="s">
        <v>1942</v>
      </c>
      <c r="G142" s="21" t="s">
        <v>1941</v>
      </c>
      <c r="H142" s="21" t="s">
        <v>512</v>
      </c>
      <c r="I142" s="162">
        <v>43098</v>
      </c>
      <c r="J142" s="137">
        <v>0.72916666666666663</v>
      </c>
      <c r="K142" s="123" t="s">
        <v>2165</v>
      </c>
      <c r="L142" s="139">
        <v>1600</v>
      </c>
      <c r="M142" s="123">
        <v>2</v>
      </c>
      <c r="N142" s="162">
        <v>43091</v>
      </c>
    </row>
    <row r="143" spans="1:14" s="140" customFormat="1" ht="56.25" customHeight="1" x14ac:dyDescent="0.2">
      <c r="A143" s="123">
        <v>138</v>
      </c>
      <c r="B143" s="21">
        <v>354</v>
      </c>
      <c r="C143" s="21" t="s">
        <v>2210</v>
      </c>
      <c r="D143" s="17" t="s">
        <v>2211</v>
      </c>
      <c r="E143" s="17" t="s">
        <v>345</v>
      </c>
      <c r="F143" s="17" t="s">
        <v>2212</v>
      </c>
      <c r="G143" s="21" t="s">
        <v>2213</v>
      </c>
      <c r="H143" s="21" t="s">
        <v>513</v>
      </c>
      <c r="I143" s="162">
        <v>43100</v>
      </c>
      <c r="J143" s="137">
        <v>0.72916666666666663</v>
      </c>
      <c r="K143" s="138"/>
      <c r="L143" s="139">
        <v>2700</v>
      </c>
      <c r="M143" s="123">
        <v>4</v>
      </c>
      <c r="N143" s="162">
        <v>43097</v>
      </c>
    </row>
    <row r="144" spans="1:14" s="140" customFormat="1" ht="56.25" customHeight="1" x14ac:dyDescent="0.2">
      <c r="A144" s="123">
        <v>139</v>
      </c>
      <c r="B144" s="21">
        <v>353</v>
      </c>
      <c r="C144" s="21" t="s">
        <v>2203</v>
      </c>
      <c r="D144" s="17" t="s">
        <v>2200</v>
      </c>
      <c r="E144" s="17" t="s">
        <v>631</v>
      </c>
      <c r="F144" s="21" t="s">
        <v>2201</v>
      </c>
      <c r="G144" s="21" t="s">
        <v>2202</v>
      </c>
      <c r="H144" s="21" t="s">
        <v>513</v>
      </c>
      <c r="I144" s="162">
        <v>43100</v>
      </c>
      <c r="J144" s="137">
        <v>0.66666666666666663</v>
      </c>
      <c r="K144" s="138"/>
      <c r="L144" s="139">
        <v>2800</v>
      </c>
      <c r="M144" s="123">
        <v>2</v>
      </c>
      <c r="N144" s="162">
        <v>43097</v>
      </c>
    </row>
    <row r="145" spans="1:14" s="140" customFormat="1" ht="56.25" customHeight="1" x14ac:dyDescent="0.2">
      <c r="A145" s="123">
        <v>140</v>
      </c>
      <c r="B145" s="21">
        <v>194</v>
      </c>
      <c r="C145" s="21" t="s">
        <v>772</v>
      </c>
      <c r="D145" s="17" t="s">
        <v>773</v>
      </c>
      <c r="E145" s="21" t="s">
        <v>197</v>
      </c>
      <c r="F145" s="21" t="s">
        <v>1627</v>
      </c>
      <c r="G145" s="21" t="s">
        <v>1808</v>
      </c>
      <c r="H145" s="21" t="s">
        <v>512</v>
      </c>
      <c r="I145" s="162">
        <v>43093</v>
      </c>
      <c r="J145" s="137">
        <v>0.8125</v>
      </c>
      <c r="K145" s="138"/>
      <c r="L145" s="139">
        <v>1900</v>
      </c>
      <c r="M145" s="123">
        <v>3</v>
      </c>
      <c r="N145" s="162">
        <v>43084</v>
      </c>
    </row>
    <row r="146" spans="1:14" ht="51.75" customHeight="1" x14ac:dyDescent="0.2">
      <c r="A146" s="21">
        <v>141</v>
      </c>
      <c r="B146" s="21">
        <v>327</v>
      </c>
      <c r="C146" s="21" t="s">
        <v>1814</v>
      </c>
      <c r="D146" s="17" t="s">
        <v>1815</v>
      </c>
      <c r="E146" s="21" t="s">
        <v>45</v>
      </c>
      <c r="F146" s="21" t="s">
        <v>1816</v>
      </c>
      <c r="G146" s="21" t="s">
        <v>1817</v>
      </c>
      <c r="H146" s="127" t="s">
        <v>513</v>
      </c>
      <c r="I146" s="162">
        <v>43092</v>
      </c>
      <c r="J146" s="137">
        <v>0.5</v>
      </c>
      <c r="K146" s="138"/>
      <c r="L146" s="139">
        <v>1700</v>
      </c>
      <c r="M146" s="123">
        <v>3</v>
      </c>
      <c r="N146" s="162">
        <v>43085</v>
      </c>
    </row>
    <row r="147" spans="1:14" ht="51.75" customHeight="1" x14ac:dyDescent="0.2">
      <c r="A147" s="21">
        <v>142</v>
      </c>
      <c r="B147" s="21">
        <v>328</v>
      </c>
      <c r="C147" s="21" t="s">
        <v>1421</v>
      </c>
      <c r="D147" s="17" t="s">
        <v>1818</v>
      </c>
      <c r="E147" s="21" t="s">
        <v>30</v>
      </c>
      <c r="F147" s="21" t="s">
        <v>1819</v>
      </c>
      <c r="G147" s="21" t="s">
        <v>2150</v>
      </c>
      <c r="H147" s="127" t="s">
        <v>513</v>
      </c>
      <c r="I147" s="22">
        <v>43098</v>
      </c>
      <c r="J147" s="18">
        <v>0.64583333333333337</v>
      </c>
      <c r="K147" s="17" t="s">
        <v>1824</v>
      </c>
      <c r="L147" s="36">
        <v>0</v>
      </c>
      <c r="M147" s="21">
        <v>1</v>
      </c>
      <c r="N147" s="22">
        <v>43085</v>
      </c>
    </row>
    <row r="148" spans="1:14" ht="58.5" customHeight="1" x14ac:dyDescent="0.2">
      <c r="A148" s="21">
        <v>143</v>
      </c>
      <c r="B148" s="21">
        <v>329</v>
      </c>
      <c r="C148" s="21" t="s">
        <v>1820</v>
      </c>
      <c r="D148" s="17" t="s">
        <v>1821</v>
      </c>
      <c r="E148" s="21" t="s">
        <v>132</v>
      </c>
      <c r="F148" s="21" t="s">
        <v>1822</v>
      </c>
      <c r="G148" s="21" t="s">
        <v>1823</v>
      </c>
      <c r="H148" s="127" t="s">
        <v>512</v>
      </c>
      <c r="I148" s="22">
        <v>43100</v>
      </c>
      <c r="J148" s="18">
        <v>0.83333333333333337</v>
      </c>
      <c r="K148" s="17" t="s">
        <v>2252</v>
      </c>
      <c r="L148" s="36">
        <v>3900</v>
      </c>
      <c r="M148" s="21">
        <v>2</v>
      </c>
      <c r="N148" s="22">
        <v>43086</v>
      </c>
    </row>
    <row r="149" spans="1:14" ht="53.25" customHeight="1" x14ac:dyDescent="0.2">
      <c r="A149" s="21">
        <v>144</v>
      </c>
      <c r="B149" s="124">
        <v>205</v>
      </c>
      <c r="C149" s="21" t="s">
        <v>820</v>
      </c>
      <c r="D149" s="17" t="s">
        <v>821</v>
      </c>
      <c r="E149" s="21" t="s">
        <v>132</v>
      </c>
      <c r="F149" s="21" t="s">
        <v>671</v>
      </c>
      <c r="G149" s="21" t="s">
        <v>1825</v>
      </c>
      <c r="H149" s="21" t="s">
        <v>512</v>
      </c>
      <c r="I149" s="22">
        <v>43100</v>
      </c>
      <c r="J149" s="18">
        <v>0.85416666666666663</v>
      </c>
      <c r="K149" s="21"/>
      <c r="L149" s="36">
        <v>3900</v>
      </c>
      <c r="M149" s="21">
        <v>2</v>
      </c>
      <c r="N149" s="22">
        <v>43086</v>
      </c>
    </row>
    <row r="150" spans="1:14" ht="76.5" customHeight="1" x14ac:dyDescent="0.2">
      <c r="A150" s="21">
        <v>145</v>
      </c>
      <c r="B150" s="21">
        <v>339</v>
      </c>
      <c r="C150" s="21" t="s">
        <v>2055</v>
      </c>
      <c r="D150" s="17" t="s">
        <v>2056</v>
      </c>
      <c r="E150" s="17" t="s">
        <v>30</v>
      </c>
      <c r="F150" s="21" t="s">
        <v>2057</v>
      </c>
      <c r="G150" s="21" t="s">
        <v>2058</v>
      </c>
      <c r="H150" s="21" t="s">
        <v>513</v>
      </c>
      <c r="I150" s="22">
        <v>43099</v>
      </c>
      <c r="J150" s="18">
        <v>0.52083333333333337</v>
      </c>
      <c r="K150" s="17" t="s">
        <v>2060</v>
      </c>
      <c r="L150" s="36">
        <v>2500</v>
      </c>
      <c r="M150" s="21">
        <v>1</v>
      </c>
      <c r="N150" s="22">
        <v>43095</v>
      </c>
    </row>
    <row r="151" spans="1:14" ht="56.25" customHeight="1" x14ac:dyDescent="0.2">
      <c r="A151" s="21">
        <v>146</v>
      </c>
      <c r="B151" s="21">
        <v>330</v>
      </c>
      <c r="C151" s="21" t="s">
        <v>1830</v>
      </c>
      <c r="D151" s="17" t="s">
        <v>1831</v>
      </c>
      <c r="E151" s="21" t="s">
        <v>631</v>
      </c>
      <c r="F151" s="7" t="s">
        <v>2254</v>
      </c>
      <c r="G151" s="21" t="s">
        <v>1832</v>
      </c>
      <c r="H151" s="127" t="s">
        <v>513</v>
      </c>
      <c r="I151" s="22">
        <v>43100</v>
      </c>
      <c r="J151" s="18">
        <v>0.875</v>
      </c>
      <c r="K151" s="17" t="s">
        <v>1833</v>
      </c>
      <c r="L151" s="36">
        <v>5700</v>
      </c>
      <c r="M151" s="21">
        <v>3</v>
      </c>
      <c r="N151" s="22">
        <v>43086</v>
      </c>
    </row>
    <row r="152" spans="1:14" ht="71.25" customHeight="1" x14ac:dyDescent="0.2">
      <c r="A152" s="21">
        <v>147</v>
      </c>
      <c r="B152" s="119">
        <v>56</v>
      </c>
      <c r="C152" s="21" t="s">
        <v>164</v>
      </c>
      <c r="D152" s="17" t="s">
        <v>165</v>
      </c>
      <c r="E152" s="21" t="s">
        <v>117</v>
      </c>
      <c r="F152" s="21" t="s">
        <v>166</v>
      </c>
      <c r="G152" s="21" t="s">
        <v>1848</v>
      </c>
      <c r="H152" s="21" t="s">
        <v>512</v>
      </c>
      <c r="I152" s="22">
        <v>43100</v>
      </c>
      <c r="J152" s="18">
        <v>0.89583333333333337</v>
      </c>
      <c r="K152" s="24" t="s">
        <v>1654</v>
      </c>
      <c r="L152" s="36">
        <v>4800</v>
      </c>
      <c r="M152" s="21">
        <v>1</v>
      </c>
      <c r="N152" s="22">
        <v>43087</v>
      </c>
    </row>
    <row r="153" spans="1:14" ht="51.75" customHeight="1" x14ac:dyDescent="0.2">
      <c r="A153" s="21">
        <v>148</v>
      </c>
      <c r="B153" s="21">
        <v>331</v>
      </c>
      <c r="C153" s="21" t="s">
        <v>1855</v>
      </c>
      <c r="D153" s="17" t="s">
        <v>1856</v>
      </c>
      <c r="E153" s="21" t="s">
        <v>30</v>
      </c>
      <c r="F153" s="21" t="s">
        <v>1857</v>
      </c>
      <c r="G153" s="21" t="s">
        <v>2239</v>
      </c>
      <c r="H153" s="127" t="s">
        <v>513</v>
      </c>
      <c r="I153" s="22">
        <v>43099</v>
      </c>
      <c r="J153" s="18">
        <v>0.70833333333333337</v>
      </c>
      <c r="K153" s="28"/>
      <c r="L153" s="36">
        <v>2000</v>
      </c>
      <c r="M153" s="21">
        <v>4</v>
      </c>
      <c r="N153" s="22">
        <v>43087</v>
      </c>
    </row>
    <row r="154" spans="1:14" ht="100.5" customHeight="1" x14ac:dyDescent="0.2">
      <c r="A154" s="21">
        <v>149</v>
      </c>
      <c r="B154" s="21">
        <v>332</v>
      </c>
      <c r="C154" s="21" t="s">
        <v>1859</v>
      </c>
      <c r="D154" s="17" t="s">
        <v>1860</v>
      </c>
      <c r="E154" s="21" t="s">
        <v>631</v>
      </c>
      <c r="F154" s="21" t="s">
        <v>1861</v>
      </c>
      <c r="G154" s="21" t="s">
        <v>1862</v>
      </c>
      <c r="H154" s="127" t="s">
        <v>513</v>
      </c>
      <c r="I154" s="22">
        <v>43092</v>
      </c>
      <c r="J154" s="18">
        <v>0.53125</v>
      </c>
      <c r="K154" s="21" t="s">
        <v>1864</v>
      </c>
      <c r="L154" s="36">
        <v>1700</v>
      </c>
      <c r="M154" s="21">
        <v>3</v>
      </c>
      <c r="N154" s="22">
        <v>43087</v>
      </c>
    </row>
    <row r="155" spans="1:14" ht="51.75" customHeight="1" x14ac:dyDescent="0.2">
      <c r="A155" s="21">
        <v>150</v>
      </c>
      <c r="B155" s="21">
        <v>333</v>
      </c>
      <c r="C155" s="21" t="s">
        <v>1871</v>
      </c>
      <c r="D155" s="17" t="s">
        <v>1872</v>
      </c>
      <c r="E155" s="21" t="s">
        <v>578</v>
      </c>
      <c r="F155" s="21" t="s">
        <v>1873</v>
      </c>
      <c r="G155" s="21" t="s">
        <v>1874</v>
      </c>
      <c r="H155" s="127" t="s">
        <v>513</v>
      </c>
      <c r="I155" s="22">
        <v>43100</v>
      </c>
      <c r="J155" s="18">
        <v>0.69791666666666663</v>
      </c>
      <c r="K155" s="32" t="s">
        <v>2250</v>
      </c>
      <c r="L155" s="36">
        <v>2200</v>
      </c>
      <c r="M155" s="21">
        <v>2</v>
      </c>
      <c r="N155" s="22">
        <v>43087</v>
      </c>
    </row>
    <row r="156" spans="1:14" ht="70.5" customHeight="1" x14ac:dyDescent="0.2">
      <c r="A156" s="21">
        <v>151</v>
      </c>
      <c r="B156" s="21">
        <v>334</v>
      </c>
      <c r="C156" s="21" t="s">
        <v>1876</v>
      </c>
      <c r="D156" s="17" t="s">
        <v>1877</v>
      </c>
      <c r="E156" s="21" t="s">
        <v>631</v>
      </c>
      <c r="F156" s="21" t="s">
        <v>1878</v>
      </c>
      <c r="G156" s="21" t="s">
        <v>1875</v>
      </c>
      <c r="H156" s="127" t="s">
        <v>513</v>
      </c>
      <c r="I156" s="22">
        <v>43100</v>
      </c>
      <c r="J156" s="18">
        <v>0.40625</v>
      </c>
      <c r="K156" s="17"/>
      <c r="L156" s="36">
        <v>2800</v>
      </c>
      <c r="M156" s="21">
        <v>3</v>
      </c>
      <c r="N156" s="22">
        <v>43088</v>
      </c>
    </row>
    <row r="157" spans="1:14" ht="93" customHeight="1" x14ac:dyDescent="0.2">
      <c r="A157" s="21">
        <v>152</v>
      </c>
      <c r="B157" s="21">
        <v>263</v>
      </c>
      <c r="C157" s="21" t="s">
        <v>1123</v>
      </c>
      <c r="D157" s="17" t="s">
        <v>1122</v>
      </c>
      <c r="E157" s="21" t="s">
        <v>452</v>
      </c>
      <c r="F157" s="21" t="s">
        <v>1124</v>
      </c>
      <c r="G157" s="21" t="s">
        <v>2234</v>
      </c>
      <c r="H157" s="127" t="s">
        <v>512</v>
      </c>
      <c r="I157" s="22">
        <v>43099</v>
      </c>
      <c r="J157" s="18">
        <v>0.79166666666666663</v>
      </c>
      <c r="K157" s="28"/>
      <c r="L157" s="36">
        <v>2600</v>
      </c>
      <c r="M157" s="21">
        <v>4</v>
      </c>
      <c r="N157" s="22">
        <v>43088</v>
      </c>
    </row>
    <row r="158" spans="1:14" ht="51.75" customHeight="1" x14ac:dyDescent="0.2">
      <c r="A158" s="21">
        <v>153</v>
      </c>
      <c r="B158" s="21">
        <v>335</v>
      </c>
      <c r="C158" s="21" t="s">
        <v>1882</v>
      </c>
      <c r="D158" s="17" t="s">
        <v>1883</v>
      </c>
      <c r="E158" s="21" t="s">
        <v>45</v>
      </c>
      <c r="F158" s="21" t="s">
        <v>2281</v>
      </c>
      <c r="G158" s="21" t="s">
        <v>204</v>
      </c>
      <c r="H158" s="127" t="s">
        <v>513</v>
      </c>
      <c r="I158" s="22">
        <v>43100</v>
      </c>
      <c r="J158" s="18">
        <v>0.91666666666666663</v>
      </c>
      <c r="K158" s="28"/>
      <c r="L158" s="36">
        <v>5700</v>
      </c>
      <c r="M158" s="21">
        <v>3</v>
      </c>
      <c r="N158" s="22">
        <v>43088</v>
      </c>
    </row>
    <row r="159" spans="1:14" ht="51.75" customHeight="1" x14ac:dyDescent="0.2">
      <c r="A159" s="21">
        <v>154</v>
      </c>
      <c r="B159" s="21">
        <v>336</v>
      </c>
      <c r="C159" s="21" t="s">
        <v>1887</v>
      </c>
      <c r="D159" s="17" t="s">
        <v>1884</v>
      </c>
      <c r="E159" s="21" t="s">
        <v>45</v>
      </c>
      <c r="F159" s="21" t="s">
        <v>1885</v>
      </c>
      <c r="G159" s="21" t="s">
        <v>1886</v>
      </c>
      <c r="H159" s="127" t="s">
        <v>513</v>
      </c>
      <c r="I159" s="22">
        <v>43100</v>
      </c>
      <c r="J159" s="18">
        <v>0.4375</v>
      </c>
      <c r="K159" s="17"/>
      <c r="L159" s="36">
        <v>2800</v>
      </c>
      <c r="M159" s="21">
        <v>3</v>
      </c>
      <c r="N159" s="22">
        <v>43089</v>
      </c>
    </row>
    <row r="160" spans="1:14" ht="74.25" customHeight="1" x14ac:dyDescent="0.2">
      <c r="A160" s="21">
        <v>155</v>
      </c>
      <c r="B160" s="21">
        <v>351</v>
      </c>
      <c r="C160" s="21" t="s">
        <v>2190</v>
      </c>
      <c r="D160" s="17" t="s">
        <v>2195</v>
      </c>
      <c r="E160" s="17" t="s">
        <v>631</v>
      </c>
      <c r="F160" s="17" t="s">
        <v>2191</v>
      </c>
      <c r="G160" s="21" t="s">
        <v>2192</v>
      </c>
      <c r="H160" s="21" t="s">
        <v>513</v>
      </c>
      <c r="I160" s="22">
        <v>43098</v>
      </c>
      <c r="J160" s="34">
        <v>0.84375</v>
      </c>
      <c r="K160" s="21"/>
      <c r="L160" s="36">
        <v>1900</v>
      </c>
      <c r="M160" s="21">
        <v>3</v>
      </c>
      <c r="N160" s="22">
        <v>43097</v>
      </c>
    </row>
    <row r="161" spans="1:14" ht="51.75" customHeight="1" x14ac:dyDescent="0.2">
      <c r="A161" s="21">
        <v>156</v>
      </c>
      <c r="B161" s="119">
        <v>88</v>
      </c>
      <c r="C161" s="21" t="s">
        <v>229</v>
      </c>
      <c r="D161" s="17" t="s">
        <v>1984</v>
      </c>
      <c r="E161" s="21" t="s">
        <v>30</v>
      </c>
      <c r="F161" s="21" t="s">
        <v>1896</v>
      </c>
      <c r="G161" s="21" t="s">
        <v>1897</v>
      </c>
      <c r="H161" s="21" t="s">
        <v>512</v>
      </c>
      <c r="I161" s="22">
        <v>43093</v>
      </c>
      <c r="J161" s="18">
        <v>0.60416666666666663</v>
      </c>
      <c r="K161" s="17" t="s">
        <v>1898</v>
      </c>
      <c r="L161" s="36">
        <v>1500</v>
      </c>
      <c r="M161" s="21">
        <v>2</v>
      </c>
      <c r="N161" s="22">
        <v>43089</v>
      </c>
    </row>
    <row r="162" spans="1:14" ht="39.75" customHeight="1" x14ac:dyDescent="0.2">
      <c r="A162" s="21">
        <v>157</v>
      </c>
      <c r="B162" s="21">
        <v>215</v>
      </c>
      <c r="C162" s="21" t="s">
        <v>2144</v>
      </c>
      <c r="D162" s="17" t="s">
        <v>1910</v>
      </c>
      <c r="E162" s="21" t="s">
        <v>30</v>
      </c>
      <c r="F162" s="21" t="s">
        <v>2145</v>
      </c>
      <c r="G162" s="21" t="s">
        <v>2146</v>
      </c>
      <c r="H162" s="127" t="s">
        <v>512</v>
      </c>
      <c r="I162" s="22">
        <v>43097</v>
      </c>
      <c r="J162" s="18">
        <v>0.875</v>
      </c>
      <c r="K162" s="17"/>
      <c r="L162" s="36">
        <v>1500</v>
      </c>
      <c r="M162" s="21">
        <v>1</v>
      </c>
      <c r="N162" s="22">
        <v>43089</v>
      </c>
    </row>
    <row r="163" spans="1:14" ht="75.75" customHeight="1" x14ac:dyDescent="0.2">
      <c r="A163" s="123">
        <v>158</v>
      </c>
      <c r="B163" s="21">
        <v>339</v>
      </c>
      <c r="C163" s="21" t="s">
        <v>1913</v>
      </c>
      <c r="D163" s="17" t="s">
        <v>1911</v>
      </c>
      <c r="E163" s="21" t="s">
        <v>132</v>
      </c>
      <c r="F163" s="21" t="s">
        <v>1822</v>
      </c>
      <c r="G163" s="21" t="s">
        <v>1912</v>
      </c>
      <c r="H163" s="127" t="s">
        <v>513</v>
      </c>
      <c r="I163" s="22">
        <v>43100</v>
      </c>
      <c r="J163" s="137">
        <v>0.875</v>
      </c>
      <c r="K163" s="123"/>
      <c r="L163" s="139">
        <v>4500</v>
      </c>
      <c r="M163" s="123">
        <v>2</v>
      </c>
      <c r="N163" s="22">
        <v>43089</v>
      </c>
    </row>
    <row r="164" spans="1:14" ht="65.25" customHeight="1" x14ac:dyDescent="0.2">
      <c r="A164" s="21">
        <v>159</v>
      </c>
      <c r="B164" s="21"/>
      <c r="C164" s="21"/>
      <c r="D164" s="17"/>
      <c r="E164" s="21"/>
      <c r="F164" s="21"/>
      <c r="G164" s="21"/>
      <c r="H164" s="127"/>
      <c r="I164" s="22"/>
      <c r="J164" s="18"/>
      <c r="K164" s="17"/>
      <c r="L164" s="36"/>
      <c r="M164" s="21"/>
      <c r="N164" s="22"/>
    </row>
    <row r="165" spans="1:14" ht="111" customHeight="1" x14ac:dyDescent="0.2">
      <c r="A165" s="123">
        <v>160</v>
      </c>
      <c r="B165" s="123">
        <v>267</v>
      </c>
      <c r="C165" s="123" t="s">
        <v>1156</v>
      </c>
      <c r="D165" s="138" t="s">
        <v>1155</v>
      </c>
      <c r="E165" s="123" t="s">
        <v>30</v>
      </c>
      <c r="F165" s="123" t="s">
        <v>1951</v>
      </c>
      <c r="G165" s="123" t="s">
        <v>1952</v>
      </c>
      <c r="H165" s="153" t="s">
        <v>512</v>
      </c>
      <c r="I165" s="162">
        <v>43100</v>
      </c>
      <c r="J165" s="137">
        <v>0.45833333333333331</v>
      </c>
      <c r="K165" s="140"/>
      <c r="L165" s="139">
        <v>2200</v>
      </c>
      <c r="M165" s="123">
        <v>2</v>
      </c>
      <c r="N165" s="162">
        <v>43092</v>
      </c>
    </row>
    <row r="166" spans="1:14" ht="132.75" customHeight="1" x14ac:dyDescent="0.2">
      <c r="A166" s="21">
        <v>161</v>
      </c>
      <c r="B166" s="21">
        <v>342</v>
      </c>
      <c r="C166" s="21" t="s">
        <v>1922</v>
      </c>
      <c r="D166" s="17" t="s">
        <v>1921</v>
      </c>
      <c r="E166" s="21" t="s">
        <v>345</v>
      </c>
      <c r="F166" s="21" t="s">
        <v>2208</v>
      </c>
      <c r="G166" s="21" t="s">
        <v>1924</v>
      </c>
      <c r="H166" s="127" t="s">
        <v>513</v>
      </c>
      <c r="I166" s="22">
        <v>43100</v>
      </c>
      <c r="J166" s="18">
        <v>0.89583333333333337</v>
      </c>
      <c r="K166" s="17"/>
      <c r="L166" s="36">
        <v>5700</v>
      </c>
      <c r="M166" s="21">
        <v>4</v>
      </c>
      <c r="N166" s="22">
        <v>43090</v>
      </c>
    </row>
    <row r="167" spans="1:14" ht="56.25" customHeight="1" x14ac:dyDescent="0.2">
      <c r="A167" s="21">
        <v>162</v>
      </c>
      <c r="B167" s="21">
        <v>343</v>
      </c>
      <c r="C167" s="21" t="s">
        <v>1927</v>
      </c>
      <c r="D167" s="17" t="s">
        <v>1928</v>
      </c>
      <c r="E167" s="21" t="s">
        <v>97</v>
      </c>
      <c r="F167" s="17" t="s">
        <v>1925</v>
      </c>
      <c r="G167" s="21" t="s">
        <v>1926</v>
      </c>
      <c r="H167" s="21" t="s">
        <v>513</v>
      </c>
      <c r="I167" s="22">
        <v>43099</v>
      </c>
      <c r="J167" s="18">
        <v>0.75</v>
      </c>
      <c r="K167" s="17"/>
      <c r="L167" s="36">
        <v>2000</v>
      </c>
      <c r="M167" s="21">
        <v>4</v>
      </c>
      <c r="N167" s="22">
        <v>43090</v>
      </c>
    </row>
    <row r="168" spans="1:14" ht="39.75" customHeight="1" x14ac:dyDescent="0.2">
      <c r="A168" s="21">
        <v>163</v>
      </c>
      <c r="B168" s="21">
        <v>344</v>
      </c>
      <c r="C168" s="21" t="s">
        <v>1932</v>
      </c>
      <c r="D168" s="17" t="s">
        <v>1929</v>
      </c>
      <c r="E168" s="21" t="s">
        <v>30</v>
      </c>
      <c r="F168" s="21" t="s">
        <v>1930</v>
      </c>
      <c r="G168" s="21" t="s">
        <v>1931</v>
      </c>
      <c r="H168" s="127" t="s">
        <v>512</v>
      </c>
      <c r="I168" s="22">
        <v>43100</v>
      </c>
      <c r="J168" s="18">
        <v>0.47916666666666669</v>
      </c>
      <c r="K168" s="17"/>
      <c r="L168" s="36">
        <v>2200</v>
      </c>
      <c r="M168" s="21">
        <v>2</v>
      </c>
      <c r="N168" s="22">
        <v>43091</v>
      </c>
    </row>
    <row r="169" spans="1:14" ht="54.75" customHeight="1" x14ac:dyDescent="0.2">
      <c r="A169" s="21">
        <v>164</v>
      </c>
      <c r="B169" s="21">
        <v>345</v>
      </c>
      <c r="C169" s="21" t="s">
        <v>1936</v>
      </c>
      <c r="D169" s="17" t="s">
        <v>2034</v>
      </c>
      <c r="E169" s="21" t="s">
        <v>197</v>
      </c>
      <c r="F169" s="17" t="s">
        <v>1937</v>
      </c>
      <c r="G169" s="21" t="s">
        <v>1938</v>
      </c>
      <c r="H169" s="21" t="s">
        <v>512</v>
      </c>
      <c r="I169" s="22">
        <v>43097</v>
      </c>
      <c r="J169" s="18">
        <v>0.82291666666666663</v>
      </c>
      <c r="K169" s="123"/>
      <c r="L169" s="143">
        <v>2200</v>
      </c>
      <c r="M169" s="21">
        <v>3</v>
      </c>
      <c r="N169" s="22">
        <v>43091</v>
      </c>
    </row>
    <row r="170" spans="1:14" ht="79.5" customHeight="1" x14ac:dyDescent="0.2">
      <c r="A170" s="21">
        <v>165</v>
      </c>
      <c r="B170" s="21">
        <v>346</v>
      </c>
      <c r="C170" s="21" t="s">
        <v>1946</v>
      </c>
      <c r="D170" s="17" t="s">
        <v>1947</v>
      </c>
      <c r="E170" s="17" t="s">
        <v>631</v>
      </c>
      <c r="F170" s="21" t="s">
        <v>1948</v>
      </c>
      <c r="G170" s="21" t="s">
        <v>1049</v>
      </c>
      <c r="H170" s="21" t="s">
        <v>513</v>
      </c>
      <c r="I170" s="22">
        <v>43100</v>
      </c>
      <c r="J170" s="142">
        <v>0.47916666666666669</v>
      </c>
      <c r="K170" s="21"/>
      <c r="L170" s="36">
        <v>2800</v>
      </c>
      <c r="M170" s="21">
        <v>4</v>
      </c>
      <c r="N170" s="22">
        <v>43092</v>
      </c>
    </row>
    <row r="171" spans="1:14" ht="39.75" customHeight="1" x14ac:dyDescent="0.2">
      <c r="A171" s="21">
        <v>166</v>
      </c>
      <c r="B171" s="21">
        <v>235</v>
      </c>
      <c r="C171" s="21" t="s">
        <v>1972</v>
      </c>
      <c r="D171" s="17" t="s">
        <v>964</v>
      </c>
      <c r="E171" s="21" t="s">
        <v>30</v>
      </c>
      <c r="F171" s="21" t="s">
        <v>965</v>
      </c>
      <c r="G171" s="21" t="s">
        <v>1953</v>
      </c>
      <c r="H171" s="21" t="s">
        <v>512</v>
      </c>
      <c r="I171" s="22">
        <v>43100</v>
      </c>
      <c r="J171" s="18">
        <v>0.6875</v>
      </c>
      <c r="K171" s="24" t="s">
        <v>1981</v>
      </c>
      <c r="L171" s="36">
        <v>2500</v>
      </c>
      <c r="M171" s="21">
        <v>1</v>
      </c>
      <c r="N171" s="22">
        <v>43092</v>
      </c>
    </row>
    <row r="172" spans="1:14" ht="52.5" customHeight="1" x14ac:dyDescent="0.2">
      <c r="A172" s="21">
        <v>167</v>
      </c>
      <c r="B172" s="21">
        <v>348</v>
      </c>
      <c r="C172" s="21" t="s">
        <v>1958</v>
      </c>
      <c r="D172" s="17" t="s">
        <v>1959</v>
      </c>
      <c r="E172" s="17" t="s">
        <v>345</v>
      </c>
      <c r="F172" s="21" t="s">
        <v>1963</v>
      </c>
      <c r="G172" s="21" t="s">
        <v>1960</v>
      </c>
      <c r="H172" s="21" t="s">
        <v>513</v>
      </c>
      <c r="I172" s="22">
        <v>43099</v>
      </c>
      <c r="J172" s="18">
        <v>0.875</v>
      </c>
      <c r="K172" s="17"/>
      <c r="L172" s="36">
        <v>2300</v>
      </c>
      <c r="M172" s="21">
        <v>1</v>
      </c>
      <c r="N172" s="22">
        <v>43092</v>
      </c>
    </row>
    <row r="173" spans="1:14" ht="39.75" customHeight="1" x14ac:dyDescent="0.2">
      <c r="A173" s="21">
        <v>168</v>
      </c>
      <c r="B173" s="21">
        <v>229</v>
      </c>
      <c r="C173" s="21" t="s">
        <v>990</v>
      </c>
      <c r="D173" s="17" t="s">
        <v>989</v>
      </c>
      <c r="E173" s="21" t="s">
        <v>73</v>
      </c>
      <c r="F173" s="21" t="s">
        <v>933</v>
      </c>
      <c r="G173" s="21" t="s">
        <v>1964</v>
      </c>
      <c r="H173" s="127" t="s">
        <v>512</v>
      </c>
      <c r="I173" s="22">
        <v>43093</v>
      </c>
      <c r="J173" s="18">
        <v>0.5625</v>
      </c>
      <c r="K173" s="17"/>
      <c r="L173" s="36">
        <v>1500</v>
      </c>
      <c r="M173" s="21">
        <v>2</v>
      </c>
      <c r="N173" s="22">
        <v>43092</v>
      </c>
    </row>
    <row r="174" spans="1:14" ht="39.75" customHeight="1" x14ac:dyDescent="0.2">
      <c r="A174" s="21">
        <v>169</v>
      </c>
      <c r="B174" s="21">
        <v>333</v>
      </c>
      <c r="C174" s="21" t="s">
        <v>2011</v>
      </c>
      <c r="D174" s="17" t="s">
        <v>2008</v>
      </c>
      <c r="E174" s="17" t="s">
        <v>452</v>
      </c>
      <c r="F174" s="21" t="s">
        <v>2009</v>
      </c>
      <c r="G174" s="21" t="s">
        <v>2010</v>
      </c>
      <c r="H174" s="21" t="s">
        <v>513</v>
      </c>
      <c r="I174" s="22">
        <v>43098</v>
      </c>
      <c r="J174" s="18">
        <v>0.375</v>
      </c>
      <c r="K174" s="17"/>
      <c r="L174" s="36">
        <v>3000</v>
      </c>
      <c r="M174" s="21">
        <v>2</v>
      </c>
      <c r="N174" s="22">
        <v>43094</v>
      </c>
    </row>
    <row r="175" spans="1:14" ht="39.75" customHeight="1" x14ac:dyDescent="0.2">
      <c r="A175" s="21">
        <v>170</v>
      </c>
      <c r="B175" s="21">
        <v>334</v>
      </c>
      <c r="C175" s="21" t="s">
        <v>2015</v>
      </c>
      <c r="D175" s="17" t="s">
        <v>2012</v>
      </c>
      <c r="E175" s="17" t="s">
        <v>230</v>
      </c>
      <c r="F175" s="21" t="s">
        <v>2013</v>
      </c>
      <c r="G175" s="21" t="s">
        <v>2014</v>
      </c>
      <c r="H175" s="21" t="s">
        <v>513</v>
      </c>
      <c r="I175" s="22">
        <v>43100</v>
      </c>
      <c r="J175" s="18">
        <v>0.5</v>
      </c>
      <c r="K175" s="28"/>
      <c r="L175" s="36">
        <v>2200</v>
      </c>
      <c r="M175" s="21">
        <v>2</v>
      </c>
      <c r="N175" s="22">
        <v>43094</v>
      </c>
    </row>
    <row r="176" spans="1:14" ht="66" customHeight="1" x14ac:dyDescent="0.2">
      <c r="A176" s="21">
        <v>171</v>
      </c>
      <c r="B176" s="21">
        <v>335</v>
      </c>
      <c r="C176" s="21" t="s">
        <v>2019</v>
      </c>
      <c r="D176" s="17" t="s">
        <v>2018</v>
      </c>
      <c r="E176" s="17" t="s">
        <v>631</v>
      </c>
      <c r="F176" s="21" t="s">
        <v>2016</v>
      </c>
      <c r="G176" s="21" t="s">
        <v>2017</v>
      </c>
      <c r="H176" s="21" t="s">
        <v>513</v>
      </c>
      <c r="I176" s="22">
        <v>43100</v>
      </c>
      <c r="J176" s="18">
        <v>0.58333333333333337</v>
      </c>
      <c r="K176" s="17" t="s">
        <v>2021</v>
      </c>
      <c r="L176" s="36">
        <v>1500</v>
      </c>
      <c r="M176" s="21">
        <v>3</v>
      </c>
      <c r="N176" s="22">
        <v>43094</v>
      </c>
    </row>
    <row r="177" spans="1:14" ht="61.5" customHeight="1" x14ac:dyDescent="0.2">
      <c r="A177" s="21">
        <v>172</v>
      </c>
      <c r="B177" s="21">
        <v>336</v>
      </c>
      <c r="C177" s="21" t="s">
        <v>2023</v>
      </c>
      <c r="D177" s="17" t="s">
        <v>2024</v>
      </c>
      <c r="E177" s="17" t="s">
        <v>167</v>
      </c>
      <c r="F177" s="21" t="s">
        <v>2025</v>
      </c>
      <c r="G177" s="21" t="s">
        <v>2026</v>
      </c>
      <c r="H177" s="21" t="s">
        <v>513</v>
      </c>
      <c r="I177" s="22">
        <v>43100</v>
      </c>
      <c r="J177" s="18">
        <v>0.39583333333333331</v>
      </c>
      <c r="K177" s="21" t="s">
        <v>2027</v>
      </c>
      <c r="L177" s="36">
        <v>2800</v>
      </c>
      <c r="M177" s="21">
        <v>4</v>
      </c>
      <c r="N177" s="22">
        <v>43094</v>
      </c>
    </row>
    <row r="178" spans="1:14" ht="78.75" customHeight="1" x14ac:dyDescent="0.2">
      <c r="A178" s="21">
        <v>173</v>
      </c>
      <c r="B178" s="21">
        <v>337</v>
      </c>
      <c r="C178" s="21" t="s">
        <v>2028</v>
      </c>
      <c r="D178" s="17" t="s">
        <v>2029</v>
      </c>
      <c r="E178" s="17" t="s">
        <v>2030</v>
      </c>
      <c r="F178" s="21" t="s">
        <v>2031</v>
      </c>
      <c r="G178" s="21" t="s">
        <v>2032</v>
      </c>
      <c r="H178" s="21" t="s">
        <v>513</v>
      </c>
      <c r="I178" s="22">
        <v>43100</v>
      </c>
      <c r="J178" s="18">
        <v>0.375</v>
      </c>
      <c r="K178" s="17"/>
      <c r="L178" s="36">
        <v>2800</v>
      </c>
      <c r="M178" s="21">
        <v>3</v>
      </c>
      <c r="N178" s="22">
        <v>43094</v>
      </c>
    </row>
    <row r="179" spans="1:14" ht="56.25" customHeight="1" x14ac:dyDescent="0.2">
      <c r="A179" s="21">
        <v>174</v>
      </c>
      <c r="B179" s="21">
        <v>338</v>
      </c>
      <c r="C179" s="21" t="s">
        <v>2052</v>
      </c>
      <c r="D179" s="17" t="s">
        <v>2048</v>
      </c>
      <c r="E179" s="17" t="s">
        <v>578</v>
      </c>
      <c r="F179" s="21" t="s">
        <v>2049</v>
      </c>
      <c r="G179" s="21" t="s">
        <v>2050</v>
      </c>
      <c r="H179" s="21" t="s">
        <v>513</v>
      </c>
      <c r="I179" s="22">
        <v>43098</v>
      </c>
      <c r="J179" s="18">
        <v>0.875</v>
      </c>
      <c r="K179" s="17"/>
      <c r="L179" s="36">
        <v>1800</v>
      </c>
      <c r="M179" s="21">
        <v>2</v>
      </c>
      <c r="N179" s="22">
        <v>43095</v>
      </c>
    </row>
    <row r="180" spans="1:14" ht="94.5" customHeight="1" x14ac:dyDescent="0.2">
      <c r="A180" s="21">
        <v>175</v>
      </c>
      <c r="B180" s="21">
        <v>340</v>
      </c>
      <c r="C180" s="21" t="s">
        <v>2061</v>
      </c>
      <c r="D180" s="17" t="s">
        <v>2062</v>
      </c>
      <c r="E180" s="17" t="s">
        <v>30</v>
      </c>
      <c r="F180" s="17" t="s">
        <v>2063</v>
      </c>
      <c r="G180" s="21" t="s">
        <v>2064</v>
      </c>
      <c r="H180" s="21" t="s">
        <v>513</v>
      </c>
      <c r="I180" s="22">
        <v>43097</v>
      </c>
      <c r="J180" s="18">
        <v>0.75</v>
      </c>
      <c r="K180" s="21" t="s">
        <v>2066</v>
      </c>
      <c r="L180" s="36">
        <v>1200</v>
      </c>
      <c r="M180" s="21">
        <v>2</v>
      </c>
      <c r="N180" s="22">
        <v>43095</v>
      </c>
    </row>
    <row r="181" spans="1:14" ht="39.75" customHeight="1" x14ac:dyDescent="0.2">
      <c r="A181" s="21">
        <v>176</v>
      </c>
      <c r="B181" s="21">
        <v>341</v>
      </c>
      <c r="C181" s="21" t="s">
        <v>2070</v>
      </c>
      <c r="D181" s="17" t="s">
        <v>2071</v>
      </c>
      <c r="E181" s="17" t="s">
        <v>631</v>
      </c>
      <c r="F181" s="21" t="s">
        <v>2072</v>
      </c>
      <c r="G181" s="21" t="s">
        <v>2073</v>
      </c>
      <c r="H181" s="21" t="s">
        <v>513</v>
      </c>
      <c r="I181" s="22">
        <v>43100</v>
      </c>
      <c r="J181" s="18">
        <v>0.6875</v>
      </c>
      <c r="K181" s="17"/>
      <c r="L181" s="36">
        <v>3600</v>
      </c>
      <c r="M181" s="21">
        <v>3</v>
      </c>
      <c r="N181" s="22">
        <v>43095</v>
      </c>
    </row>
    <row r="182" spans="1:14" ht="64.5" customHeight="1" x14ac:dyDescent="0.2">
      <c r="A182" s="21">
        <v>177</v>
      </c>
      <c r="B182" s="21">
        <v>343</v>
      </c>
      <c r="C182" s="21" t="s">
        <v>2078</v>
      </c>
      <c r="D182" s="17" t="s">
        <v>2079</v>
      </c>
      <c r="E182" s="17" t="s">
        <v>30</v>
      </c>
      <c r="F182" s="17" t="s">
        <v>2080</v>
      </c>
      <c r="G182" s="21" t="s">
        <v>2143</v>
      </c>
      <c r="H182" s="21" t="s">
        <v>513</v>
      </c>
      <c r="I182" s="22">
        <v>43100</v>
      </c>
      <c r="J182" s="18">
        <v>0.70833333333333337</v>
      </c>
      <c r="K182" s="158"/>
      <c r="L182" s="36">
        <v>2500</v>
      </c>
      <c r="M182" s="21">
        <v>1</v>
      </c>
      <c r="N182" s="22">
        <v>43096</v>
      </c>
    </row>
    <row r="183" spans="1:14" ht="105.75" customHeight="1" x14ac:dyDescent="0.2">
      <c r="A183" s="21">
        <v>178</v>
      </c>
      <c r="B183" s="21">
        <v>344</v>
      </c>
      <c r="C183" s="21" t="s">
        <v>2083</v>
      </c>
      <c r="D183" s="17" t="s">
        <v>2084</v>
      </c>
      <c r="E183" s="17" t="s">
        <v>631</v>
      </c>
      <c r="F183" s="17" t="s">
        <v>2085</v>
      </c>
      <c r="G183" s="21" t="s">
        <v>2086</v>
      </c>
      <c r="H183" s="21" t="s">
        <v>513</v>
      </c>
      <c r="I183" s="22">
        <v>43098</v>
      </c>
      <c r="J183" s="18">
        <v>0.75</v>
      </c>
      <c r="K183" s="123" t="s">
        <v>2159</v>
      </c>
      <c r="L183" s="36">
        <v>1900</v>
      </c>
      <c r="M183" s="21">
        <v>3</v>
      </c>
      <c r="N183" s="22">
        <v>43095</v>
      </c>
    </row>
    <row r="184" spans="1:14" ht="48" customHeight="1" x14ac:dyDescent="0.2">
      <c r="A184" s="123">
        <v>179</v>
      </c>
      <c r="B184" s="21">
        <v>345</v>
      </c>
      <c r="C184" s="21" t="s">
        <v>2088</v>
      </c>
      <c r="D184" s="17" t="s">
        <v>2089</v>
      </c>
      <c r="E184" s="17" t="s">
        <v>631</v>
      </c>
      <c r="F184" s="17" t="s">
        <v>2090</v>
      </c>
      <c r="G184" s="21" t="s">
        <v>2091</v>
      </c>
      <c r="H184" s="21" t="s">
        <v>513</v>
      </c>
      <c r="I184" s="22">
        <v>43098</v>
      </c>
      <c r="J184" s="137">
        <v>0.52083333333333337</v>
      </c>
      <c r="K184" s="21" t="s">
        <v>2232</v>
      </c>
      <c r="L184" s="139">
        <v>1900</v>
      </c>
      <c r="M184" s="123">
        <v>3</v>
      </c>
      <c r="N184" s="22">
        <v>43095</v>
      </c>
    </row>
    <row r="185" spans="1:14" ht="63.75" customHeight="1" x14ac:dyDescent="0.2">
      <c r="A185" s="21">
        <v>180</v>
      </c>
      <c r="B185" s="21">
        <v>346</v>
      </c>
      <c r="C185" s="21" t="s">
        <v>2163</v>
      </c>
      <c r="D185" s="17" t="s">
        <v>2160</v>
      </c>
      <c r="E185" s="17" t="s">
        <v>30</v>
      </c>
      <c r="F185" s="17" t="s">
        <v>2161</v>
      </c>
      <c r="G185" s="21" t="s">
        <v>2162</v>
      </c>
      <c r="H185" s="21" t="s">
        <v>513</v>
      </c>
      <c r="I185" s="22">
        <v>43100</v>
      </c>
      <c r="J185" s="18">
        <v>0.70833333333333337</v>
      </c>
      <c r="K185" s="17"/>
      <c r="L185" s="36">
        <v>2500</v>
      </c>
      <c r="M185" s="21">
        <v>1</v>
      </c>
      <c r="N185" s="22">
        <v>43096</v>
      </c>
    </row>
    <row r="186" spans="1:14" ht="65.25" customHeight="1" x14ac:dyDescent="0.2">
      <c r="A186" s="123">
        <v>181</v>
      </c>
      <c r="B186" s="21">
        <v>221</v>
      </c>
      <c r="C186" s="21" t="s">
        <v>908</v>
      </c>
      <c r="D186" s="17" t="s">
        <v>889</v>
      </c>
      <c r="E186" s="21" t="s">
        <v>30</v>
      </c>
      <c r="F186" s="21" t="s">
        <v>2173</v>
      </c>
      <c r="G186" s="21" t="s">
        <v>2174</v>
      </c>
      <c r="H186" s="127" t="s">
        <v>512</v>
      </c>
      <c r="I186" s="22">
        <v>43099</v>
      </c>
      <c r="J186" s="18">
        <v>0.70833333333333337</v>
      </c>
      <c r="K186" s="123"/>
      <c r="L186" s="139">
        <v>1900</v>
      </c>
      <c r="M186" s="123">
        <v>1</v>
      </c>
      <c r="N186" s="22">
        <v>43096</v>
      </c>
    </row>
    <row r="187" spans="1:14" ht="60.75" customHeight="1" x14ac:dyDescent="0.2">
      <c r="A187" s="21">
        <v>182</v>
      </c>
      <c r="B187" s="21">
        <v>348</v>
      </c>
      <c r="C187" s="21" t="s">
        <v>2180</v>
      </c>
      <c r="D187" s="17" t="s">
        <v>2178</v>
      </c>
      <c r="E187" s="17" t="s">
        <v>30</v>
      </c>
      <c r="F187" s="21" t="s">
        <v>2177</v>
      </c>
      <c r="G187" s="21" t="s">
        <v>2179</v>
      </c>
      <c r="H187" s="21" t="s">
        <v>513</v>
      </c>
      <c r="I187" s="22">
        <v>43097</v>
      </c>
      <c r="J187" s="18">
        <v>0.77083333333333337</v>
      </c>
      <c r="K187" s="17" t="s">
        <v>2181</v>
      </c>
      <c r="L187" s="36">
        <v>850</v>
      </c>
      <c r="M187" s="21">
        <v>2</v>
      </c>
      <c r="N187" s="22">
        <v>43096</v>
      </c>
    </row>
    <row r="188" spans="1:14" ht="65.25" customHeight="1" x14ac:dyDescent="0.2">
      <c r="A188" s="21">
        <v>183</v>
      </c>
      <c r="B188" s="21">
        <v>358</v>
      </c>
      <c r="C188" s="21" t="s">
        <v>2283</v>
      </c>
      <c r="D188" s="17" t="s">
        <v>2285</v>
      </c>
      <c r="E188" s="17" t="s">
        <v>167</v>
      </c>
      <c r="F188" s="21" t="s">
        <v>2284</v>
      </c>
      <c r="G188" s="21" t="s">
        <v>2308</v>
      </c>
      <c r="H188" s="21" t="s">
        <v>513</v>
      </c>
      <c r="I188" s="22">
        <v>43100</v>
      </c>
      <c r="J188" s="18">
        <v>0.78125</v>
      </c>
      <c r="K188" s="21"/>
      <c r="L188" s="36">
        <v>5000</v>
      </c>
      <c r="M188" s="21">
        <v>3</v>
      </c>
      <c r="N188" s="22">
        <v>43099</v>
      </c>
    </row>
    <row r="189" spans="1:14" ht="38.25" customHeight="1" x14ac:dyDescent="0.2">
      <c r="A189" s="21">
        <v>184</v>
      </c>
      <c r="B189" s="21">
        <v>350</v>
      </c>
      <c r="C189" s="21" t="s">
        <v>2189</v>
      </c>
      <c r="D189" s="17" t="s">
        <v>2186</v>
      </c>
      <c r="E189" s="17" t="s">
        <v>578</v>
      </c>
      <c r="F189" s="21" t="s">
        <v>2187</v>
      </c>
      <c r="G189" s="21" t="s">
        <v>2188</v>
      </c>
      <c r="H189" s="21" t="s">
        <v>513</v>
      </c>
      <c r="I189" s="22">
        <v>43100</v>
      </c>
      <c r="J189" s="18">
        <v>0.72916666666666663</v>
      </c>
      <c r="K189" s="17"/>
      <c r="L189" s="36">
        <v>2600</v>
      </c>
      <c r="M189" s="21">
        <v>2</v>
      </c>
      <c r="N189" s="22">
        <v>43096</v>
      </c>
    </row>
    <row r="190" spans="1:14" ht="38.25" customHeight="1" x14ac:dyDescent="0.2">
      <c r="A190" s="21">
        <v>185</v>
      </c>
      <c r="B190" s="21">
        <v>352</v>
      </c>
      <c r="C190" s="21" t="s">
        <v>2196</v>
      </c>
      <c r="D190" s="17" t="s">
        <v>2197</v>
      </c>
      <c r="E190" s="17" t="s">
        <v>631</v>
      </c>
      <c r="F190" s="17" t="s">
        <v>2198</v>
      </c>
      <c r="G190" s="21" t="s">
        <v>2199</v>
      </c>
      <c r="H190" s="21" t="s">
        <v>513</v>
      </c>
      <c r="I190" s="22">
        <v>43100</v>
      </c>
      <c r="J190" s="18">
        <v>0.625</v>
      </c>
      <c r="K190" s="17"/>
      <c r="L190" s="36">
        <v>2800</v>
      </c>
      <c r="M190" s="21">
        <v>2</v>
      </c>
      <c r="N190" s="22">
        <v>43097</v>
      </c>
    </row>
    <row r="191" spans="1:14" ht="70.5" customHeight="1" x14ac:dyDescent="0.2">
      <c r="A191" s="21">
        <v>186</v>
      </c>
      <c r="B191" s="21">
        <v>359</v>
      </c>
      <c r="C191" s="21" t="s">
        <v>2289</v>
      </c>
      <c r="D191" s="17" t="s">
        <v>2286</v>
      </c>
      <c r="E191" s="17" t="s">
        <v>60</v>
      </c>
      <c r="F191" s="21" t="s">
        <v>2287</v>
      </c>
      <c r="G191" s="21" t="s">
        <v>2288</v>
      </c>
      <c r="H191" s="21" t="s">
        <v>513</v>
      </c>
      <c r="I191" s="22">
        <v>43099</v>
      </c>
      <c r="J191" s="18">
        <v>0.83333333333333337</v>
      </c>
      <c r="K191" s="21"/>
      <c r="L191" s="36">
        <v>2500</v>
      </c>
      <c r="M191" s="21">
        <v>3</v>
      </c>
      <c r="N191" s="22">
        <v>43099</v>
      </c>
    </row>
    <row r="192" spans="1:14" ht="38.25" customHeight="1" x14ac:dyDescent="0.2">
      <c r="A192" s="21">
        <v>187</v>
      </c>
      <c r="B192" s="21">
        <v>356</v>
      </c>
      <c r="C192" s="21" t="s">
        <v>2235</v>
      </c>
      <c r="D192" s="17" t="s">
        <v>2236</v>
      </c>
      <c r="E192" s="17" t="s">
        <v>197</v>
      </c>
      <c r="F192" s="17" t="s">
        <v>2237</v>
      </c>
      <c r="G192" s="21" t="s">
        <v>2238</v>
      </c>
      <c r="H192" s="21" t="s">
        <v>513</v>
      </c>
      <c r="I192" s="22">
        <v>43098</v>
      </c>
      <c r="J192" s="18">
        <v>0.66666666666666663</v>
      </c>
      <c r="K192" s="17"/>
      <c r="L192" s="36">
        <v>6000</v>
      </c>
      <c r="M192" s="21">
        <v>4</v>
      </c>
      <c r="N192" s="22">
        <v>43098</v>
      </c>
    </row>
    <row r="193" spans="1:14" ht="38.25" customHeight="1" x14ac:dyDescent="0.2">
      <c r="A193" s="21">
        <v>188</v>
      </c>
      <c r="B193" s="21">
        <v>357</v>
      </c>
      <c r="C193" s="21" t="s">
        <v>2262</v>
      </c>
      <c r="D193" s="17" t="s">
        <v>2263</v>
      </c>
      <c r="E193" s="17" t="s">
        <v>45</v>
      </c>
      <c r="F193" s="21" t="s">
        <v>2282</v>
      </c>
      <c r="G193" s="21" t="s">
        <v>2265</v>
      </c>
      <c r="H193" s="21" t="s">
        <v>513</v>
      </c>
      <c r="I193" s="22">
        <v>43100</v>
      </c>
      <c r="J193" s="18">
        <v>0.45833333333333331</v>
      </c>
      <c r="K193" s="17"/>
      <c r="L193" s="36">
        <v>2800</v>
      </c>
      <c r="M193" s="21">
        <v>4</v>
      </c>
      <c r="N193" s="22">
        <v>43098</v>
      </c>
    </row>
    <row r="194" spans="1:14" ht="38.25" customHeight="1" x14ac:dyDescent="0.2">
      <c r="A194" s="21">
        <v>189</v>
      </c>
      <c r="B194" s="21">
        <v>360</v>
      </c>
      <c r="C194" s="21" t="s">
        <v>2294</v>
      </c>
      <c r="D194" s="17" t="s">
        <v>2295</v>
      </c>
      <c r="E194" s="17" t="s">
        <v>197</v>
      </c>
      <c r="F194" s="21" t="s">
        <v>2296</v>
      </c>
      <c r="G194" s="21"/>
      <c r="H194" s="21" t="s">
        <v>513</v>
      </c>
      <c r="I194" s="22">
        <v>43099</v>
      </c>
      <c r="J194" s="18">
        <v>0.91666666666666663</v>
      </c>
      <c r="K194" s="21"/>
      <c r="L194" s="36">
        <v>2700</v>
      </c>
      <c r="M194" s="21">
        <v>2</v>
      </c>
      <c r="N194" s="22">
        <v>43099</v>
      </c>
    </row>
    <row r="195" spans="1:14" ht="38.25" customHeight="1" x14ac:dyDescent="0.2">
      <c r="A195" s="21">
        <v>190</v>
      </c>
      <c r="B195" s="21">
        <v>361</v>
      </c>
      <c r="C195" s="21" t="s">
        <v>2299</v>
      </c>
      <c r="D195" s="17" t="s">
        <v>2300</v>
      </c>
      <c r="E195" s="17" t="s">
        <v>60</v>
      </c>
      <c r="F195" s="21" t="s">
        <v>2301</v>
      </c>
      <c r="G195" s="21" t="s">
        <v>2302</v>
      </c>
      <c r="H195" s="21" t="s">
        <v>513</v>
      </c>
      <c r="I195" s="22">
        <v>43100</v>
      </c>
      <c r="J195" s="31">
        <v>0.4236111111111111</v>
      </c>
      <c r="K195" s="17"/>
      <c r="L195" s="36">
        <v>2800</v>
      </c>
      <c r="M195" s="21">
        <v>4</v>
      </c>
      <c r="N195" s="22">
        <v>43100</v>
      </c>
    </row>
    <row r="196" spans="1:14" ht="38.25" customHeight="1" x14ac:dyDescent="0.2">
      <c r="A196" s="21">
        <v>191</v>
      </c>
      <c r="B196" s="21">
        <v>362</v>
      </c>
      <c r="C196" s="21" t="s">
        <v>2303</v>
      </c>
      <c r="D196" s="17" t="s">
        <v>2317</v>
      </c>
      <c r="E196" s="17" t="s">
        <v>30</v>
      </c>
      <c r="F196" s="21" t="s">
        <v>2305</v>
      </c>
      <c r="G196" s="21" t="s">
        <v>2306</v>
      </c>
      <c r="H196" s="21" t="s">
        <v>513</v>
      </c>
      <c r="I196" s="22">
        <v>43100</v>
      </c>
      <c r="J196" s="18">
        <v>0.9375</v>
      </c>
      <c r="K196" s="17"/>
      <c r="L196" s="36">
        <v>4500</v>
      </c>
      <c r="M196" s="21">
        <v>1</v>
      </c>
      <c r="N196" s="22">
        <v>43100</v>
      </c>
    </row>
    <row r="197" spans="1:14" ht="97.5" customHeight="1" x14ac:dyDescent="0.2">
      <c r="A197" s="21">
        <v>192</v>
      </c>
      <c r="B197" s="21">
        <v>363</v>
      </c>
      <c r="C197" s="21" t="s">
        <v>2315</v>
      </c>
      <c r="D197" s="17" t="s">
        <v>2316</v>
      </c>
      <c r="E197" s="17" t="s">
        <v>578</v>
      </c>
      <c r="F197" s="17" t="s">
        <v>2311</v>
      </c>
      <c r="G197" s="21" t="s">
        <v>2312</v>
      </c>
      <c r="H197" s="21" t="s">
        <v>513</v>
      </c>
      <c r="I197" s="22">
        <v>43100</v>
      </c>
      <c r="J197" s="18">
        <v>0.9375</v>
      </c>
      <c r="K197" s="21" t="s">
        <v>2314</v>
      </c>
      <c r="L197" s="36">
        <v>4800</v>
      </c>
      <c r="M197" s="21">
        <v>4</v>
      </c>
      <c r="N197" s="22">
        <v>43100</v>
      </c>
    </row>
    <row r="198" spans="1:14" ht="38.25" customHeight="1" x14ac:dyDescent="0.2">
      <c r="A198" s="21">
        <v>193</v>
      </c>
      <c r="B198" s="21"/>
      <c r="C198" s="21"/>
      <c r="D198" s="17"/>
      <c r="E198" s="21"/>
      <c r="F198" s="21"/>
      <c r="G198" s="21"/>
      <c r="H198" s="21"/>
      <c r="I198" s="22"/>
      <c r="J198" s="18"/>
      <c r="K198" s="17"/>
      <c r="L198" s="36"/>
      <c r="M198" s="21"/>
      <c r="N198" s="21"/>
    </row>
    <row r="199" spans="1:14" ht="60" customHeight="1" x14ac:dyDescent="0.2">
      <c r="A199" s="21">
        <v>194</v>
      </c>
      <c r="B199" s="21"/>
      <c r="C199" s="21"/>
      <c r="D199" s="17"/>
      <c r="E199" s="21"/>
      <c r="F199" s="21"/>
      <c r="G199" s="21"/>
      <c r="H199" s="127"/>
      <c r="I199" s="22"/>
      <c r="J199" s="18"/>
      <c r="K199" s="17"/>
      <c r="L199" s="36"/>
      <c r="M199" s="21"/>
      <c r="N199" s="21"/>
    </row>
    <row r="200" spans="1:14" ht="38.25" customHeight="1" x14ac:dyDescent="0.2">
      <c r="A200" s="21">
        <v>195</v>
      </c>
      <c r="B200" s="21"/>
      <c r="C200" s="21"/>
      <c r="D200" s="17"/>
      <c r="E200" s="21"/>
      <c r="F200" s="21"/>
      <c r="G200" s="21"/>
      <c r="H200" s="127"/>
      <c r="I200" s="22"/>
      <c r="J200" s="18"/>
      <c r="K200" s="17"/>
      <c r="L200" s="36"/>
      <c r="M200" s="21"/>
      <c r="N200" s="21"/>
    </row>
    <row r="201" spans="1:14" ht="38.25" customHeight="1" x14ac:dyDescent="0.2">
      <c r="A201" s="21">
        <v>196</v>
      </c>
      <c r="B201" s="21"/>
      <c r="C201" s="21"/>
      <c r="D201" s="17"/>
      <c r="E201" s="21"/>
      <c r="F201" s="21"/>
      <c r="G201" s="21"/>
      <c r="H201" s="127"/>
      <c r="I201" s="22"/>
      <c r="J201" s="18"/>
      <c r="K201" s="17"/>
      <c r="L201" s="36"/>
      <c r="M201" s="21"/>
      <c r="N201" s="21"/>
    </row>
    <row r="202" spans="1:14" ht="38.25" customHeight="1" x14ac:dyDescent="0.2">
      <c r="A202" s="21">
        <v>197</v>
      </c>
      <c r="B202" s="21"/>
      <c r="C202" s="21"/>
      <c r="D202" s="17"/>
      <c r="E202" s="21"/>
      <c r="F202" s="21"/>
      <c r="G202" s="21"/>
      <c r="H202" s="127"/>
      <c r="I202" s="22"/>
      <c r="J202" s="18"/>
      <c r="K202" s="17"/>
      <c r="L202" s="36"/>
      <c r="M202" s="21"/>
      <c r="N202" s="21"/>
    </row>
    <row r="203" spans="1:14" ht="38.25" customHeight="1" x14ac:dyDescent="0.2">
      <c r="A203" s="21">
        <v>198</v>
      </c>
      <c r="B203" s="124"/>
      <c r="C203" s="130"/>
      <c r="D203" s="125"/>
      <c r="E203" s="124"/>
      <c r="F203" s="130"/>
      <c r="G203" s="124"/>
      <c r="H203" s="127"/>
      <c r="I203" s="22"/>
      <c r="J203" s="18"/>
      <c r="K203" s="17"/>
      <c r="L203" s="36"/>
      <c r="M203" s="21"/>
      <c r="N203" s="21"/>
    </row>
    <row r="204" spans="1:14" ht="38.25" customHeight="1" x14ac:dyDescent="0.2">
      <c r="A204" s="21">
        <v>199</v>
      </c>
      <c r="B204" s="124"/>
      <c r="C204" s="130"/>
      <c r="D204" s="125"/>
      <c r="E204" s="124"/>
      <c r="F204" s="130"/>
      <c r="G204" s="124"/>
      <c r="H204" s="127"/>
      <c r="I204" s="22"/>
      <c r="J204" s="18"/>
      <c r="K204" s="17"/>
      <c r="L204" s="36"/>
      <c r="M204" s="21"/>
      <c r="N204" s="21"/>
    </row>
    <row r="205" spans="1:14" ht="38.25" customHeight="1" x14ac:dyDescent="0.2">
      <c r="A205" s="21">
        <v>200</v>
      </c>
      <c r="B205" s="124"/>
      <c r="C205" s="130"/>
      <c r="D205" s="125"/>
      <c r="E205" s="124"/>
      <c r="F205" s="130"/>
      <c r="G205" s="124"/>
      <c r="H205" s="127"/>
      <c r="I205" s="22"/>
      <c r="J205" s="18"/>
      <c r="K205" s="17"/>
      <c r="L205" s="36"/>
      <c r="M205" s="21"/>
      <c r="N205" s="21"/>
    </row>
    <row r="206" spans="1:14" ht="38.25" customHeight="1" x14ac:dyDescent="0.2">
      <c r="A206" s="21">
        <v>201</v>
      </c>
      <c r="B206" s="21"/>
      <c r="C206" s="21"/>
      <c r="D206" s="17"/>
      <c r="E206" s="21"/>
      <c r="F206" s="21"/>
      <c r="G206" s="21"/>
      <c r="H206" s="21"/>
      <c r="I206" s="22"/>
      <c r="J206" s="18"/>
      <c r="K206" s="17"/>
      <c r="L206" s="36"/>
      <c r="M206" s="21"/>
      <c r="N206" s="21"/>
    </row>
    <row r="207" spans="1:14" ht="61.5" customHeight="1" x14ac:dyDescent="0.2">
      <c r="A207" s="21">
        <v>202</v>
      </c>
      <c r="B207" s="21"/>
      <c r="C207" s="21"/>
      <c r="D207" s="17"/>
      <c r="E207" s="21"/>
      <c r="F207" s="21"/>
      <c r="G207" s="21"/>
      <c r="H207" s="127"/>
      <c r="I207" s="22"/>
      <c r="J207" s="18"/>
      <c r="K207" s="17"/>
      <c r="L207" s="36"/>
      <c r="M207" s="21"/>
      <c r="N207" s="21"/>
    </row>
    <row r="208" spans="1:14" ht="86.25" customHeight="1" x14ac:dyDescent="0.2">
      <c r="A208" s="21">
        <v>203</v>
      </c>
      <c r="B208" s="21"/>
      <c r="C208" s="21"/>
      <c r="D208" s="17"/>
      <c r="E208" s="21"/>
      <c r="F208" s="21"/>
      <c r="G208" s="21"/>
      <c r="H208" s="127"/>
      <c r="I208" s="22"/>
      <c r="J208" s="18"/>
      <c r="K208" s="17"/>
      <c r="L208" s="36"/>
      <c r="M208" s="21"/>
      <c r="N208" s="21"/>
    </row>
    <row r="209" spans="1:14" ht="38.25" customHeight="1" x14ac:dyDescent="0.2">
      <c r="A209" s="21">
        <v>204</v>
      </c>
      <c r="B209" s="124"/>
      <c r="C209" s="124"/>
      <c r="D209" s="125"/>
      <c r="E209" s="124"/>
      <c r="F209" s="124"/>
      <c r="G209" s="124"/>
      <c r="H209" s="127"/>
      <c r="I209" s="22"/>
      <c r="J209" s="18"/>
      <c r="K209" s="17"/>
      <c r="L209" s="36"/>
      <c r="M209" s="21"/>
      <c r="N209" s="21"/>
    </row>
    <row r="210" spans="1:14" ht="38.25" customHeight="1" x14ac:dyDescent="0.2">
      <c r="A210" s="21">
        <v>205</v>
      </c>
      <c r="B210" s="21"/>
      <c r="C210" s="21"/>
      <c r="D210" s="17"/>
      <c r="E210" s="21"/>
      <c r="F210" s="21"/>
      <c r="G210" s="21"/>
      <c r="H210" s="127"/>
      <c r="I210" s="22"/>
      <c r="J210" s="18"/>
      <c r="K210" s="17"/>
      <c r="L210" s="36"/>
      <c r="M210" s="21"/>
      <c r="N210" s="21"/>
    </row>
    <row r="211" spans="1:14" ht="38.25" customHeight="1" x14ac:dyDescent="0.2">
      <c r="A211" s="21">
        <v>206</v>
      </c>
      <c r="B211" s="21"/>
      <c r="C211" s="21"/>
      <c r="D211" s="17"/>
      <c r="E211" s="21"/>
      <c r="F211" s="21"/>
      <c r="G211" s="21"/>
      <c r="H211" s="21"/>
      <c r="I211" s="22"/>
      <c r="J211" s="18"/>
      <c r="K211" s="17"/>
      <c r="L211" s="36"/>
      <c r="M211" s="21"/>
      <c r="N211" s="21"/>
    </row>
    <row r="212" spans="1:14" ht="38.25" customHeight="1" x14ac:dyDescent="0.2">
      <c r="A212" s="21">
        <v>207</v>
      </c>
      <c r="B212" s="21"/>
      <c r="C212" s="21"/>
      <c r="D212" s="17"/>
      <c r="E212" s="21"/>
      <c r="F212" s="21"/>
      <c r="G212" s="21"/>
      <c r="H212" s="21"/>
      <c r="I212" s="22"/>
      <c r="J212" s="18"/>
      <c r="K212" s="17"/>
      <c r="L212" s="36"/>
      <c r="M212" s="21"/>
      <c r="N212" s="21"/>
    </row>
    <row r="213" spans="1:14" ht="57" customHeight="1" x14ac:dyDescent="0.2">
      <c r="A213" s="21">
        <v>208</v>
      </c>
      <c r="B213" s="21"/>
      <c r="C213" s="21"/>
      <c r="D213" s="17"/>
      <c r="E213" s="21"/>
      <c r="F213" s="21"/>
      <c r="G213" s="21"/>
      <c r="H213" s="127"/>
      <c r="I213" s="22"/>
      <c r="J213" s="18"/>
      <c r="K213" s="17"/>
      <c r="L213" s="36"/>
      <c r="M213" s="21"/>
      <c r="N213" s="21"/>
    </row>
    <row r="214" spans="1:14" ht="38.25" customHeight="1" x14ac:dyDescent="0.2">
      <c r="A214" s="21">
        <v>209</v>
      </c>
      <c r="B214" s="21"/>
      <c r="C214" s="21"/>
      <c r="D214" s="17"/>
      <c r="E214" s="21"/>
      <c r="F214" s="21"/>
      <c r="G214" s="21"/>
      <c r="H214" s="127"/>
      <c r="I214" s="22"/>
      <c r="J214" s="18"/>
      <c r="K214" s="17"/>
      <c r="L214" s="36"/>
      <c r="M214" s="21"/>
      <c r="N214" s="21"/>
    </row>
    <row r="215" spans="1:14" ht="63.75" customHeight="1" x14ac:dyDescent="0.2">
      <c r="A215" s="21">
        <v>210</v>
      </c>
      <c r="B215" s="21"/>
      <c r="C215" s="21"/>
      <c r="D215" s="17"/>
      <c r="E215" s="21"/>
      <c r="F215" s="21"/>
      <c r="G215" s="21"/>
      <c r="H215" s="127"/>
      <c r="I215" s="22"/>
      <c r="J215" s="18"/>
      <c r="K215" s="21"/>
      <c r="L215" s="36"/>
      <c r="M215" s="21"/>
      <c r="N215" s="21"/>
    </row>
    <row r="216" spans="1:14" ht="38.25" customHeight="1" x14ac:dyDescent="0.2">
      <c r="A216" s="21">
        <v>211</v>
      </c>
      <c r="B216" s="21"/>
      <c r="C216" s="21"/>
      <c r="D216" s="17"/>
      <c r="E216" s="21"/>
      <c r="F216" s="21"/>
      <c r="G216" s="21"/>
      <c r="H216" s="127"/>
      <c r="I216" s="22"/>
      <c r="J216" s="18"/>
      <c r="K216" s="17"/>
      <c r="L216" s="36"/>
      <c r="M216" s="21"/>
      <c r="N216" s="21"/>
    </row>
    <row r="217" spans="1:14" ht="38.25" customHeight="1" x14ac:dyDescent="0.2">
      <c r="A217" s="21">
        <v>212</v>
      </c>
      <c r="B217" s="21"/>
      <c r="C217" s="21"/>
      <c r="D217" s="17"/>
      <c r="E217" s="21"/>
      <c r="F217" s="21"/>
      <c r="G217" s="21"/>
      <c r="H217" s="127"/>
      <c r="I217" s="22"/>
      <c r="J217" s="18"/>
      <c r="K217" s="17"/>
      <c r="L217" s="36"/>
      <c r="M217" s="21"/>
      <c r="N217" s="21"/>
    </row>
    <row r="218" spans="1:14" ht="38.25" customHeight="1" x14ac:dyDescent="0.2">
      <c r="A218" s="21">
        <v>213</v>
      </c>
      <c r="B218" s="21"/>
      <c r="C218" s="21"/>
      <c r="D218" s="17"/>
      <c r="E218" s="21"/>
      <c r="F218" s="21"/>
      <c r="G218" s="21"/>
      <c r="H218" s="21"/>
      <c r="I218" s="22"/>
      <c r="J218" s="18"/>
      <c r="K218" s="17"/>
      <c r="L218" s="36"/>
      <c r="M218" s="21"/>
      <c r="N218" s="21"/>
    </row>
    <row r="219" spans="1:14" ht="38.25" customHeight="1" x14ac:dyDescent="0.2">
      <c r="A219" s="21">
        <v>214</v>
      </c>
      <c r="B219" s="21"/>
      <c r="C219" s="21"/>
      <c r="D219" s="17"/>
      <c r="E219" s="21"/>
      <c r="F219" s="21"/>
      <c r="G219" s="21"/>
      <c r="H219" s="21"/>
      <c r="I219" s="22"/>
      <c r="J219" s="18"/>
      <c r="K219" s="17"/>
      <c r="L219" s="36"/>
      <c r="M219" s="21"/>
      <c r="N219" s="21"/>
    </row>
    <row r="220" spans="1:14" ht="38.25" customHeight="1" x14ac:dyDescent="0.2">
      <c r="A220" s="21">
        <v>215</v>
      </c>
      <c r="B220" s="21"/>
      <c r="C220" s="21"/>
      <c r="D220" s="17"/>
      <c r="E220" s="21"/>
      <c r="F220" s="21"/>
      <c r="G220" s="21"/>
      <c r="H220" s="21"/>
      <c r="I220" s="22"/>
      <c r="J220" s="18"/>
      <c r="K220" s="17"/>
      <c r="L220" s="36"/>
      <c r="M220" s="21"/>
      <c r="N220" s="21"/>
    </row>
    <row r="221" spans="1:14" ht="38.25" customHeight="1" x14ac:dyDescent="0.2">
      <c r="A221" s="21">
        <v>216</v>
      </c>
      <c r="B221" s="21"/>
      <c r="C221" s="21"/>
      <c r="D221" s="17"/>
      <c r="E221" s="21"/>
      <c r="F221" s="21"/>
      <c r="G221" s="21"/>
      <c r="H221" s="21"/>
      <c r="I221" s="22"/>
      <c r="J221" s="18"/>
      <c r="K221" s="17"/>
      <c r="L221" s="36"/>
      <c r="M221" s="21"/>
      <c r="N221" s="21"/>
    </row>
    <row r="222" spans="1:14" ht="38.25" customHeight="1" x14ac:dyDescent="0.2">
      <c r="A222" s="21">
        <v>217</v>
      </c>
      <c r="B222" s="21"/>
      <c r="C222" s="21"/>
      <c r="D222" s="17"/>
      <c r="E222" s="21"/>
      <c r="F222" s="21"/>
      <c r="G222" s="21"/>
      <c r="H222" s="21"/>
      <c r="I222" s="22"/>
      <c r="J222" s="18"/>
      <c r="K222" s="17"/>
      <c r="L222" s="36"/>
      <c r="M222" s="21"/>
      <c r="N222" s="21"/>
    </row>
    <row r="223" spans="1:14" ht="38.25" customHeight="1" x14ac:dyDescent="0.2">
      <c r="A223" s="21">
        <v>218</v>
      </c>
      <c r="B223" s="21"/>
      <c r="C223" s="21"/>
      <c r="D223" s="17"/>
      <c r="E223" s="21"/>
      <c r="F223" s="21"/>
      <c r="G223" s="21"/>
      <c r="H223" s="21"/>
      <c r="I223" s="22"/>
      <c r="J223" s="18"/>
      <c r="K223" s="17"/>
      <c r="L223" s="36"/>
      <c r="M223" s="21"/>
      <c r="N223" s="21"/>
    </row>
    <row r="224" spans="1:14" ht="38.25" customHeight="1" x14ac:dyDescent="0.2">
      <c r="A224" s="21">
        <v>219</v>
      </c>
      <c r="B224" s="21"/>
      <c r="C224" s="21"/>
      <c r="D224" s="17"/>
      <c r="E224" s="21"/>
      <c r="F224" s="21"/>
      <c r="G224" s="21"/>
      <c r="H224" s="21"/>
      <c r="I224" s="22"/>
      <c r="J224" s="18"/>
      <c r="K224" s="17"/>
      <c r="L224" s="36"/>
      <c r="M224" s="21"/>
      <c r="N224" s="21"/>
    </row>
    <row r="225" spans="1:14" ht="38.25" customHeight="1" x14ac:dyDescent="0.2">
      <c r="A225" s="21">
        <v>220</v>
      </c>
      <c r="B225" s="21"/>
      <c r="C225" s="21"/>
      <c r="D225" s="17"/>
      <c r="E225" s="21"/>
      <c r="F225" s="21"/>
      <c r="G225" s="21"/>
      <c r="H225" s="21"/>
      <c r="I225" s="22"/>
      <c r="J225" s="18"/>
      <c r="K225" s="17"/>
      <c r="L225" s="36"/>
      <c r="M225" s="21"/>
      <c r="N225" s="21"/>
    </row>
    <row r="226" spans="1:14" ht="38.25" customHeight="1" x14ac:dyDescent="0.2">
      <c r="A226" s="21">
        <v>221</v>
      </c>
      <c r="B226" s="21"/>
      <c r="C226" s="21"/>
      <c r="D226" s="17"/>
      <c r="E226" s="21"/>
      <c r="F226" s="21"/>
      <c r="G226" s="21"/>
      <c r="H226" s="21"/>
      <c r="I226" s="22"/>
      <c r="J226" s="18"/>
      <c r="K226" s="17"/>
      <c r="L226" s="36"/>
      <c r="M226" s="21"/>
      <c r="N226" s="21"/>
    </row>
    <row r="227" spans="1:14" ht="38.25" customHeight="1" x14ac:dyDescent="0.2">
      <c r="A227" s="21">
        <v>222</v>
      </c>
      <c r="B227" s="21"/>
      <c r="C227" s="21"/>
      <c r="D227" s="17"/>
      <c r="E227" s="21"/>
      <c r="F227" s="21"/>
      <c r="G227" s="21"/>
      <c r="H227" s="21"/>
      <c r="I227" s="22"/>
      <c r="J227" s="18"/>
      <c r="K227" s="17"/>
      <c r="L227" s="36"/>
      <c r="M227" s="21"/>
      <c r="N227" s="21"/>
    </row>
    <row r="228" spans="1:14" ht="38.25" customHeight="1" x14ac:dyDescent="0.2">
      <c r="A228" s="21">
        <v>223</v>
      </c>
      <c r="B228" s="21"/>
      <c r="C228" s="21"/>
      <c r="D228" s="17"/>
      <c r="E228" s="21"/>
      <c r="F228" s="21"/>
      <c r="G228" s="21"/>
      <c r="H228" s="21"/>
      <c r="I228" s="22"/>
      <c r="J228" s="18"/>
      <c r="K228" s="17"/>
      <c r="L228" s="36"/>
      <c r="M228" s="21"/>
      <c r="N228" s="21"/>
    </row>
    <row r="229" spans="1:14" ht="38.25" customHeight="1" x14ac:dyDescent="0.2">
      <c r="A229" s="21">
        <v>224</v>
      </c>
      <c r="B229" s="21"/>
      <c r="C229" s="21"/>
      <c r="D229" s="17"/>
      <c r="E229" s="21"/>
      <c r="F229" s="21"/>
      <c r="G229" s="21"/>
      <c r="H229" s="21"/>
      <c r="I229" s="22"/>
      <c r="J229" s="18"/>
      <c r="K229" s="17"/>
      <c r="L229" s="36"/>
      <c r="M229" s="21"/>
      <c r="N229" s="21"/>
    </row>
    <row r="230" spans="1:14" ht="51.75" customHeight="1" x14ac:dyDescent="0.2">
      <c r="A230" s="21">
        <v>225</v>
      </c>
      <c r="B230" s="21"/>
      <c r="C230" s="21"/>
      <c r="D230" s="17"/>
      <c r="E230" s="21"/>
      <c r="F230" s="20"/>
      <c r="G230" s="21"/>
      <c r="H230" s="21"/>
      <c r="I230" s="22"/>
      <c r="J230" s="18"/>
      <c r="K230" s="28"/>
      <c r="L230" s="36"/>
      <c r="M230" s="21"/>
      <c r="N230" s="21"/>
    </row>
    <row r="231" spans="1:14" ht="54" customHeight="1" x14ac:dyDescent="0.2">
      <c r="A231" s="21">
        <v>226</v>
      </c>
      <c r="B231" s="21"/>
      <c r="C231" s="21"/>
      <c r="D231" s="17"/>
      <c r="E231" s="21"/>
      <c r="F231" s="21"/>
      <c r="G231" s="21"/>
      <c r="H231" s="21"/>
      <c r="I231" s="22"/>
      <c r="J231" s="18"/>
      <c r="K231" s="38"/>
      <c r="L231" s="36"/>
      <c r="M231" s="21"/>
      <c r="N231" s="21"/>
    </row>
    <row r="232" spans="1:14" ht="38.25" customHeight="1" x14ac:dyDescent="0.2">
      <c r="A232" s="21">
        <v>227</v>
      </c>
      <c r="B232" s="21"/>
      <c r="C232" s="21"/>
      <c r="D232" s="17"/>
      <c r="E232" s="21"/>
      <c r="F232" s="21"/>
      <c r="G232" s="21"/>
      <c r="H232" s="21"/>
      <c r="I232" s="22"/>
      <c r="J232" s="18"/>
      <c r="K232" s="28"/>
      <c r="L232" s="36"/>
      <c r="M232" s="21"/>
      <c r="N232" s="21"/>
    </row>
    <row r="233" spans="1:14" ht="38.25" customHeight="1" x14ac:dyDescent="0.2">
      <c r="A233" s="21">
        <v>228</v>
      </c>
      <c r="B233" s="21"/>
      <c r="C233" s="21"/>
      <c r="D233" s="17"/>
      <c r="E233" s="21"/>
      <c r="F233" s="21"/>
      <c r="G233" s="21"/>
      <c r="H233" s="21"/>
      <c r="I233" s="22"/>
      <c r="J233" s="18"/>
      <c r="K233" s="28"/>
      <c r="L233" s="36"/>
      <c r="M233" s="21"/>
      <c r="N233" s="21"/>
    </row>
    <row r="234" spans="1:14" ht="38.25" customHeight="1" x14ac:dyDescent="0.2">
      <c r="A234" s="21">
        <v>229</v>
      </c>
      <c r="B234" s="21"/>
      <c r="C234" s="23"/>
      <c r="D234" s="24"/>
      <c r="E234" s="23"/>
      <c r="F234" s="23"/>
      <c r="G234" s="23"/>
      <c r="H234" s="23"/>
      <c r="I234" s="25"/>
      <c r="J234" s="26"/>
      <c r="K234" s="32"/>
      <c r="L234" s="36"/>
      <c r="M234" s="21"/>
      <c r="N234" s="21"/>
    </row>
    <row r="235" spans="1:14" ht="38.25" customHeight="1" x14ac:dyDescent="0.2">
      <c r="A235" s="21">
        <v>230</v>
      </c>
      <c r="B235" s="21"/>
      <c r="C235" s="21"/>
      <c r="D235" s="17"/>
      <c r="E235" s="21"/>
      <c r="F235" s="21"/>
      <c r="G235" s="21"/>
      <c r="H235" s="21"/>
      <c r="I235" s="22"/>
      <c r="J235" s="18"/>
      <c r="K235" s="28"/>
      <c r="L235" s="36"/>
      <c r="M235" s="21"/>
      <c r="N235" s="21"/>
    </row>
    <row r="236" spans="1:14" ht="38.25" customHeight="1" x14ac:dyDescent="0.2">
      <c r="A236" s="21">
        <v>231</v>
      </c>
      <c r="B236" s="20"/>
      <c r="C236" s="20"/>
      <c r="D236" s="28"/>
      <c r="E236" s="20"/>
      <c r="F236" s="20"/>
      <c r="G236" s="20"/>
      <c r="H236" s="20"/>
      <c r="I236" s="29"/>
      <c r="J236" s="27"/>
      <c r="K236" s="28"/>
      <c r="L236" s="36"/>
      <c r="M236" s="21"/>
      <c r="N236" s="21"/>
    </row>
    <row r="237" spans="1:14" ht="38.25" customHeight="1" x14ac:dyDescent="0.2">
      <c r="A237" s="21">
        <v>232</v>
      </c>
      <c r="B237" s="21"/>
      <c r="C237" s="21"/>
      <c r="D237" s="17"/>
      <c r="E237" s="21"/>
      <c r="F237" s="21"/>
      <c r="G237" s="21"/>
      <c r="H237" s="21"/>
      <c r="I237" s="22"/>
      <c r="J237" s="18"/>
      <c r="K237" s="28"/>
      <c r="L237" s="36"/>
      <c r="M237" s="21"/>
      <c r="N237" s="21"/>
    </row>
    <row r="238" spans="1:14" x14ac:dyDescent="0.2">
      <c r="A238" s="21">
        <v>233</v>
      </c>
      <c r="B238" s="20"/>
      <c r="C238" s="20"/>
      <c r="D238" s="28"/>
      <c r="E238" s="20"/>
      <c r="F238" s="20"/>
      <c r="G238" s="20"/>
      <c r="H238" s="20"/>
      <c r="I238" s="29"/>
      <c r="J238" s="27"/>
      <c r="K238" s="28"/>
      <c r="L238" s="36"/>
      <c r="M238" s="21"/>
      <c r="N238" s="21"/>
    </row>
    <row r="239" spans="1:14" x14ac:dyDescent="0.2">
      <c r="A239" s="21">
        <v>234</v>
      </c>
      <c r="B239" s="21"/>
      <c r="C239" s="21"/>
      <c r="D239" s="17"/>
      <c r="E239" s="21"/>
      <c r="F239" s="21"/>
      <c r="G239" s="21"/>
      <c r="H239" s="21"/>
      <c r="I239" s="22"/>
      <c r="J239" s="18"/>
      <c r="K239" s="17"/>
      <c r="L239" s="19"/>
      <c r="M239" s="21"/>
      <c r="N239" s="21"/>
    </row>
    <row r="240" spans="1:14" x14ac:dyDescent="0.2">
      <c r="A240" s="21">
        <v>235</v>
      </c>
      <c r="B240" s="21"/>
      <c r="C240" s="21"/>
      <c r="D240" s="17"/>
      <c r="E240" s="21"/>
      <c r="F240" s="21"/>
      <c r="G240" s="21"/>
      <c r="H240" s="21"/>
      <c r="I240" s="22"/>
      <c r="J240" s="18"/>
      <c r="K240" s="17"/>
      <c r="L240" s="19"/>
      <c r="M240" s="21"/>
      <c r="N240" s="21"/>
    </row>
    <row r="241" spans="1:14" ht="23.25" customHeight="1" x14ac:dyDescent="0.2">
      <c r="A241" s="21">
        <v>236</v>
      </c>
      <c r="B241" s="21"/>
      <c r="C241" s="21"/>
      <c r="D241" s="17"/>
      <c r="E241" s="21"/>
      <c r="F241" s="21"/>
      <c r="G241" s="21"/>
      <c r="H241" s="21"/>
      <c r="I241" s="22"/>
      <c r="J241" s="18"/>
      <c r="K241" s="17"/>
      <c r="L241" s="36"/>
      <c r="M241" s="21"/>
      <c r="N241" s="21"/>
    </row>
    <row r="242" spans="1:14" x14ac:dyDescent="0.2">
      <c r="A242" s="21">
        <v>237</v>
      </c>
      <c r="B242" s="21"/>
      <c r="C242" s="21"/>
      <c r="D242" s="17"/>
      <c r="E242" s="21"/>
      <c r="F242" s="21"/>
      <c r="G242" s="21"/>
      <c r="H242" s="21"/>
      <c r="I242" s="22"/>
      <c r="J242" s="18"/>
      <c r="K242" s="19"/>
      <c r="L242" s="36"/>
      <c r="M242" s="21"/>
      <c r="N242" s="21"/>
    </row>
    <row r="243" spans="1:14" x14ac:dyDescent="0.2">
      <c r="A243" s="21">
        <v>238</v>
      </c>
      <c r="B243" s="21"/>
      <c r="C243" s="21"/>
      <c r="D243" s="17"/>
      <c r="E243" s="21"/>
      <c r="F243" s="21"/>
      <c r="G243" s="21"/>
      <c r="H243" s="21"/>
      <c r="I243" s="22"/>
      <c r="J243" s="18"/>
      <c r="K243" s="36"/>
      <c r="L243" s="36"/>
      <c r="M243" s="21"/>
      <c r="N243" s="21"/>
    </row>
    <row r="244" spans="1:14" x14ac:dyDescent="0.2">
      <c r="A244" s="21">
        <v>239</v>
      </c>
      <c r="B244" s="21"/>
      <c r="C244" s="20"/>
      <c r="D244" s="28"/>
      <c r="E244" s="20"/>
      <c r="F244" s="20"/>
      <c r="G244" s="21"/>
      <c r="H244" s="20"/>
      <c r="I244" s="22"/>
      <c r="J244" s="18"/>
      <c r="K244" s="36"/>
      <c r="L244" s="36"/>
      <c r="M244" s="21"/>
      <c r="N244" s="21"/>
    </row>
    <row r="245" spans="1:14" x14ac:dyDescent="0.2">
      <c r="A245" s="21">
        <v>240</v>
      </c>
      <c r="B245" s="21"/>
      <c r="C245" s="21"/>
      <c r="D245" s="17"/>
      <c r="E245" s="21"/>
      <c r="F245" s="21"/>
      <c r="G245" s="21"/>
      <c r="H245" s="21"/>
      <c r="I245" s="22"/>
      <c r="J245" s="18"/>
      <c r="K245" s="17"/>
      <c r="L245" s="36"/>
      <c r="M245" s="21"/>
      <c r="N245" s="21"/>
    </row>
    <row r="246" spans="1:14" x14ac:dyDescent="0.2">
      <c r="A246" s="21">
        <v>241</v>
      </c>
      <c r="B246" s="21"/>
      <c r="C246" s="21"/>
      <c r="D246" s="17"/>
      <c r="E246" s="21"/>
      <c r="F246" s="21"/>
      <c r="G246" s="21"/>
      <c r="H246" s="21"/>
      <c r="I246" s="22"/>
      <c r="J246" s="18"/>
      <c r="K246" s="28"/>
      <c r="L246" s="36"/>
      <c r="M246" s="21"/>
      <c r="N246" s="21"/>
    </row>
    <row r="247" spans="1:14" ht="62.25" customHeight="1" x14ac:dyDescent="0.2">
      <c r="A247" s="21">
        <v>242</v>
      </c>
      <c r="B247" s="21"/>
      <c r="C247" s="21"/>
      <c r="D247" s="17"/>
      <c r="E247" s="21"/>
      <c r="F247" s="21"/>
      <c r="G247" s="21"/>
      <c r="H247" s="21"/>
      <c r="I247" s="22"/>
      <c r="J247" s="18"/>
      <c r="K247" s="17"/>
      <c r="L247" s="19"/>
      <c r="M247" s="21"/>
      <c r="N247" s="21"/>
    </row>
    <row r="248" spans="1:14" x14ac:dyDescent="0.2">
      <c r="A248" s="21">
        <v>243</v>
      </c>
      <c r="B248" s="21"/>
      <c r="C248" s="21"/>
      <c r="D248" s="17"/>
      <c r="E248" s="21"/>
      <c r="F248" s="21"/>
      <c r="G248" s="21"/>
      <c r="H248" s="21"/>
      <c r="I248" s="22"/>
      <c r="J248" s="18"/>
      <c r="K248" s="17"/>
      <c r="L248" s="19"/>
      <c r="M248" s="21"/>
      <c r="N248" s="21"/>
    </row>
    <row r="249" spans="1:14" x14ac:dyDescent="0.2">
      <c r="A249" s="21">
        <v>244</v>
      </c>
      <c r="B249" s="21"/>
      <c r="C249" s="21"/>
      <c r="D249" s="17"/>
      <c r="E249" s="21"/>
      <c r="F249" s="21"/>
      <c r="G249" s="21"/>
      <c r="H249" s="21"/>
      <c r="I249" s="22"/>
      <c r="J249" s="18"/>
      <c r="K249" s="17"/>
      <c r="L249" s="19"/>
      <c r="M249" s="21"/>
      <c r="N249" s="21"/>
    </row>
    <row r="250" spans="1:14" x14ac:dyDescent="0.2">
      <c r="A250" s="21">
        <v>245</v>
      </c>
      <c r="B250" s="21"/>
      <c r="C250" s="21"/>
      <c r="D250" s="17"/>
      <c r="E250" s="21"/>
      <c r="F250" s="21"/>
      <c r="G250" s="21"/>
      <c r="H250" s="21"/>
      <c r="I250" s="22"/>
      <c r="J250" s="18"/>
      <c r="K250" s="17"/>
      <c r="L250" s="19"/>
      <c r="M250" s="21"/>
      <c r="N250" s="21"/>
    </row>
    <row r="251" spans="1:14" x14ac:dyDescent="0.2">
      <c r="A251" s="21">
        <v>246</v>
      </c>
      <c r="B251" s="21"/>
      <c r="C251" s="21"/>
      <c r="D251" s="17"/>
      <c r="E251" s="21"/>
      <c r="F251" s="21"/>
      <c r="G251" s="21"/>
      <c r="H251" s="21"/>
      <c r="I251" s="22"/>
      <c r="J251" s="18"/>
      <c r="K251" s="17"/>
      <c r="L251" s="19"/>
      <c r="M251" s="21"/>
      <c r="N251" s="21"/>
    </row>
    <row r="252" spans="1:14" x14ac:dyDescent="0.2">
      <c r="A252" s="21">
        <v>247</v>
      </c>
      <c r="B252" s="21"/>
      <c r="C252" s="21"/>
      <c r="D252" s="17"/>
      <c r="E252" s="21"/>
      <c r="F252" s="21"/>
      <c r="G252" s="21"/>
      <c r="H252" s="21"/>
      <c r="I252" s="22"/>
      <c r="J252" s="18"/>
      <c r="K252" s="17"/>
      <c r="L252" s="19"/>
      <c r="M252" s="21"/>
      <c r="N252" s="21"/>
    </row>
    <row r="253" spans="1:14" x14ac:dyDescent="0.2">
      <c r="A253" s="21">
        <v>248</v>
      </c>
      <c r="B253" s="21"/>
      <c r="C253" s="21"/>
      <c r="D253" s="17"/>
      <c r="E253" s="21"/>
      <c r="F253" s="21"/>
      <c r="G253" s="21"/>
      <c r="H253" s="21"/>
      <c r="I253" s="22"/>
      <c r="J253" s="18"/>
      <c r="K253" s="17"/>
      <c r="L253" s="19"/>
      <c r="M253" s="21"/>
      <c r="N253" s="21"/>
    </row>
    <row r="254" spans="1:14" x14ac:dyDescent="0.2">
      <c r="A254" s="21">
        <v>249</v>
      </c>
      <c r="B254" s="21"/>
      <c r="C254" s="21"/>
      <c r="D254" s="17"/>
      <c r="E254" s="21"/>
      <c r="F254" s="21"/>
      <c r="G254" s="21"/>
      <c r="H254" s="21"/>
      <c r="I254" s="22"/>
      <c r="J254" s="18"/>
      <c r="K254" s="17"/>
      <c r="L254" s="19"/>
      <c r="M254" s="21"/>
      <c r="N254" s="21"/>
    </row>
    <row r="255" spans="1:14" x14ac:dyDescent="0.2">
      <c r="A255" s="21">
        <v>250</v>
      </c>
      <c r="B255" s="21"/>
      <c r="C255" s="21"/>
      <c r="D255" s="17"/>
      <c r="E255" s="21"/>
      <c r="F255" s="21"/>
      <c r="G255" s="21"/>
      <c r="H255" s="21"/>
      <c r="I255" s="22"/>
      <c r="J255" s="18"/>
      <c r="K255" s="17"/>
      <c r="L255" s="19"/>
      <c r="M255" s="21"/>
      <c r="N255" s="21"/>
    </row>
    <row r="256" spans="1:14" x14ac:dyDescent="0.2">
      <c r="A256" s="21">
        <v>251</v>
      </c>
      <c r="B256" s="21"/>
      <c r="C256" s="21"/>
      <c r="D256" s="17"/>
      <c r="E256" s="21"/>
      <c r="F256" s="21"/>
      <c r="G256" s="21"/>
      <c r="H256" s="21"/>
      <c r="I256" s="22"/>
      <c r="J256" s="18"/>
      <c r="K256" s="17"/>
      <c r="L256" s="19"/>
      <c r="M256" s="21"/>
      <c r="N256" s="21"/>
    </row>
    <row r="257" spans="1:14" x14ac:dyDescent="0.2">
      <c r="A257" s="21">
        <v>252</v>
      </c>
      <c r="B257" s="21"/>
      <c r="C257" s="21"/>
      <c r="D257" s="17"/>
      <c r="E257" s="21"/>
      <c r="F257" s="21"/>
      <c r="G257" s="21"/>
      <c r="H257" s="21"/>
      <c r="I257" s="22"/>
      <c r="J257" s="18"/>
      <c r="K257" s="17"/>
      <c r="L257" s="19"/>
      <c r="M257" s="21"/>
      <c r="N257" s="21"/>
    </row>
    <row r="258" spans="1:14" x14ac:dyDescent="0.2">
      <c r="A258" s="21">
        <v>253</v>
      </c>
      <c r="B258" s="21"/>
      <c r="C258" s="21"/>
      <c r="D258" s="17"/>
      <c r="E258" s="21"/>
      <c r="F258" s="21"/>
      <c r="G258" s="21"/>
      <c r="H258" s="21"/>
      <c r="I258" s="22"/>
      <c r="J258" s="18"/>
      <c r="K258" s="17"/>
      <c r="L258" s="19"/>
      <c r="M258" s="21"/>
      <c r="N258" s="21"/>
    </row>
    <row r="259" spans="1:14" x14ac:dyDescent="0.2">
      <c r="A259" s="21">
        <v>254</v>
      </c>
      <c r="B259" s="21"/>
      <c r="C259" s="21"/>
      <c r="D259" s="17"/>
      <c r="E259" s="21"/>
      <c r="F259" s="21"/>
      <c r="G259" s="21"/>
      <c r="H259" s="21"/>
      <c r="I259" s="22"/>
      <c r="J259" s="18"/>
      <c r="K259" s="17"/>
      <c r="L259" s="19"/>
      <c r="M259" s="21"/>
      <c r="N259" s="21"/>
    </row>
    <row r="260" spans="1:14" x14ac:dyDescent="0.2">
      <c r="A260" s="21">
        <v>255</v>
      </c>
      <c r="B260" s="21"/>
      <c r="C260" s="21"/>
      <c r="D260" s="17"/>
      <c r="E260" s="21"/>
      <c r="F260" s="21"/>
      <c r="G260" s="21"/>
      <c r="H260" s="21"/>
      <c r="I260" s="22"/>
      <c r="J260" s="18"/>
      <c r="K260" s="17"/>
      <c r="L260" s="19"/>
      <c r="M260" s="21"/>
      <c r="N260" s="21"/>
    </row>
    <row r="261" spans="1:14" x14ac:dyDescent="0.2">
      <c r="A261" s="21">
        <v>256</v>
      </c>
      <c r="B261" s="21"/>
      <c r="C261" s="21"/>
      <c r="D261" s="17"/>
      <c r="E261" s="21"/>
      <c r="F261" s="21"/>
      <c r="G261" s="21"/>
      <c r="H261" s="21"/>
      <c r="I261" s="22"/>
      <c r="J261" s="18"/>
      <c r="K261" s="17"/>
      <c r="L261" s="19"/>
      <c r="M261" s="21"/>
      <c r="N261" s="21"/>
    </row>
    <row r="262" spans="1:14" x14ac:dyDescent="0.2">
      <c r="A262" s="21">
        <v>257</v>
      </c>
      <c r="B262" s="21"/>
      <c r="C262" s="21"/>
      <c r="D262" s="17"/>
      <c r="E262" s="21"/>
      <c r="F262" s="21"/>
      <c r="G262" s="21"/>
      <c r="H262" s="21"/>
      <c r="I262" s="22"/>
      <c r="J262" s="18"/>
      <c r="K262" s="17"/>
      <c r="L262" s="19"/>
      <c r="M262" s="21"/>
      <c r="N262" s="21"/>
    </row>
    <row r="263" spans="1:14" x14ac:dyDescent="0.2">
      <c r="A263" s="21">
        <v>258</v>
      </c>
      <c r="B263" s="21"/>
      <c r="C263" s="21"/>
      <c r="D263" s="17"/>
      <c r="E263" s="21"/>
      <c r="F263" s="21"/>
      <c r="G263" s="21"/>
      <c r="H263" s="21"/>
      <c r="I263" s="22"/>
      <c r="J263" s="18"/>
      <c r="K263" s="17"/>
      <c r="L263" s="19"/>
      <c r="M263" s="21"/>
      <c r="N263" s="21"/>
    </row>
    <row r="264" spans="1:14" x14ac:dyDescent="0.2">
      <c r="A264" s="21">
        <v>259</v>
      </c>
      <c r="B264" s="21"/>
      <c r="C264" s="21"/>
      <c r="D264" s="17"/>
      <c r="E264" s="21"/>
      <c r="F264" s="21"/>
      <c r="G264" s="21"/>
      <c r="H264" s="21"/>
      <c r="I264" s="22"/>
      <c r="J264" s="18"/>
      <c r="K264" s="17"/>
      <c r="L264" s="19"/>
      <c r="M264" s="21"/>
      <c r="N264" s="21"/>
    </row>
    <row r="265" spans="1:14" x14ac:dyDescent="0.2">
      <c r="A265" s="21">
        <v>260</v>
      </c>
      <c r="B265" s="21"/>
      <c r="C265" s="21"/>
      <c r="D265" s="17"/>
      <c r="E265" s="21"/>
      <c r="F265" s="21"/>
      <c r="G265" s="21"/>
      <c r="H265" s="21"/>
      <c r="I265" s="22"/>
      <c r="J265" s="18"/>
      <c r="K265" s="17"/>
      <c r="L265" s="19"/>
      <c r="M265" s="21"/>
      <c r="N265" s="21"/>
    </row>
    <row r="266" spans="1:14" x14ac:dyDescent="0.2">
      <c r="A266" s="21">
        <v>261</v>
      </c>
      <c r="B266" s="21"/>
      <c r="C266" s="21"/>
      <c r="D266" s="17"/>
      <c r="E266" s="21"/>
      <c r="F266" s="21"/>
      <c r="G266" s="21"/>
      <c r="H266" s="21"/>
      <c r="I266" s="22"/>
      <c r="J266" s="18"/>
      <c r="K266" s="17"/>
      <c r="L266" s="19"/>
      <c r="M266" s="21"/>
      <c r="N266" s="21"/>
    </row>
    <row r="267" spans="1:14" x14ac:dyDescent="0.2">
      <c r="A267" s="21">
        <v>262</v>
      </c>
      <c r="B267" s="21"/>
      <c r="C267" s="21"/>
      <c r="D267" s="17"/>
      <c r="E267" s="21"/>
      <c r="F267" s="21"/>
      <c r="G267" s="21"/>
      <c r="H267" s="21"/>
      <c r="I267" s="22"/>
      <c r="J267" s="18"/>
      <c r="K267" s="17"/>
      <c r="L267" s="19"/>
      <c r="M267" s="21"/>
      <c r="N267" s="21"/>
    </row>
    <row r="268" spans="1:14" x14ac:dyDescent="0.2">
      <c r="A268" s="21">
        <v>263</v>
      </c>
      <c r="B268" s="21"/>
      <c r="C268" s="21"/>
      <c r="D268" s="17"/>
      <c r="E268" s="21"/>
      <c r="F268" s="21"/>
      <c r="G268" s="21"/>
      <c r="H268" s="21"/>
      <c r="I268" s="22"/>
      <c r="J268" s="18"/>
      <c r="K268" s="17"/>
      <c r="L268" s="19"/>
      <c r="M268" s="21"/>
      <c r="N268" s="21"/>
    </row>
    <row r="269" spans="1:14" x14ac:dyDescent="0.2">
      <c r="A269" s="21">
        <v>264</v>
      </c>
      <c r="B269" s="21"/>
      <c r="C269" s="21"/>
      <c r="D269" s="17"/>
      <c r="E269" s="21"/>
      <c r="F269" s="21"/>
      <c r="G269" s="21"/>
      <c r="H269" s="21"/>
      <c r="I269" s="22"/>
      <c r="J269" s="18"/>
      <c r="K269" s="17"/>
      <c r="L269" s="19"/>
      <c r="M269" s="21"/>
      <c r="N269" s="21"/>
    </row>
    <row r="270" spans="1:14" x14ac:dyDescent="0.2">
      <c r="A270" s="21">
        <v>265</v>
      </c>
      <c r="B270" s="21"/>
      <c r="C270" s="21"/>
      <c r="D270" s="17"/>
      <c r="E270" s="21"/>
      <c r="F270" s="21"/>
      <c r="G270" s="21"/>
      <c r="H270" s="21"/>
      <c r="I270" s="22"/>
      <c r="J270" s="18"/>
      <c r="K270" s="17"/>
      <c r="L270" s="19"/>
      <c r="M270" s="21"/>
      <c r="N270" s="21"/>
    </row>
    <row r="271" spans="1:14" x14ac:dyDescent="0.2">
      <c r="A271" s="21">
        <v>266</v>
      </c>
      <c r="B271" s="21"/>
      <c r="C271" s="21"/>
      <c r="D271" s="17"/>
      <c r="E271" s="21"/>
      <c r="F271" s="21"/>
      <c r="G271" s="21"/>
      <c r="H271" s="21"/>
      <c r="I271" s="22"/>
      <c r="J271" s="18"/>
      <c r="K271" s="17"/>
      <c r="L271" s="19"/>
      <c r="M271" s="21"/>
      <c r="N271" s="21"/>
    </row>
    <row r="272" spans="1:14" x14ac:dyDescent="0.2">
      <c r="A272" s="21">
        <v>267</v>
      </c>
      <c r="B272" s="21"/>
      <c r="C272" s="21"/>
      <c r="D272" s="17"/>
      <c r="E272" s="21"/>
      <c r="F272" s="21"/>
      <c r="G272" s="21"/>
      <c r="H272" s="21"/>
      <c r="I272" s="22"/>
      <c r="J272" s="18"/>
      <c r="K272" s="17"/>
      <c r="L272" s="19"/>
      <c r="M272" s="21"/>
      <c r="N272" s="21"/>
    </row>
    <row r="273" spans="1:14" x14ac:dyDescent="0.2">
      <c r="A273" s="21">
        <v>268</v>
      </c>
      <c r="B273" s="21"/>
      <c r="C273" s="21"/>
      <c r="D273" s="17"/>
      <c r="E273" s="21"/>
      <c r="F273" s="21"/>
      <c r="G273" s="21"/>
      <c r="H273" s="21"/>
      <c r="I273" s="22"/>
      <c r="J273" s="18"/>
      <c r="K273" s="17"/>
      <c r="L273" s="19"/>
      <c r="M273" s="21"/>
      <c r="N273" s="21"/>
    </row>
    <row r="274" spans="1:14" x14ac:dyDescent="0.2">
      <c r="A274" s="21">
        <v>269</v>
      </c>
      <c r="B274" s="21"/>
      <c r="C274" s="21"/>
      <c r="D274" s="17"/>
      <c r="E274" s="21"/>
      <c r="F274" s="21"/>
      <c r="G274" s="21"/>
      <c r="H274" s="21"/>
      <c r="I274" s="22"/>
      <c r="J274" s="18"/>
      <c r="K274" s="17"/>
      <c r="L274" s="19"/>
      <c r="M274" s="21"/>
      <c r="N274" s="21"/>
    </row>
    <row r="275" spans="1:14" x14ac:dyDescent="0.2">
      <c r="A275" s="21">
        <v>270</v>
      </c>
      <c r="B275" s="21"/>
      <c r="C275" s="21"/>
      <c r="D275" s="17"/>
      <c r="E275" s="21"/>
      <c r="F275" s="21"/>
      <c r="G275" s="21"/>
      <c r="H275" s="21"/>
      <c r="I275" s="22"/>
      <c r="J275" s="18"/>
      <c r="K275" s="17"/>
      <c r="L275" s="19"/>
      <c r="M275" s="21"/>
      <c r="N275" s="21"/>
    </row>
    <row r="276" spans="1:14" x14ac:dyDescent="0.2">
      <c r="A276" s="21">
        <v>271</v>
      </c>
      <c r="B276" s="21"/>
      <c r="C276" s="21"/>
      <c r="D276" s="17"/>
      <c r="E276" s="21"/>
      <c r="F276" s="21"/>
      <c r="G276" s="21"/>
      <c r="H276" s="21"/>
      <c r="I276" s="22"/>
      <c r="J276" s="18"/>
      <c r="K276" s="17"/>
      <c r="L276" s="19"/>
      <c r="M276" s="21"/>
      <c r="N276" s="21"/>
    </row>
    <row r="277" spans="1:14" x14ac:dyDescent="0.2">
      <c r="A277" s="21">
        <v>272</v>
      </c>
      <c r="B277" s="21"/>
      <c r="C277" s="21"/>
      <c r="D277" s="17"/>
      <c r="E277" s="21"/>
      <c r="F277" s="21"/>
      <c r="G277" s="21"/>
      <c r="H277" s="21"/>
      <c r="I277" s="22"/>
      <c r="J277" s="18"/>
      <c r="K277" s="17"/>
      <c r="L277" s="19"/>
      <c r="M277" s="21"/>
      <c r="N277" s="21"/>
    </row>
    <row r="278" spans="1:14" x14ac:dyDescent="0.2">
      <c r="A278" s="21">
        <v>273</v>
      </c>
      <c r="B278" s="21"/>
      <c r="C278" s="21"/>
      <c r="D278" s="17"/>
      <c r="E278" s="21"/>
      <c r="F278" s="21"/>
      <c r="G278" s="21"/>
      <c r="H278" s="21"/>
      <c r="I278" s="22"/>
      <c r="J278" s="18"/>
      <c r="K278" s="17"/>
      <c r="L278" s="19"/>
      <c r="M278" s="21"/>
      <c r="N278" s="21"/>
    </row>
    <row r="279" spans="1:14" x14ac:dyDescent="0.2">
      <c r="A279" s="21">
        <v>274</v>
      </c>
      <c r="B279" s="21"/>
      <c r="C279" s="21"/>
      <c r="D279" s="17"/>
      <c r="E279" s="21"/>
      <c r="F279" s="21"/>
      <c r="G279" s="21"/>
      <c r="H279" s="21"/>
      <c r="I279" s="22"/>
      <c r="J279" s="18"/>
      <c r="K279" s="17"/>
      <c r="L279" s="19"/>
      <c r="M279" s="21"/>
      <c r="N279" s="21"/>
    </row>
    <row r="280" spans="1:14" x14ac:dyDescent="0.2">
      <c r="A280" s="21">
        <v>275</v>
      </c>
      <c r="B280" s="21"/>
      <c r="C280" s="21"/>
      <c r="D280" s="17"/>
      <c r="E280" s="21"/>
      <c r="F280" s="21"/>
      <c r="G280" s="21"/>
      <c r="H280" s="21"/>
      <c r="I280" s="22"/>
      <c r="J280" s="18"/>
      <c r="K280" s="17"/>
      <c r="L280" s="19"/>
      <c r="M280" s="21"/>
      <c r="N280" s="21"/>
    </row>
    <row r="281" spans="1:14" x14ac:dyDescent="0.2">
      <c r="A281" s="21">
        <v>276</v>
      </c>
      <c r="B281" s="21"/>
      <c r="C281" s="21"/>
      <c r="D281" s="17"/>
      <c r="E281" s="21"/>
      <c r="F281" s="21"/>
      <c r="G281" s="21"/>
      <c r="H281" s="21"/>
      <c r="I281" s="22"/>
      <c r="J281" s="18"/>
      <c r="K281" s="17"/>
      <c r="L281" s="19"/>
      <c r="M281" s="21"/>
      <c r="N281" s="21"/>
    </row>
    <row r="282" spans="1:14" x14ac:dyDescent="0.2">
      <c r="A282" s="21">
        <v>277</v>
      </c>
      <c r="B282" s="21"/>
      <c r="C282" s="21"/>
      <c r="D282" s="17"/>
      <c r="E282" s="21"/>
      <c r="F282" s="21"/>
      <c r="G282" s="21"/>
      <c r="H282" s="21"/>
      <c r="I282" s="22"/>
      <c r="J282" s="18"/>
      <c r="K282" s="17"/>
      <c r="L282" s="19"/>
      <c r="M282" s="21"/>
      <c r="N282" s="21"/>
    </row>
    <row r="283" spans="1:14" x14ac:dyDescent="0.2">
      <c r="A283" s="21">
        <v>278</v>
      </c>
      <c r="B283" s="21"/>
      <c r="C283" s="21"/>
      <c r="D283" s="17"/>
      <c r="E283" s="21"/>
      <c r="F283" s="21"/>
      <c r="G283" s="21"/>
      <c r="H283" s="21"/>
      <c r="I283" s="22"/>
      <c r="J283" s="18"/>
      <c r="K283" s="17"/>
      <c r="L283" s="19"/>
      <c r="M283" s="21"/>
      <c r="N283" s="21"/>
    </row>
    <row r="284" spans="1:14" x14ac:dyDescent="0.2">
      <c r="A284" s="21">
        <v>279</v>
      </c>
      <c r="B284" s="21"/>
      <c r="C284" s="21"/>
      <c r="D284" s="17"/>
      <c r="E284" s="21"/>
      <c r="F284" s="21"/>
      <c r="G284" s="21"/>
      <c r="H284" s="21"/>
      <c r="I284" s="22"/>
      <c r="J284" s="18"/>
      <c r="K284" s="17"/>
      <c r="L284" s="19"/>
      <c r="M284" s="21"/>
      <c r="N284" s="21"/>
    </row>
    <row r="285" spans="1:14" x14ac:dyDescent="0.2">
      <c r="A285" s="21">
        <v>280</v>
      </c>
      <c r="B285" s="21"/>
      <c r="C285" s="21"/>
      <c r="D285" s="17"/>
      <c r="E285" s="21"/>
      <c r="F285" s="21"/>
      <c r="G285" s="21"/>
      <c r="H285" s="21"/>
      <c r="I285" s="22"/>
      <c r="J285" s="18"/>
      <c r="K285" s="17"/>
      <c r="L285" s="19"/>
      <c r="M285" s="21"/>
      <c r="N285" s="21"/>
    </row>
    <row r="286" spans="1:14" x14ac:dyDescent="0.2">
      <c r="A286" s="21">
        <v>281</v>
      </c>
      <c r="B286" s="21"/>
      <c r="C286" s="21"/>
      <c r="D286" s="17"/>
      <c r="E286" s="21"/>
      <c r="F286" s="21"/>
      <c r="G286" s="21"/>
      <c r="H286" s="21"/>
      <c r="I286" s="22"/>
      <c r="J286" s="18"/>
      <c r="K286" s="17"/>
      <c r="L286" s="19"/>
      <c r="M286" s="21"/>
      <c r="N286" s="21"/>
    </row>
    <row r="287" spans="1:14" x14ac:dyDescent="0.2">
      <c r="A287" s="21">
        <v>282</v>
      </c>
      <c r="B287" s="21"/>
      <c r="C287" s="21"/>
      <c r="D287" s="17"/>
      <c r="E287" s="21"/>
      <c r="F287" s="21"/>
      <c r="G287" s="21"/>
      <c r="H287" s="21"/>
      <c r="I287" s="22"/>
      <c r="J287" s="18"/>
      <c r="K287" s="17"/>
      <c r="L287" s="19"/>
      <c r="M287" s="21"/>
      <c r="N287" s="21"/>
    </row>
    <row r="288" spans="1:14" x14ac:dyDescent="0.2">
      <c r="A288" s="21">
        <v>283</v>
      </c>
      <c r="B288" s="21"/>
      <c r="C288" s="21"/>
      <c r="D288" s="17"/>
      <c r="E288" s="21"/>
      <c r="F288" s="21"/>
      <c r="G288" s="21"/>
      <c r="H288" s="21"/>
      <c r="I288" s="22"/>
      <c r="J288" s="18"/>
      <c r="K288" s="17"/>
      <c r="L288" s="19"/>
      <c r="M288" s="21"/>
      <c r="N288" s="21"/>
    </row>
    <row r="289" spans="1:14" x14ac:dyDescent="0.2">
      <c r="A289" s="21">
        <v>284</v>
      </c>
      <c r="B289" s="21"/>
      <c r="C289" s="21"/>
      <c r="D289" s="17"/>
      <c r="E289" s="21"/>
      <c r="F289" s="21"/>
      <c r="G289" s="21"/>
      <c r="H289" s="21"/>
      <c r="I289" s="22"/>
      <c r="J289" s="18"/>
      <c r="K289" s="17"/>
      <c r="L289" s="19"/>
      <c r="M289" s="21"/>
      <c r="N289" s="21"/>
    </row>
    <row r="290" spans="1:14" x14ac:dyDescent="0.2">
      <c r="A290" s="21">
        <v>285</v>
      </c>
      <c r="B290" s="21"/>
      <c r="C290" s="21"/>
      <c r="D290" s="17"/>
      <c r="E290" s="21"/>
      <c r="F290" s="21"/>
      <c r="G290" s="21"/>
      <c r="H290" s="21"/>
      <c r="I290" s="22"/>
      <c r="J290" s="18"/>
      <c r="K290" s="17"/>
      <c r="L290" s="19"/>
      <c r="M290" s="21"/>
      <c r="N290" s="21"/>
    </row>
    <row r="291" spans="1:14" x14ac:dyDescent="0.2">
      <c r="A291" s="21">
        <v>286</v>
      </c>
      <c r="B291" s="21"/>
      <c r="C291" s="21"/>
      <c r="D291" s="17"/>
      <c r="E291" s="21"/>
      <c r="F291" s="21"/>
      <c r="G291" s="21"/>
      <c r="H291" s="21"/>
      <c r="I291" s="22"/>
      <c r="J291" s="18"/>
      <c r="K291" s="17"/>
      <c r="L291" s="19"/>
      <c r="M291" s="21"/>
      <c r="N291" s="21"/>
    </row>
    <row r="292" spans="1:14" x14ac:dyDescent="0.2">
      <c r="A292" s="21">
        <v>287</v>
      </c>
      <c r="B292" s="21"/>
      <c r="C292" s="21"/>
      <c r="D292" s="17"/>
      <c r="E292" s="21"/>
      <c r="F292" s="21"/>
      <c r="G292" s="21"/>
      <c r="H292" s="21"/>
      <c r="I292" s="22"/>
      <c r="J292" s="18"/>
      <c r="K292" s="17"/>
      <c r="L292" s="19"/>
      <c r="M292" s="21"/>
      <c r="N292" s="21"/>
    </row>
    <row r="293" spans="1:14" x14ac:dyDescent="0.2">
      <c r="A293" s="21">
        <v>288</v>
      </c>
      <c r="B293" s="21"/>
      <c r="C293" s="21"/>
      <c r="D293" s="17"/>
      <c r="E293" s="21"/>
      <c r="F293" s="21"/>
      <c r="G293" s="21"/>
      <c r="H293" s="21"/>
      <c r="I293" s="22"/>
      <c r="J293" s="18"/>
      <c r="K293" s="17"/>
      <c r="L293" s="19"/>
      <c r="M293" s="21"/>
      <c r="N293" s="21"/>
    </row>
    <row r="294" spans="1:14" x14ac:dyDescent="0.2">
      <c r="A294" s="21">
        <v>289</v>
      </c>
      <c r="B294" s="21"/>
      <c r="C294" s="21"/>
      <c r="D294" s="17"/>
      <c r="E294" s="21"/>
      <c r="F294" s="21"/>
      <c r="G294" s="21"/>
      <c r="H294" s="21"/>
      <c r="I294" s="22"/>
      <c r="J294" s="18"/>
      <c r="K294" s="17"/>
      <c r="L294" s="19"/>
      <c r="M294" s="21"/>
      <c r="N294" s="21"/>
    </row>
    <row r="295" spans="1:14" x14ac:dyDescent="0.2">
      <c r="A295" s="21">
        <v>290</v>
      </c>
      <c r="B295" s="21"/>
      <c r="C295" s="21"/>
      <c r="D295" s="17"/>
      <c r="E295" s="21"/>
      <c r="F295" s="21"/>
      <c r="G295" s="21"/>
      <c r="H295" s="21"/>
      <c r="I295" s="22"/>
      <c r="J295" s="18"/>
      <c r="K295" s="17"/>
      <c r="L295" s="19"/>
      <c r="M295" s="21"/>
      <c r="N295" s="21"/>
    </row>
    <row r="296" spans="1:14" x14ac:dyDescent="0.2">
      <c r="A296" s="21">
        <v>291</v>
      </c>
      <c r="B296" s="21"/>
      <c r="C296" s="21"/>
      <c r="D296" s="17"/>
      <c r="E296" s="21"/>
      <c r="F296" s="21"/>
      <c r="G296" s="21"/>
      <c r="H296" s="21"/>
      <c r="I296" s="22"/>
      <c r="J296" s="18"/>
      <c r="K296" s="17"/>
      <c r="L296" s="19"/>
      <c r="M296" s="21"/>
      <c r="N296" s="21"/>
    </row>
    <row r="297" spans="1:14" x14ac:dyDescent="0.2">
      <c r="A297" s="21">
        <v>292</v>
      </c>
      <c r="B297" s="21"/>
      <c r="C297" s="21"/>
      <c r="D297" s="17"/>
      <c r="E297" s="21"/>
      <c r="F297" s="21"/>
      <c r="G297" s="21"/>
      <c r="H297" s="21"/>
      <c r="I297" s="22"/>
      <c r="J297" s="18"/>
      <c r="K297" s="17"/>
      <c r="L297" s="19"/>
      <c r="M297" s="21"/>
      <c r="N297" s="21"/>
    </row>
    <row r="298" spans="1:14" x14ac:dyDescent="0.2">
      <c r="A298" s="21">
        <v>293</v>
      </c>
      <c r="B298" s="21"/>
      <c r="C298" s="21"/>
      <c r="D298" s="17"/>
      <c r="E298" s="21"/>
      <c r="F298" s="21"/>
      <c r="G298" s="21"/>
      <c r="H298" s="21"/>
      <c r="I298" s="22"/>
      <c r="J298" s="18"/>
      <c r="K298" s="17"/>
      <c r="L298" s="19"/>
      <c r="M298" s="21"/>
      <c r="N298" s="21"/>
    </row>
    <row r="299" spans="1:14" x14ac:dyDescent="0.2">
      <c r="A299" s="21">
        <v>294</v>
      </c>
      <c r="B299" s="21"/>
      <c r="C299" s="21"/>
      <c r="D299" s="17"/>
      <c r="E299" s="21"/>
      <c r="F299" s="21"/>
      <c r="G299" s="21"/>
      <c r="H299" s="21"/>
      <c r="I299" s="22"/>
      <c r="J299" s="18"/>
      <c r="K299" s="17"/>
      <c r="L299" s="19"/>
      <c r="M299" s="21"/>
      <c r="N299" s="21"/>
    </row>
    <row r="300" spans="1:14" x14ac:dyDescent="0.2">
      <c r="A300" s="21">
        <v>295</v>
      </c>
      <c r="B300" s="21"/>
      <c r="C300" s="21"/>
      <c r="D300" s="17"/>
      <c r="E300" s="21"/>
      <c r="F300" s="21"/>
      <c r="G300" s="21"/>
      <c r="H300" s="21"/>
      <c r="I300" s="22"/>
      <c r="J300" s="18"/>
      <c r="K300" s="17"/>
      <c r="L300" s="19"/>
      <c r="M300" s="21"/>
      <c r="N300" s="21"/>
    </row>
    <row r="301" spans="1:14" x14ac:dyDescent="0.2">
      <c r="A301" s="21">
        <v>296</v>
      </c>
      <c r="B301" s="21"/>
      <c r="C301" s="21"/>
      <c r="D301" s="17"/>
      <c r="E301" s="21"/>
      <c r="F301" s="21"/>
      <c r="G301" s="21"/>
      <c r="H301" s="21"/>
      <c r="I301" s="22"/>
      <c r="J301" s="18"/>
      <c r="K301" s="17"/>
      <c r="L301" s="19"/>
      <c r="M301" s="21"/>
      <c r="N301" s="21"/>
    </row>
    <row r="302" spans="1:14" x14ac:dyDescent="0.2">
      <c r="A302" s="21">
        <v>297</v>
      </c>
      <c r="B302" s="21"/>
      <c r="C302" s="21"/>
      <c r="D302" s="17"/>
      <c r="E302" s="21"/>
      <c r="F302" s="21"/>
      <c r="G302" s="21"/>
      <c r="H302" s="21"/>
      <c r="I302" s="22"/>
      <c r="J302" s="18"/>
      <c r="K302" s="17"/>
      <c r="L302" s="19"/>
      <c r="M302" s="21"/>
      <c r="N302" s="21"/>
    </row>
    <row r="303" spans="1:14" x14ac:dyDescent="0.2">
      <c r="A303" s="21">
        <v>298</v>
      </c>
      <c r="B303" s="21"/>
      <c r="C303" s="21"/>
      <c r="D303" s="17"/>
      <c r="E303" s="21"/>
      <c r="F303" s="21"/>
      <c r="G303" s="21"/>
      <c r="H303" s="21"/>
      <c r="I303" s="22"/>
      <c r="J303" s="18"/>
      <c r="K303" s="17"/>
      <c r="L303" s="19"/>
      <c r="M303" s="21"/>
      <c r="N303" s="21"/>
    </row>
    <row r="304" spans="1:14" x14ac:dyDescent="0.2">
      <c r="A304" s="21">
        <v>299</v>
      </c>
      <c r="B304" s="21"/>
      <c r="C304" s="21"/>
      <c r="D304" s="17"/>
      <c r="E304" s="21"/>
      <c r="F304" s="21"/>
      <c r="G304" s="21"/>
      <c r="H304" s="21"/>
      <c r="I304" s="22"/>
      <c r="J304" s="18"/>
      <c r="K304" s="17"/>
      <c r="L304" s="19"/>
      <c r="M304" s="21"/>
      <c r="N304" s="21"/>
    </row>
    <row r="305" spans="1:14" x14ac:dyDescent="0.2">
      <c r="A305" s="21">
        <v>300</v>
      </c>
      <c r="B305" s="21"/>
      <c r="C305" s="21"/>
      <c r="D305" s="17"/>
      <c r="E305" s="21"/>
      <c r="F305" s="21"/>
      <c r="G305" s="21"/>
      <c r="H305" s="21"/>
      <c r="I305" s="22"/>
      <c r="J305" s="18"/>
      <c r="K305" s="17"/>
      <c r="L305" s="19"/>
      <c r="M305" s="21"/>
      <c r="N305" s="21"/>
    </row>
    <row r="306" spans="1:14" x14ac:dyDescent="0.2">
      <c r="A306" s="21">
        <v>301</v>
      </c>
      <c r="B306" s="21"/>
      <c r="C306" s="21"/>
      <c r="D306" s="17"/>
      <c r="E306" s="21"/>
      <c r="F306" s="21"/>
      <c r="G306" s="21"/>
      <c r="H306" s="21"/>
      <c r="I306" s="22"/>
      <c r="J306" s="18"/>
      <c r="K306" s="17"/>
      <c r="L306" s="19"/>
      <c r="M306" s="21"/>
      <c r="N306" s="21"/>
    </row>
    <row r="307" spans="1:14" x14ac:dyDescent="0.2">
      <c r="A307" s="21">
        <v>302</v>
      </c>
      <c r="B307" s="21"/>
      <c r="C307" s="21"/>
      <c r="D307" s="17"/>
      <c r="E307" s="21"/>
      <c r="F307" s="21"/>
      <c r="G307" s="21"/>
      <c r="H307" s="21"/>
      <c r="I307" s="22"/>
      <c r="J307" s="18"/>
      <c r="K307" s="17"/>
      <c r="L307" s="19"/>
      <c r="M307" s="21"/>
      <c r="N307" s="21"/>
    </row>
    <row r="308" spans="1:14" x14ac:dyDescent="0.2">
      <c r="A308" s="21">
        <v>303</v>
      </c>
      <c r="B308" s="21"/>
      <c r="C308" s="21"/>
      <c r="D308" s="17"/>
      <c r="E308" s="21"/>
      <c r="F308" s="21"/>
      <c r="G308" s="21"/>
      <c r="H308" s="21"/>
      <c r="I308" s="22"/>
      <c r="J308" s="18"/>
      <c r="K308" s="17"/>
      <c r="L308" s="19"/>
      <c r="M308" s="21"/>
      <c r="N308" s="21"/>
    </row>
    <row r="309" spans="1:14" x14ac:dyDescent="0.2">
      <c r="A309" s="21">
        <v>304</v>
      </c>
      <c r="B309" s="21"/>
      <c r="C309" s="21"/>
      <c r="D309" s="17"/>
      <c r="E309" s="21"/>
      <c r="F309" s="21"/>
      <c r="G309" s="21"/>
      <c r="H309" s="21"/>
      <c r="I309" s="22"/>
      <c r="J309" s="18"/>
      <c r="K309" s="17"/>
      <c r="L309" s="19"/>
      <c r="M309" s="21"/>
      <c r="N309" s="21"/>
    </row>
    <row r="310" spans="1:14" x14ac:dyDescent="0.2">
      <c r="A310" s="21">
        <v>305</v>
      </c>
      <c r="B310" s="21"/>
      <c r="C310" s="21"/>
      <c r="D310" s="17"/>
      <c r="E310" s="21"/>
      <c r="F310" s="21"/>
      <c r="G310" s="21"/>
      <c r="H310" s="21"/>
      <c r="I310" s="22"/>
      <c r="J310" s="18"/>
      <c r="K310" s="17"/>
      <c r="L310" s="19"/>
      <c r="M310" s="21"/>
      <c r="N310" s="21"/>
    </row>
    <row r="311" spans="1:14" x14ac:dyDescent="0.2">
      <c r="A311" s="21">
        <v>306</v>
      </c>
      <c r="B311" s="21"/>
      <c r="C311" s="21"/>
      <c r="D311" s="17"/>
      <c r="E311" s="21"/>
      <c r="F311" s="21"/>
      <c r="G311" s="21"/>
      <c r="H311" s="21"/>
      <c r="I311" s="22"/>
      <c r="J311" s="18"/>
      <c r="K311" s="17"/>
      <c r="L311" s="19"/>
      <c r="M311" s="21"/>
      <c r="N311" s="21"/>
    </row>
    <row r="312" spans="1:14" x14ac:dyDescent="0.2">
      <c r="A312" s="21">
        <v>307</v>
      </c>
      <c r="B312" s="21"/>
      <c r="C312" s="21"/>
      <c r="D312" s="17"/>
      <c r="E312" s="21"/>
      <c r="F312" s="21"/>
      <c r="G312" s="21"/>
      <c r="H312" s="21"/>
      <c r="I312" s="22"/>
      <c r="J312" s="18"/>
      <c r="K312" s="17"/>
      <c r="L312" s="19"/>
      <c r="M312" s="21"/>
      <c r="N312" s="21"/>
    </row>
    <row r="313" spans="1:14" x14ac:dyDescent="0.2">
      <c r="A313" s="21">
        <v>308</v>
      </c>
      <c r="B313" s="21"/>
      <c r="C313" s="21"/>
      <c r="D313" s="17"/>
      <c r="E313" s="21"/>
      <c r="F313" s="21"/>
      <c r="G313" s="21"/>
      <c r="H313" s="21"/>
      <c r="I313" s="22"/>
      <c r="J313" s="18"/>
      <c r="K313" s="17"/>
      <c r="L313" s="19"/>
      <c r="M313" s="21"/>
      <c r="N313" s="21"/>
    </row>
    <row r="314" spans="1:14" x14ac:dyDescent="0.2">
      <c r="A314" s="21">
        <v>309</v>
      </c>
      <c r="B314" s="21"/>
      <c r="C314" s="21"/>
      <c r="D314" s="17"/>
      <c r="E314" s="21"/>
      <c r="F314" s="21"/>
      <c r="G314" s="21"/>
      <c r="H314" s="21"/>
      <c r="I314" s="22"/>
      <c r="J314" s="18"/>
      <c r="K314" s="17"/>
      <c r="L314" s="19"/>
      <c r="M314" s="21"/>
      <c r="N314" s="21"/>
    </row>
    <row r="315" spans="1:14" x14ac:dyDescent="0.2">
      <c r="A315" s="21">
        <v>310</v>
      </c>
      <c r="B315" s="21"/>
      <c r="C315" s="21"/>
      <c r="D315" s="17"/>
      <c r="E315" s="21"/>
      <c r="F315" s="21"/>
      <c r="G315" s="21"/>
      <c r="H315" s="21"/>
      <c r="I315" s="22"/>
      <c r="J315" s="18"/>
      <c r="K315" s="17"/>
      <c r="L315" s="19"/>
      <c r="M315" s="21"/>
      <c r="N315" s="21"/>
    </row>
  </sheetData>
  <mergeCells count="13">
    <mergeCell ref="N4:N5"/>
    <mergeCell ref="L4:L5"/>
    <mergeCell ref="M4:M5"/>
    <mergeCell ref="A1:M2"/>
    <mergeCell ref="A4:A5"/>
    <mergeCell ref="B4:B5"/>
    <mergeCell ref="C4:C5"/>
    <mergeCell ref="D4:D5"/>
    <mergeCell ref="E4:F4"/>
    <mergeCell ref="G4:G5"/>
    <mergeCell ref="H4:H5"/>
    <mergeCell ref="I4:J4"/>
    <mergeCell ref="K4:K5"/>
  </mergeCells>
  <pageMargins left="0.70866141732283472" right="0.70866141732283472" top="0.74803149606299213" bottom="0.74803149606299213" header="0.31496062992125984" footer="0.31496062992125984"/>
  <pageSetup paperSize="9" scale="7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D00-000000000000}">
          <x14:formula1>
            <xm:f>Сервис!$B$11:$B$13</xm:f>
          </x14:formula1>
          <xm:sqref>H215:H216 H156:H159 H94:H96 H98 H100 H102 H169:H172 H154 H188 H108 H163:H167 H191 H6:H89 H144:H146 H208:H210 H213 H139:H142 H194:H196 H198:H199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pageSetUpPr fitToPage="1"/>
  </sheetPr>
  <dimension ref="A1:N251"/>
  <sheetViews>
    <sheetView zoomScaleNormal="100" zoomScaleSheetLayoutView="85" workbookViewId="0">
      <pane ySplit="5" topLeftCell="A189" activePane="bottomLeft" state="frozen"/>
      <selection pane="bottomLeft" activeCell="O194" sqref="O194"/>
    </sheetView>
  </sheetViews>
  <sheetFormatPr baseColWidth="10" defaultColWidth="9.1640625" defaultRowHeight="13" x14ac:dyDescent="0.2"/>
  <cols>
    <col min="1" max="2" width="6" style="7" customWidth="1"/>
    <col min="3" max="3" width="13.1640625" style="7" customWidth="1"/>
    <col min="4" max="4" width="15.5" style="8" customWidth="1"/>
    <col min="5" max="5" width="12.33203125" style="7" customWidth="1"/>
    <col min="6" max="6" width="20.1640625" style="7" customWidth="1"/>
    <col min="7" max="7" width="17.6640625" style="7" customWidth="1"/>
    <col min="8" max="8" width="7.5" style="7" customWidth="1"/>
    <col min="9" max="9" width="15" style="9" bestFit="1" customWidth="1"/>
    <col min="10" max="10" width="9.1640625" style="10" customWidth="1"/>
    <col min="11" max="11" width="12.1640625" style="8" customWidth="1"/>
    <col min="12" max="12" width="10.33203125" style="11" customWidth="1"/>
    <col min="13" max="16384" width="9.1640625" style="7"/>
  </cols>
  <sheetData>
    <row r="1" spans="1:13" ht="12.75" customHeight="1" x14ac:dyDescent="0.2">
      <c r="A1" s="387" t="s">
        <v>580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</row>
    <row r="2" spans="1:13" ht="12.75" customHeight="1" x14ac:dyDescent="0.2">
      <c r="A2" s="387"/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</row>
    <row r="3" spans="1:13" ht="13.5" customHeight="1" x14ac:dyDescent="0.2">
      <c r="A3" s="21"/>
      <c r="B3" s="12"/>
      <c r="C3" s="12"/>
      <c r="D3" s="12"/>
      <c r="E3" s="12"/>
      <c r="F3" s="12"/>
      <c r="G3" s="12"/>
      <c r="H3" s="41"/>
      <c r="I3" s="12"/>
      <c r="J3" s="12"/>
      <c r="K3" s="30"/>
      <c r="L3" s="12"/>
    </row>
    <row r="4" spans="1:13" ht="12.75" customHeight="1" x14ac:dyDescent="0.2">
      <c r="A4" s="393" t="s">
        <v>17</v>
      </c>
      <c r="B4" s="393" t="s">
        <v>536</v>
      </c>
      <c r="C4" s="393" t="s">
        <v>18</v>
      </c>
      <c r="D4" s="401" t="s">
        <v>19</v>
      </c>
      <c r="E4" s="403" t="s">
        <v>21</v>
      </c>
      <c r="F4" s="404"/>
      <c r="G4" s="393" t="s">
        <v>26</v>
      </c>
      <c r="H4" s="393" t="s">
        <v>34</v>
      </c>
      <c r="I4" s="425" t="s">
        <v>23</v>
      </c>
      <c r="J4" s="426"/>
      <c r="K4" s="405" t="s">
        <v>27</v>
      </c>
      <c r="L4" s="397" t="s">
        <v>28</v>
      </c>
      <c r="M4" s="399" t="s">
        <v>32</v>
      </c>
    </row>
    <row r="5" spans="1:13" ht="12.75" customHeight="1" x14ac:dyDescent="0.2">
      <c r="A5" s="394"/>
      <c r="B5" s="394"/>
      <c r="C5" s="394"/>
      <c r="D5" s="402"/>
      <c r="E5" s="45" t="s">
        <v>20</v>
      </c>
      <c r="F5" s="45" t="s">
        <v>22</v>
      </c>
      <c r="G5" s="394"/>
      <c r="H5" s="394"/>
      <c r="I5" s="14" t="s">
        <v>24</v>
      </c>
      <c r="J5" s="15" t="s">
        <v>25</v>
      </c>
      <c r="K5" s="406"/>
      <c r="L5" s="398"/>
      <c r="M5" s="400"/>
    </row>
    <row r="6" spans="1:13" ht="68.25" customHeight="1" x14ac:dyDescent="0.2">
      <c r="A6" s="21">
        <v>1</v>
      </c>
      <c r="B6" s="21">
        <v>158</v>
      </c>
      <c r="C6" s="21" t="s">
        <v>521</v>
      </c>
      <c r="D6" s="17" t="s">
        <v>568</v>
      </c>
      <c r="E6" s="21" t="s">
        <v>60</v>
      </c>
      <c r="F6" s="21" t="s">
        <v>522</v>
      </c>
      <c r="G6" s="21" t="s">
        <v>523</v>
      </c>
      <c r="H6" s="21" t="s">
        <v>512</v>
      </c>
      <c r="I6" s="22">
        <v>42734</v>
      </c>
      <c r="J6" s="18">
        <v>0.46875</v>
      </c>
      <c r="K6" s="17"/>
      <c r="L6" s="36">
        <v>1900</v>
      </c>
      <c r="M6" s="21">
        <v>3</v>
      </c>
    </row>
    <row r="7" spans="1:13" ht="53.25" customHeight="1" x14ac:dyDescent="0.2">
      <c r="A7" s="21">
        <v>2</v>
      </c>
      <c r="B7" s="21">
        <v>4</v>
      </c>
      <c r="C7" s="21" t="s">
        <v>37</v>
      </c>
      <c r="D7" s="17" t="s">
        <v>38</v>
      </c>
      <c r="E7" s="21" t="s">
        <v>39</v>
      </c>
      <c r="F7" s="21" t="s">
        <v>435</v>
      </c>
      <c r="G7" s="21" t="s">
        <v>984</v>
      </c>
      <c r="H7" s="21" t="s">
        <v>512</v>
      </c>
      <c r="I7" s="22">
        <v>42729</v>
      </c>
      <c r="J7" s="18">
        <v>0.5625</v>
      </c>
      <c r="K7" s="17"/>
      <c r="L7" s="36">
        <v>1500</v>
      </c>
      <c r="M7" s="21">
        <v>3</v>
      </c>
    </row>
    <row r="8" spans="1:13" ht="53.25" customHeight="1" x14ac:dyDescent="0.2">
      <c r="A8" s="21">
        <v>3</v>
      </c>
      <c r="B8" s="21">
        <v>6</v>
      </c>
      <c r="C8" s="21" t="s">
        <v>47</v>
      </c>
      <c r="D8" s="17" t="s">
        <v>44</v>
      </c>
      <c r="E8" s="21" t="s">
        <v>45</v>
      </c>
      <c r="F8" s="21" t="s">
        <v>481</v>
      </c>
      <c r="G8" s="21" t="s">
        <v>524</v>
      </c>
      <c r="H8" s="21" t="s">
        <v>512</v>
      </c>
      <c r="I8" s="22">
        <v>42735</v>
      </c>
      <c r="J8" s="18">
        <v>0.83333333333333337</v>
      </c>
      <c r="K8" s="17"/>
      <c r="L8" s="36">
        <v>4000</v>
      </c>
      <c r="M8" s="21">
        <v>3</v>
      </c>
    </row>
    <row r="9" spans="1:13" ht="53.25" customHeight="1" x14ac:dyDescent="0.2">
      <c r="A9" s="21">
        <v>4</v>
      </c>
      <c r="B9" s="21">
        <v>159</v>
      </c>
      <c r="C9" s="21" t="s">
        <v>1072</v>
      </c>
      <c r="D9" s="17" t="s">
        <v>1073</v>
      </c>
      <c r="E9" s="21" t="s">
        <v>30</v>
      </c>
      <c r="F9" s="21" t="s">
        <v>526</v>
      </c>
      <c r="G9" s="119" t="s">
        <v>1071</v>
      </c>
      <c r="H9" s="21" t="s">
        <v>513</v>
      </c>
      <c r="I9" s="22">
        <v>42733</v>
      </c>
      <c r="J9" s="18">
        <v>0.75</v>
      </c>
      <c r="K9" s="17" t="s">
        <v>1234</v>
      </c>
      <c r="L9" s="36">
        <v>1300</v>
      </c>
      <c r="M9" s="21">
        <v>2</v>
      </c>
    </row>
    <row r="10" spans="1:13" ht="53.25" customHeight="1" x14ac:dyDescent="0.2">
      <c r="A10" s="21">
        <v>5</v>
      </c>
      <c r="B10" s="21">
        <v>47</v>
      </c>
      <c r="C10" s="21" t="s">
        <v>141</v>
      </c>
      <c r="D10" s="17" t="s">
        <v>144</v>
      </c>
      <c r="E10" s="21" t="s">
        <v>462</v>
      </c>
      <c r="F10" s="21" t="s">
        <v>527</v>
      </c>
      <c r="G10" s="21" t="s">
        <v>1338</v>
      </c>
      <c r="H10" s="21" t="s">
        <v>512</v>
      </c>
      <c r="I10" s="22">
        <v>42735</v>
      </c>
      <c r="J10" s="18">
        <v>0.75</v>
      </c>
      <c r="K10" s="17"/>
      <c r="L10" s="36">
        <v>3200</v>
      </c>
      <c r="M10" s="21">
        <v>4</v>
      </c>
    </row>
    <row r="11" spans="1:13" ht="53.25" customHeight="1" x14ac:dyDescent="0.2">
      <c r="A11" s="21">
        <v>6</v>
      </c>
      <c r="B11" s="21">
        <v>160</v>
      </c>
      <c r="C11" s="21" t="s">
        <v>528</v>
      </c>
      <c r="D11" s="17" t="s">
        <v>529</v>
      </c>
      <c r="E11" s="21" t="s">
        <v>167</v>
      </c>
      <c r="F11" s="21" t="s">
        <v>530</v>
      </c>
      <c r="G11" s="21" t="s">
        <v>531</v>
      </c>
      <c r="H11" s="21" t="s">
        <v>513</v>
      </c>
      <c r="I11" s="22">
        <v>42734</v>
      </c>
      <c r="J11" s="18">
        <v>0.75</v>
      </c>
      <c r="K11" s="17"/>
      <c r="L11" s="36">
        <v>1900</v>
      </c>
      <c r="M11" s="21">
        <v>3</v>
      </c>
    </row>
    <row r="12" spans="1:13" ht="77.25" customHeight="1" x14ac:dyDescent="0.2">
      <c r="A12" s="21">
        <v>7</v>
      </c>
      <c r="B12" s="21">
        <v>45</v>
      </c>
      <c r="C12" s="21" t="s">
        <v>445</v>
      </c>
      <c r="D12" s="17" t="s">
        <v>135</v>
      </c>
      <c r="E12" s="21" t="s">
        <v>136</v>
      </c>
      <c r="F12" s="21" t="s">
        <v>1211</v>
      </c>
      <c r="G12" s="21" t="s">
        <v>532</v>
      </c>
      <c r="H12" s="21" t="s">
        <v>512</v>
      </c>
      <c r="I12" s="22">
        <v>42735</v>
      </c>
      <c r="J12" s="18">
        <v>0.91666666666666663</v>
      </c>
      <c r="K12" s="17" t="s">
        <v>1212</v>
      </c>
      <c r="L12" s="36">
        <v>4500</v>
      </c>
      <c r="M12" s="21">
        <v>1</v>
      </c>
    </row>
    <row r="13" spans="1:13" ht="53.25" customHeight="1" x14ac:dyDescent="0.2">
      <c r="A13" s="21">
        <v>8</v>
      </c>
      <c r="B13" s="21">
        <v>116</v>
      </c>
      <c r="C13" s="21" t="s">
        <v>302</v>
      </c>
      <c r="D13" s="17" t="s">
        <v>303</v>
      </c>
      <c r="E13" s="21" t="s">
        <v>304</v>
      </c>
      <c r="F13" s="21" t="s">
        <v>533</v>
      </c>
      <c r="G13" s="21" t="s">
        <v>305</v>
      </c>
      <c r="H13" s="21" t="s">
        <v>512</v>
      </c>
      <c r="I13" s="22">
        <v>42729</v>
      </c>
      <c r="J13" s="18">
        <v>0.77083333333333337</v>
      </c>
      <c r="K13" s="28" t="s">
        <v>534</v>
      </c>
      <c r="L13" s="120">
        <v>4000</v>
      </c>
      <c r="M13" s="21">
        <v>2</v>
      </c>
    </row>
    <row r="14" spans="1:13" ht="53.25" customHeight="1" x14ac:dyDescent="0.2">
      <c r="A14" s="21">
        <v>9</v>
      </c>
      <c r="B14" s="21">
        <v>2</v>
      </c>
      <c r="C14" s="21" t="s">
        <v>31</v>
      </c>
      <c r="D14" s="17" t="s">
        <v>476</v>
      </c>
      <c r="E14" s="21" t="s">
        <v>30</v>
      </c>
      <c r="F14" s="21" t="s">
        <v>1205</v>
      </c>
      <c r="G14" s="21" t="s">
        <v>1204</v>
      </c>
      <c r="H14" s="21" t="s">
        <v>512</v>
      </c>
      <c r="I14" s="22">
        <v>42735</v>
      </c>
      <c r="J14" s="18">
        <v>0.77083333333333337</v>
      </c>
      <c r="K14" s="17"/>
      <c r="L14" s="36">
        <v>2100</v>
      </c>
      <c r="M14" s="21">
        <v>1</v>
      </c>
    </row>
    <row r="15" spans="1:13" ht="53.25" customHeight="1" x14ac:dyDescent="0.2">
      <c r="A15" s="21">
        <v>10</v>
      </c>
      <c r="B15" s="21">
        <v>112</v>
      </c>
      <c r="C15" s="21" t="s">
        <v>290</v>
      </c>
      <c r="D15" s="17" t="s">
        <v>288</v>
      </c>
      <c r="E15" s="21" t="s">
        <v>30</v>
      </c>
      <c r="F15" s="21" t="s">
        <v>289</v>
      </c>
      <c r="G15" s="21" t="s">
        <v>535</v>
      </c>
      <c r="H15" s="21" t="s">
        <v>512</v>
      </c>
      <c r="I15" s="22">
        <v>42735</v>
      </c>
      <c r="J15" s="18">
        <v>0.47916666666666669</v>
      </c>
      <c r="K15" s="17"/>
      <c r="L15" s="36">
        <v>1800</v>
      </c>
      <c r="M15" s="21">
        <v>1</v>
      </c>
    </row>
    <row r="16" spans="1:13" ht="53.25" customHeight="1" x14ac:dyDescent="0.2">
      <c r="A16" s="21">
        <v>11</v>
      </c>
      <c r="B16" s="21">
        <v>5</v>
      </c>
      <c r="C16" s="21" t="s">
        <v>40</v>
      </c>
      <c r="D16" s="17" t="s">
        <v>41</v>
      </c>
      <c r="E16" s="21" t="s">
        <v>42</v>
      </c>
      <c r="F16" s="21" t="s">
        <v>482</v>
      </c>
      <c r="G16" s="21" t="s">
        <v>1220</v>
      </c>
      <c r="H16" s="21" t="s">
        <v>512</v>
      </c>
      <c r="I16" s="22">
        <v>42735</v>
      </c>
      <c r="J16" s="18">
        <v>0.8125</v>
      </c>
      <c r="K16" s="17"/>
      <c r="L16" s="36">
        <v>4000</v>
      </c>
      <c r="M16" s="21">
        <v>4</v>
      </c>
    </row>
    <row r="17" spans="1:14" s="16" customFormat="1" ht="53.25" customHeight="1" x14ac:dyDescent="0.2">
      <c r="A17" s="21">
        <v>12</v>
      </c>
      <c r="B17" s="21">
        <v>1</v>
      </c>
      <c r="C17" s="21" t="s">
        <v>545</v>
      </c>
      <c r="D17" s="17" t="s">
        <v>29</v>
      </c>
      <c r="E17" s="21" t="s">
        <v>30</v>
      </c>
      <c r="F17" s="21" t="s">
        <v>944</v>
      </c>
      <c r="G17" s="21" t="s">
        <v>1000</v>
      </c>
      <c r="H17" s="21" t="s">
        <v>512</v>
      </c>
      <c r="I17" s="22">
        <v>42728</v>
      </c>
      <c r="J17" s="18">
        <v>0.5</v>
      </c>
      <c r="K17" s="28"/>
      <c r="L17" s="36">
        <v>2000</v>
      </c>
      <c r="M17" s="21">
        <v>2</v>
      </c>
      <c r="N17" s="7"/>
    </row>
    <row r="18" spans="1:14" ht="53.25" customHeight="1" x14ac:dyDescent="0.2">
      <c r="A18" s="21">
        <v>13</v>
      </c>
      <c r="B18" s="21">
        <v>161</v>
      </c>
      <c r="C18" s="23" t="s">
        <v>367</v>
      </c>
      <c r="D18" s="17" t="s">
        <v>551</v>
      </c>
      <c r="E18" s="21" t="s">
        <v>57</v>
      </c>
      <c r="F18" s="23" t="s">
        <v>552</v>
      </c>
      <c r="G18" s="21" t="s">
        <v>561</v>
      </c>
      <c r="H18" s="21" t="s">
        <v>513</v>
      </c>
      <c r="I18" s="22">
        <v>42732</v>
      </c>
      <c r="J18" s="18">
        <v>0.66666666666666663</v>
      </c>
      <c r="K18" s="28" t="s">
        <v>764</v>
      </c>
      <c r="L18" s="36">
        <v>4000</v>
      </c>
      <c r="M18" s="21">
        <v>3</v>
      </c>
    </row>
    <row r="19" spans="1:14" ht="53.25" customHeight="1" x14ac:dyDescent="0.2">
      <c r="A19" s="21">
        <v>14</v>
      </c>
      <c r="B19" s="21">
        <v>20</v>
      </c>
      <c r="C19" s="21" t="s">
        <v>83</v>
      </c>
      <c r="D19" s="17" t="s">
        <v>1217</v>
      </c>
      <c r="E19" s="21" t="s">
        <v>57</v>
      </c>
      <c r="F19" s="21" t="s">
        <v>1218</v>
      </c>
      <c r="G19" s="21" t="s">
        <v>562</v>
      </c>
      <c r="H19" s="21" t="s">
        <v>512</v>
      </c>
      <c r="I19" s="22">
        <v>42735</v>
      </c>
      <c r="J19" s="18">
        <v>0.71875</v>
      </c>
      <c r="K19" s="17" t="s">
        <v>565</v>
      </c>
      <c r="L19" s="36">
        <v>3200</v>
      </c>
      <c r="M19" s="21">
        <v>3</v>
      </c>
    </row>
    <row r="20" spans="1:14" ht="53.25" customHeight="1" x14ac:dyDescent="0.2">
      <c r="A20" s="21">
        <v>15</v>
      </c>
      <c r="B20" s="21">
        <v>162</v>
      </c>
      <c r="C20" s="21" t="s">
        <v>546</v>
      </c>
      <c r="D20" s="17" t="s">
        <v>553</v>
      </c>
      <c r="E20" s="21" t="s">
        <v>30</v>
      </c>
      <c r="F20" s="21" t="s">
        <v>554</v>
      </c>
      <c r="G20" s="21" t="s">
        <v>1070</v>
      </c>
      <c r="H20" s="21" t="s">
        <v>512</v>
      </c>
      <c r="I20" s="22">
        <v>42732</v>
      </c>
      <c r="J20" s="18">
        <v>0.79166666666666663</v>
      </c>
      <c r="K20" s="17"/>
      <c r="L20" s="36">
        <v>1200</v>
      </c>
      <c r="M20" s="21">
        <v>1</v>
      </c>
    </row>
    <row r="21" spans="1:14" ht="53.25" customHeight="1" x14ac:dyDescent="0.2">
      <c r="A21" s="21">
        <v>16</v>
      </c>
      <c r="B21" s="21">
        <v>18</v>
      </c>
      <c r="C21" s="21" t="s">
        <v>80</v>
      </c>
      <c r="D21" s="17" t="s">
        <v>555</v>
      </c>
      <c r="E21" s="21" t="s">
        <v>57</v>
      </c>
      <c r="F21" s="21" t="s">
        <v>434</v>
      </c>
      <c r="G21" s="21" t="s">
        <v>1014</v>
      </c>
      <c r="H21" s="21" t="s">
        <v>512</v>
      </c>
      <c r="I21" s="22">
        <v>42729</v>
      </c>
      <c r="J21" s="18">
        <v>0.6875</v>
      </c>
      <c r="K21" s="17"/>
      <c r="L21" s="36">
        <v>1500</v>
      </c>
      <c r="M21" s="21">
        <v>3</v>
      </c>
    </row>
    <row r="22" spans="1:14" ht="53.25" customHeight="1" x14ac:dyDescent="0.2">
      <c r="A22" s="21">
        <v>17</v>
      </c>
      <c r="B22" s="21">
        <v>127</v>
      </c>
      <c r="C22" s="21" t="s">
        <v>547</v>
      </c>
      <c r="D22" s="17" t="s">
        <v>330</v>
      </c>
      <c r="E22" s="21" t="s">
        <v>57</v>
      </c>
      <c r="F22" s="21" t="s">
        <v>331</v>
      </c>
      <c r="G22" s="21" t="s">
        <v>1187</v>
      </c>
      <c r="H22" s="21" t="s">
        <v>512</v>
      </c>
      <c r="I22" s="22">
        <v>42734</v>
      </c>
      <c r="J22" s="18">
        <v>0.8125</v>
      </c>
      <c r="K22" s="17" t="s">
        <v>566</v>
      </c>
      <c r="L22" s="36">
        <v>1900</v>
      </c>
      <c r="M22" s="21">
        <v>3</v>
      </c>
    </row>
    <row r="23" spans="1:14" ht="53.25" customHeight="1" x14ac:dyDescent="0.2">
      <c r="A23" s="21">
        <v>18</v>
      </c>
      <c r="B23" s="21">
        <v>163</v>
      </c>
      <c r="C23" s="21" t="s">
        <v>548</v>
      </c>
      <c r="D23" s="17" t="s">
        <v>556</v>
      </c>
      <c r="E23" s="21" t="s">
        <v>136</v>
      </c>
      <c r="F23" s="21" t="s">
        <v>557</v>
      </c>
      <c r="G23" s="21" t="s">
        <v>563</v>
      </c>
      <c r="H23" s="21" t="s">
        <v>513</v>
      </c>
      <c r="I23" s="22">
        <v>42735</v>
      </c>
      <c r="J23" s="18">
        <v>0.89583333333333337</v>
      </c>
      <c r="K23" s="17" t="s">
        <v>662</v>
      </c>
      <c r="L23" s="36">
        <v>4300</v>
      </c>
      <c r="M23" s="21">
        <v>1</v>
      </c>
    </row>
    <row r="24" spans="1:14" ht="53.25" customHeight="1" x14ac:dyDescent="0.2">
      <c r="A24" s="21">
        <v>19</v>
      </c>
      <c r="B24" s="21">
        <v>132</v>
      </c>
      <c r="C24" s="21" t="s">
        <v>549</v>
      </c>
      <c r="D24" s="17" t="s">
        <v>558</v>
      </c>
      <c r="E24" s="21" t="s">
        <v>30</v>
      </c>
      <c r="F24" s="21" t="s">
        <v>559</v>
      </c>
      <c r="G24" s="21" t="s">
        <v>987</v>
      </c>
      <c r="H24" s="21" t="s">
        <v>512</v>
      </c>
      <c r="I24" s="22">
        <v>42728</v>
      </c>
      <c r="J24" s="18">
        <v>0.54166666666666663</v>
      </c>
      <c r="K24" s="28" t="s">
        <v>534</v>
      </c>
      <c r="L24" s="36" t="s">
        <v>567</v>
      </c>
      <c r="M24" s="21">
        <v>2</v>
      </c>
    </row>
    <row r="25" spans="1:14" ht="53.25" customHeight="1" x14ac:dyDescent="0.2">
      <c r="A25" s="21">
        <v>20</v>
      </c>
      <c r="B25" s="21">
        <v>164</v>
      </c>
      <c r="C25" s="21" t="s">
        <v>550</v>
      </c>
      <c r="D25" s="17" t="s">
        <v>560</v>
      </c>
      <c r="E25" s="21" t="s">
        <v>57</v>
      </c>
      <c r="F25" s="21" t="s">
        <v>961</v>
      </c>
      <c r="G25" s="21" t="s">
        <v>725</v>
      </c>
      <c r="H25" s="21" t="s">
        <v>513</v>
      </c>
      <c r="I25" s="22">
        <v>42728</v>
      </c>
      <c r="J25" s="18">
        <v>0.75</v>
      </c>
      <c r="K25" s="17"/>
      <c r="L25" s="36">
        <v>1600</v>
      </c>
      <c r="M25" s="21">
        <v>2</v>
      </c>
    </row>
    <row r="26" spans="1:14" ht="53.25" customHeight="1" x14ac:dyDescent="0.2">
      <c r="A26" s="21">
        <v>21</v>
      </c>
      <c r="B26" s="21">
        <v>165</v>
      </c>
      <c r="C26" s="21" t="s">
        <v>572</v>
      </c>
      <c r="D26" s="17" t="s">
        <v>569</v>
      </c>
      <c r="E26" s="21" t="s">
        <v>57</v>
      </c>
      <c r="F26" s="21" t="s">
        <v>570</v>
      </c>
      <c r="G26" s="21" t="s">
        <v>571</v>
      </c>
      <c r="H26" s="21" t="s">
        <v>513</v>
      </c>
      <c r="I26" s="22">
        <v>42733</v>
      </c>
      <c r="J26" s="18">
        <v>0.78125</v>
      </c>
      <c r="K26" s="17"/>
      <c r="L26" s="36">
        <v>1500</v>
      </c>
      <c r="M26" s="21">
        <v>3</v>
      </c>
    </row>
    <row r="27" spans="1:14" ht="88.5" customHeight="1" x14ac:dyDescent="0.2">
      <c r="A27" s="21">
        <v>22</v>
      </c>
      <c r="B27" s="119">
        <v>34</v>
      </c>
      <c r="C27" s="21" t="s">
        <v>111</v>
      </c>
      <c r="D27" s="17" t="s">
        <v>112</v>
      </c>
      <c r="E27" s="21" t="s">
        <v>57</v>
      </c>
      <c r="F27" s="21" t="s">
        <v>573</v>
      </c>
      <c r="G27" s="21" t="s">
        <v>574</v>
      </c>
      <c r="H27" s="21" t="s">
        <v>512</v>
      </c>
      <c r="I27" s="22">
        <v>42735</v>
      </c>
      <c r="J27" s="18">
        <v>0.5</v>
      </c>
      <c r="K27" s="24"/>
      <c r="L27" s="36">
        <v>2300</v>
      </c>
      <c r="M27" s="21">
        <v>3</v>
      </c>
    </row>
    <row r="28" spans="1:14" ht="53.25" customHeight="1" x14ac:dyDescent="0.2">
      <c r="A28" s="21">
        <v>23</v>
      </c>
      <c r="B28" s="21">
        <v>32</v>
      </c>
      <c r="C28" s="21" t="s">
        <v>104</v>
      </c>
      <c r="D28" s="17" t="s">
        <v>106</v>
      </c>
      <c r="E28" s="17" t="s">
        <v>105</v>
      </c>
      <c r="F28" s="21" t="s">
        <v>107</v>
      </c>
      <c r="G28" s="21" t="s">
        <v>575</v>
      </c>
      <c r="H28" s="22" t="s">
        <v>512</v>
      </c>
      <c r="I28" s="22">
        <v>42732</v>
      </c>
      <c r="J28" s="31">
        <v>0.75</v>
      </c>
      <c r="K28" s="24"/>
      <c r="L28" s="36">
        <v>1500</v>
      </c>
      <c r="M28" s="21">
        <v>2</v>
      </c>
    </row>
    <row r="29" spans="1:14" ht="53.25" customHeight="1" x14ac:dyDescent="0.2">
      <c r="A29" s="21">
        <v>24</v>
      </c>
      <c r="B29" s="21">
        <v>13</v>
      </c>
      <c r="C29" s="21" t="s">
        <v>67</v>
      </c>
      <c r="D29" s="17" t="s">
        <v>344</v>
      </c>
      <c r="E29" s="21" t="s">
        <v>57</v>
      </c>
      <c r="F29" s="21" t="s">
        <v>577</v>
      </c>
      <c r="G29" s="21" t="s">
        <v>576</v>
      </c>
      <c r="H29" s="21" t="s">
        <v>512</v>
      </c>
      <c r="I29" s="22">
        <v>42728</v>
      </c>
      <c r="J29" s="18">
        <v>0.8125</v>
      </c>
      <c r="K29" s="17"/>
      <c r="L29" s="36">
        <v>1500</v>
      </c>
      <c r="M29" s="21">
        <v>2</v>
      </c>
    </row>
    <row r="30" spans="1:14" ht="53.25" customHeight="1" x14ac:dyDescent="0.2">
      <c r="A30" s="21">
        <v>25</v>
      </c>
      <c r="B30" s="21">
        <v>117</v>
      </c>
      <c r="C30" s="21" t="s">
        <v>306</v>
      </c>
      <c r="D30" s="17" t="s">
        <v>307</v>
      </c>
      <c r="E30" s="21" t="s">
        <v>578</v>
      </c>
      <c r="F30" s="21" t="s">
        <v>579</v>
      </c>
      <c r="G30" s="21" t="s">
        <v>308</v>
      </c>
      <c r="H30" s="21" t="s">
        <v>512</v>
      </c>
      <c r="I30" s="22">
        <v>42733</v>
      </c>
      <c r="J30" s="18">
        <v>0.78125</v>
      </c>
      <c r="K30" s="17"/>
      <c r="L30" s="36">
        <v>1200</v>
      </c>
      <c r="M30" s="21">
        <v>1</v>
      </c>
    </row>
    <row r="31" spans="1:14" ht="53.25" customHeight="1" x14ac:dyDescent="0.2">
      <c r="A31" s="21">
        <v>26</v>
      </c>
      <c r="B31" s="119">
        <v>10</v>
      </c>
      <c r="C31" s="21" t="s">
        <v>58</v>
      </c>
      <c r="D31" s="17" t="s">
        <v>59</v>
      </c>
      <c r="E31" s="21" t="s">
        <v>30</v>
      </c>
      <c r="F31" s="21" t="s">
        <v>588</v>
      </c>
      <c r="G31" s="21" t="s">
        <v>587</v>
      </c>
      <c r="H31" s="21" t="s">
        <v>512</v>
      </c>
      <c r="I31" s="22">
        <v>42733</v>
      </c>
      <c r="J31" s="18">
        <v>0.70833333333333337</v>
      </c>
      <c r="K31" s="17"/>
      <c r="L31" s="36">
        <v>1200</v>
      </c>
      <c r="M31" s="21">
        <v>1</v>
      </c>
    </row>
    <row r="32" spans="1:14" ht="53.25" customHeight="1" x14ac:dyDescent="0.2">
      <c r="A32" s="21">
        <v>27</v>
      </c>
      <c r="B32" s="119">
        <v>24</v>
      </c>
      <c r="C32" s="21" t="s">
        <v>90</v>
      </c>
      <c r="D32" s="17" t="s">
        <v>91</v>
      </c>
      <c r="E32" s="21" t="s">
        <v>30</v>
      </c>
      <c r="F32" s="119" t="s">
        <v>1203</v>
      </c>
      <c r="G32" s="21" t="s">
        <v>1202</v>
      </c>
      <c r="H32" s="21" t="s">
        <v>512</v>
      </c>
      <c r="I32" s="22">
        <v>42735</v>
      </c>
      <c r="J32" s="18">
        <v>0.75</v>
      </c>
      <c r="K32" s="17"/>
      <c r="L32" s="36">
        <v>2200</v>
      </c>
      <c r="M32" s="21">
        <v>1</v>
      </c>
    </row>
    <row r="33" spans="1:13" ht="53.25" customHeight="1" x14ac:dyDescent="0.2">
      <c r="A33" s="21">
        <v>28</v>
      </c>
      <c r="B33" s="21">
        <v>17</v>
      </c>
      <c r="C33" s="21" t="s">
        <v>81</v>
      </c>
      <c r="D33" s="17" t="s">
        <v>79</v>
      </c>
      <c r="E33" s="21" t="s">
        <v>57</v>
      </c>
      <c r="F33" s="21" t="s">
        <v>469</v>
      </c>
      <c r="G33" s="21" t="s">
        <v>1150</v>
      </c>
      <c r="H33" s="21" t="s">
        <v>512</v>
      </c>
      <c r="I33" s="22">
        <v>42733</v>
      </c>
      <c r="J33" s="18">
        <v>0.8125</v>
      </c>
      <c r="K33" s="17"/>
      <c r="L33" s="36">
        <v>1400</v>
      </c>
      <c r="M33" s="21">
        <v>3</v>
      </c>
    </row>
    <row r="34" spans="1:13" ht="42" x14ac:dyDescent="0.2">
      <c r="A34" s="21">
        <v>29</v>
      </c>
      <c r="B34" s="119">
        <v>166</v>
      </c>
      <c r="C34" s="21" t="s">
        <v>596</v>
      </c>
      <c r="D34" s="17" t="s">
        <v>592</v>
      </c>
      <c r="E34" s="21" t="s">
        <v>593</v>
      </c>
      <c r="F34" s="21" t="s">
        <v>1231</v>
      </c>
      <c r="G34" s="21" t="s">
        <v>1230</v>
      </c>
      <c r="H34" s="21" t="s">
        <v>513</v>
      </c>
      <c r="I34" s="22">
        <v>42735</v>
      </c>
      <c r="J34" s="18">
        <v>0.9375</v>
      </c>
      <c r="K34" s="17"/>
      <c r="L34" s="36">
        <v>5500</v>
      </c>
      <c r="M34" s="21">
        <v>4</v>
      </c>
    </row>
    <row r="35" spans="1:13" ht="53.25" customHeight="1" x14ac:dyDescent="0.2">
      <c r="A35" s="119">
        <v>30</v>
      </c>
      <c r="B35" s="21">
        <v>248</v>
      </c>
      <c r="C35" s="21" t="s">
        <v>1044</v>
      </c>
      <c r="D35" s="17" t="s">
        <v>1046</v>
      </c>
      <c r="E35" s="21" t="s">
        <v>803</v>
      </c>
      <c r="F35" s="21" t="s">
        <v>1047</v>
      </c>
      <c r="G35" s="21" t="s">
        <v>1045</v>
      </c>
      <c r="H35" s="127" t="s">
        <v>513</v>
      </c>
      <c r="I35" s="22">
        <v>42734</v>
      </c>
      <c r="J35" s="34">
        <v>0.875</v>
      </c>
      <c r="K35" s="33" t="s">
        <v>1048</v>
      </c>
      <c r="L35" s="36">
        <v>1000</v>
      </c>
      <c r="M35" s="119">
        <v>3</v>
      </c>
    </row>
    <row r="36" spans="1:13" ht="53.25" customHeight="1" x14ac:dyDescent="0.2">
      <c r="A36" s="21">
        <v>31</v>
      </c>
      <c r="B36" s="119">
        <v>48</v>
      </c>
      <c r="C36" s="21" t="s">
        <v>146</v>
      </c>
      <c r="D36" s="17" t="s">
        <v>147</v>
      </c>
      <c r="E36" s="21" t="s">
        <v>30</v>
      </c>
      <c r="F36" s="21" t="s">
        <v>145</v>
      </c>
      <c r="G36" s="21" t="s">
        <v>598</v>
      </c>
      <c r="H36" s="21" t="s">
        <v>512</v>
      </c>
      <c r="I36" s="22">
        <v>42734</v>
      </c>
      <c r="J36" s="18">
        <v>0.75</v>
      </c>
      <c r="K36" s="17"/>
      <c r="L36" s="36">
        <v>1500</v>
      </c>
      <c r="M36" s="21">
        <v>1</v>
      </c>
    </row>
    <row r="37" spans="1:13" ht="53.25" customHeight="1" x14ac:dyDescent="0.2">
      <c r="A37" s="21">
        <v>32</v>
      </c>
      <c r="B37" s="21">
        <v>168</v>
      </c>
      <c r="C37" s="21" t="s">
        <v>599</v>
      </c>
      <c r="D37" s="17" t="s">
        <v>600</v>
      </c>
      <c r="E37" s="21" t="s">
        <v>57</v>
      </c>
      <c r="F37" s="21" t="s">
        <v>1152</v>
      </c>
      <c r="G37" s="21" t="s">
        <v>1151</v>
      </c>
      <c r="H37" s="21" t="s">
        <v>513</v>
      </c>
      <c r="I37" s="22">
        <v>42733</v>
      </c>
      <c r="J37" s="18">
        <v>0.875</v>
      </c>
      <c r="K37" s="17"/>
      <c r="L37" s="36">
        <v>1500</v>
      </c>
      <c r="M37" s="21">
        <v>3</v>
      </c>
    </row>
    <row r="38" spans="1:13" ht="53.25" customHeight="1" x14ac:dyDescent="0.2">
      <c r="A38" s="21">
        <v>33</v>
      </c>
      <c r="B38" s="21">
        <v>33</v>
      </c>
      <c r="C38" s="21" t="s">
        <v>108</v>
      </c>
      <c r="D38" s="17" t="s">
        <v>109</v>
      </c>
      <c r="E38" s="21" t="s">
        <v>30</v>
      </c>
      <c r="F38" s="21" t="s">
        <v>110</v>
      </c>
      <c r="G38" s="21" t="s">
        <v>500</v>
      </c>
      <c r="H38" s="21" t="s">
        <v>512</v>
      </c>
      <c r="I38" s="22">
        <v>42735</v>
      </c>
      <c r="J38" s="18">
        <v>0.41666666666666669</v>
      </c>
      <c r="K38" s="17"/>
      <c r="L38" s="36">
        <v>1800</v>
      </c>
      <c r="M38" s="21">
        <v>1</v>
      </c>
    </row>
    <row r="39" spans="1:13" ht="53.25" customHeight="1" x14ac:dyDescent="0.2">
      <c r="A39" s="21">
        <v>34</v>
      </c>
      <c r="B39" s="119">
        <v>62</v>
      </c>
      <c r="C39" s="21" t="s">
        <v>179</v>
      </c>
      <c r="D39" s="17" t="s">
        <v>182</v>
      </c>
      <c r="E39" s="21" t="s">
        <v>117</v>
      </c>
      <c r="F39" s="21" t="s">
        <v>180</v>
      </c>
      <c r="G39" s="21" t="s">
        <v>1207</v>
      </c>
      <c r="H39" s="21" t="s">
        <v>512</v>
      </c>
      <c r="I39" s="22">
        <v>42735</v>
      </c>
      <c r="J39" s="18">
        <v>0.83333333333333337</v>
      </c>
      <c r="K39" s="17"/>
      <c r="L39" s="36">
        <v>3700</v>
      </c>
      <c r="M39" s="21">
        <v>1</v>
      </c>
    </row>
    <row r="40" spans="1:13" ht="53.25" customHeight="1" x14ac:dyDescent="0.2">
      <c r="A40" s="21">
        <v>35</v>
      </c>
      <c r="B40" s="21">
        <v>169</v>
      </c>
      <c r="C40" s="21" t="s">
        <v>602</v>
      </c>
      <c r="D40" s="17" t="s">
        <v>603</v>
      </c>
      <c r="E40" s="21" t="s">
        <v>57</v>
      </c>
      <c r="F40" s="21" t="s">
        <v>977</v>
      </c>
      <c r="G40" s="21" t="s">
        <v>978</v>
      </c>
      <c r="H40" s="21" t="s">
        <v>513</v>
      </c>
      <c r="I40" s="22">
        <v>42729</v>
      </c>
      <c r="J40" s="18">
        <v>0.73958333333333337</v>
      </c>
      <c r="K40" s="24"/>
      <c r="L40" s="36">
        <v>1600</v>
      </c>
      <c r="M40" s="21">
        <v>3</v>
      </c>
    </row>
    <row r="41" spans="1:13" ht="53.25" customHeight="1" x14ac:dyDescent="0.2">
      <c r="A41" s="21">
        <v>36</v>
      </c>
      <c r="B41" s="21">
        <v>170</v>
      </c>
      <c r="C41" s="21" t="s">
        <v>604</v>
      </c>
      <c r="D41" s="17" t="s">
        <v>605</v>
      </c>
      <c r="E41" s="21" t="s">
        <v>30</v>
      </c>
      <c r="F41" s="21" t="s">
        <v>1191</v>
      </c>
      <c r="G41" s="21" t="s">
        <v>606</v>
      </c>
      <c r="H41" s="21" t="s">
        <v>513</v>
      </c>
      <c r="I41" s="22">
        <v>42735</v>
      </c>
      <c r="J41" s="18">
        <v>0.45833333333333331</v>
      </c>
      <c r="K41" s="17"/>
      <c r="L41" s="36">
        <v>1900</v>
      </c>
      <c r="M41" s="21">
        <v>2</v>
      </c>
    </row>
    <row r="42" spans="1:13" ht="65.25" customHeight="1" x14ac:dyDescent="0.2">
      <c r="A42" s="21">
        <v>37</v>
      </c>
      <c r="B42" s="21">
        <v>171</v>
      </c>
      <c r="C42" s="21" t="s">
        <v>607</v>
      </c>
      <c r="D42" s="17" t="s">
        <v>608</v>
      </c>
      <c r="E42" s="21" t="s">
        <v>30</v>
      </c>
      <c r="F42" s="21" t="s">
        <v>610</v>
      </c>
      <c r="G42" s="21" t="s">
        <v>609</v>
      </c>
      <c r="H42" s="21" t="s">
        <v>512</v>
      </c>
      <c r="I42" s="22">
        <v>42733</v>
      </c>
      <c r="J42" s="18">
        <v>0.83333333333333337</v>
      </c>
      <c r="K42" s="17"/>
      <c r="L42" s="36">
        <v>1200</v>
      </c>
      <c r="M42" s="21">
        <v>2</v>
      </c>
    </row>
    <row r="43" spans="1:13" ht="57.75" customHeight="1" x14ac:dyDescent="0.2">
      <c r="A43" s="21">
        <v>38</v>
      </c>
      <c r="B43" s="119">
        <v>80</v>
      </c>
      <c r="C43" s="21" t="s">
        <v>211</v>
      </c>
      <c r="D43" s="17" t="s">
        <v>212</v>
      </c>
      <c r="E43" s="21" t="s">
        <v>30</v>
      </c>
      <c r="F43" s="21" t="s">
        <v>505</v>
      </c>
      <c r="G43" s="21" t="s">
        <v>1185</v>
      </c>
      <c r="H43" s="21" t="s">
        <v>512</v>
      </c>
      <c r="I43" s="22">
        <v>42734</v>
      </c>
      <c r="J43" s="18">
        <v>0.5</v>
      </c>
      <c r="K43" s="17"/>
      <c r="L43" s="36">
        <v>1700</v>
      </c>
      <c r="M43" s="21">
        <v>1</v>
      </c>
    </row>
    <row r="44" spans="1:13" ht="56" x14ac:dyDescent="0.2">
      <c r="A44" s="21">
        <v>39</v>
      </c>
      <c r="B44" s="119">
        <v>44</v>
      </c>
      <c r="C44" s="21" t="s">
        <v>131</v>
      </c>
      <c r="D44" s="17" t="s">
        <v>130</v>
      </c>
      <c r="E44" s="21" t="s">
        <v>132</v>
      </c>
      <c r="F44" s="21" t="s">
        <v>133</v>
      </c>
      <c r="G44" s="21" t="s">
        <v>1213</v>
      </c>
      <c r="H44" s="21" t="s">
        <v>512</v>
      </c>
      <c r="I44" s="22">
        <v>42735</v>
      </c>
      <c r="J44" s="18">
        <v>0.875</v>
      </c>
      <c r="K44" s="17"/>
      <c r="L44" s="36">
        <v>4300</v>
      </c>
      <c r="M44" s="21">
        <v>2</v>
      </c>
    </row>
    <row r="45" spans="1:13" ht="43.5" customHeight="1" x14ac:dyDescent="0.2">
      <c r="A45" s="21">
        <v>40</v>
      </c>
      <c r="B45" s="21">
        <v>149</v>
      </c>
      <c r="C45" s="23" t="s">
        <v>381</v>
      </c>
      <c r="D45" s="17" t="s">
        <v>382</v>
      </c>
      <c r="E45" s="21" t="s">
        <v>30</v>
      </c>
      <c r="F45" s="23" t="s">
        <v>611</v>
      </c>
      <c r="G45" s="21" t="s">
        <v>612</v>
      </c>
      <c r="H45" s="21" t="s">
        <v>512</v>
      </c>
      <c r="I45" s="22">
        <v>42720</v>
      </c>
      <c r="J45" s="18">
        <v>0.5625</v>
      </c>
      <c r="K45" s="17"/>
      <c r="L45" s="36">
        <v>3000</v>
      </c>
      <c r="M45" s="21" t="s">
        <v>791</v>
      </c>
    </row>
    <row r="46" spans="1:13" ht="46.5" customHeight="1" x14ac:dyDescent="0.2">
      <c r="A46" s="21">
        <v>41</v>
      </c>
      <c r="B46" s="119">
        <v>30</v>
      </c>
      <c r="C46" s="21" t="s">
        <v>614</v>
      </c>
      <c r="D46" s="17" t="s">
        <v>537</v>
      </c>
      <c r="E46" s="21" t="s">
        <v>97</v>
      </c>
      <c r="F46" s="21" t="s">
        <v>417</v>
      </c>
      <c r="G46" s="21" t="s">
        <v>985</v>
      </c>
      <c r="H46" s="21" t="s">
        <v>512</v>
      </c>
      <c r="I46" s="22">
        <v>42729</v>
      </c>
      <c r="J46" s="18">
        <v>0.64583333333333337</v>
      </c>
      <c r="K46" s="17"/>
      <c r="L46" s="36">
        <v>1800</v>
      </c>
      <c r="M46" s="21">
        <v>1</v>
      </c>
    </row>
    <row r="47" spans="1:13" ht="44.25" customHeight="1" x14ac:dyDescent="0.2">
      <c r="A47" s="21">
        <v>42</v>
      </c>
      <c r="B47" s="21">
        <v>35</v>
      </c>
      <c r="C47" s="21" t="s">
        <v>114</v>
      </c>
      <c r="D47" s="17" t="s">
        <v>115</v>
      </c>
      <c r="E47" s="21" t="s">
        <v>30</v>
      </c>
      <c r="F47" s="21" t="s">
        <v>116</v>
      </c>
      <c r="G47" s="21" t="s">
        <v>620</v>
      </c>
      <c r="H47" s="21" t="s">
        <v>512</v>
      </c>
      <c r="I47" s="22">
        <v>42734</v>
      </c>
      <c r="J47" s="18">
        <v>0.72916666666666663</v>
      </c>
      <c r="K47" s="17"/>
      <c r="L47" s="36">
        <v>1500</v>
      </c>
      <c r="M47" s="21">
        <v>1</v>
      </c>
    </row>
    <row r="48" spans="1:13" ht="44.25" customHeight="1" x14ac:dyDescent="0.2">
      <c r="A48" s="21">
        <v>43</v>
      </c>
      <c r="B48" s="119">
        <v>96</v>
      </c>
      <c r="C48" s="21" t="s">
        <v>249</v>
      </c>
      <c r="D48" s="17" t="s">
        <v>251</v>
      </c>
      <c r="E48" s="21" t="s">
        <v>57</v>
      </c>
      <c r="F48" s="21" t="s">
        <v>250</v>
      </c>
      <c r="G48" s="21" t="s">
        <v>619</v>
      </c>
      <c r="H48" s="21" t="s">
        <v>512</v>
      </c>
      <c r="I48" s="22">
        <v>42735</v>
      </c>
      <c r="J48" s="18">
        <v>0.4375</v>
      </c>
      <c r="K48" s="17"/>
      <c r="L48" s="36">
        <v>2400</v>
      </c>
      <c r="M48" s="21">
        <v>3</v>
      </c>
    </row>
    <row r="49" spans="1:13" ht="66.75" customHeight="1" x14ac:dyDescent="0.2">
      <c r="A49" s="21">
        <v>44</v>
      </c>
      <c r="B49" s="119">
        <v>38</v>
      </c>
      <c r="C49" s="21" t="s">
        <v>119</v>
      </c>
      <c r="D49" s="17" t="s">
        <v>120</v>
      </c>
      <c r="E49" s="21" t="s">
        <v>57</v>
      </c>
      <c r="F49" s="21" t="s">
        <v>398</v>
      </c>
      <c r="G49" s="21" t="s">
        <v>621</v>
      </c>
      <c r="H49" s="21" t="s">
        <v>512</v>
      </c>
      <c r="I49" s="22">
        <v>42732</v>
      </c>
      <c r="J49" s="18">
        <v>0.75</v>
      </c>
      <c r="K49" s="17" t="s">
        <v>1082</v>
      </c>
      <c r="L49" s="36">
        <v>1400</v>
      </c>
      <c r="M49" s="21">
        <v>3</v>
      </c>
    </row>
    <row r="50" spans="1:13" ht="42" x14ac:dyDescent="0.2">
      <c r="A50" s="21">
        <v>45</v>
      </c>
      <c r="B50" s="21">
        <v>173</v>
      </c>
      <c r="C50" s="21" t="s">
        <v>623</v>
      </c>
      <c r="D50" s="17" t="s">
        <v>622</v>
      </c>
      <c r="E50" s="21" t="s">
        <v>624</v>
      </c>
      <c r="F50" s="21" t="s">
        <v>625</v>
      </c>
      <c r="G50" s="21" t="s">
        <v>1040</v>
      </c>
      <c r="H50" s="21" t="s">
        <v>513</v>
      </c>
      <c r="I50" s="22">
        <v>42729</v>
      </c>
      <c r="J50" s="18" t="s">
        <v>626</v>
      </c>
      <c r="K50" s="17"/>
      <c r="L50" s="36">
        <v>1600</v>
      </c>
      <c r="M50" s="21">
        <v>3</v>
      </c>
    </row>
    <row r="51" spans="1:13" ht="28" x14ac:dyDescent="0.2">
      <c r="A51" s="21">
        <v>46</v>
      </c>
      <c r="B51" s="21">
        <v>41</v>
      </c>
      <c r="C51" s="21" t="s">
        <v>125</v>
      </c>
      <c r="D51" s="17" t="s">
        <v>124</v>
      </c>
      <c r="E51" s="21" t="s">
        <v>30</v>
      </c>
      <c r="F51" s="21" t="s">
        <v>627</v>
      </c>
      <c r="G51" s="21" t="s">
        <v>628</v>
      </c>
      <c r="H51" s="21" t="s">
        <v>512</v>
      </c>
      <c r="I51" s="22">
        <v>42729</v>
      </c>
      <c r="J51" s="18">
        <v>0.75</v>
      </c>
      <c r="K51" s="17"/>
      <c r="L51" s="36">
        <v>1300</v>
      </c>
      <c r="M51" s="21">
        <v>1</v>
      </c>
    </row>
    <row r="52" spans="1:13" ht="44.25" customHeight="1" x14ac:dyDescent="0.2">
      <c r="A52" s="123">
        <v>47</v>
      </c>
      <c r="B52" s="21">
        <v>271</v>
      </c>
      <c r="C52" s="21" t="s">
        <v>1180</v>
      </c>
      <c r="D52" s="17" t="s">
        <v>1177</v>
      </c>
      <c r="E52" s="21" t="s">
        <v>631</v>
      </c>
      <c r="F52" s="21" t="s">
        <v>1178</v>
      </c>
      <c r="G52" s="21" t="s">
        <v>1179</v>
      </c>
      <c r="H52" s="127" t="s">
        <v>513</v>
      </c>
      <c r="I52" s="22">
        <v>42735</v>
      </c>
      <c r="J52" s="137">
        <v>0.5</v>
      </c>
      <c r="K52" s="138"/>
      <c r="L52" s="139">
        <v>2400</v>
      </c>
      <c r="M52" s="123">
        <v>4</v>
      </c>
    </row>
    <row r="53" spans="1:13" ht="84" x14ac:dyDescent="0.2">
      <c r="A53" s="21">
        <v>48</v>
      </c>
      <c r="B53" s="119">
        <v>14</v>
      </c>
      <c r="C53" s="23" t="s">
        <v>637</v>
      </c>
      <c r="D53" s="24" t="s">
        <v>70</v>
      </c>
      <c r="E53" s="23" t="s">
        <v>57</v>
      </c>
      <c r="F53" s="23" t="s">
        <v>635</v>
      </c>
      <c r="G53" s="23" t="s">
        <v>643</v>
      </c>
      <c r="H53" s="21" t="s">
        <v>512</v>
      </c>
      <c r="I53" s="22">
        <v>42725</v>
      </c>
      <c r="J53" s="18">
        <v>0.65625</v>
      </c>
      <c r="K53" s="17"/>
      <c r="L53" s="36">
        <v>3500</v>
      </c>
      <c r="M53" s="21" t="s">
        <v>311</v>
      </c>
    </row>
    <row r="54" spans="1:13" ht="71.25" customHeight="1" x14ac:dyDescent="0.2">
      <c r="A54" s="21">
        <v>49</v>
      </c>
      <c r="B54" s="21">
        <v>19</v>
      </c>
      <c r="C54" s="23" t="s">
        <v>636</v>
      </c>
      <c r="D54" s="24" t="s">
        <v>852</v>
      </c>
      <c r="E54" s="23" t="s">
        <v>57</v>
      </c>
      <c r="F54" s="23" t="s">
        <v>635</v>
      </c>
      <c r="G54" s="23" t="s">
        <v>644</v>
      </c>
      <c r="H54" s="21" t="s">
        <v>512</v>
      </c>
      <c r="I54" s="22">
        <v>42726</v>
      </c>
      <c r="J54" s="18">
        <v>0.4375</v>
      </c>
      <c r="K54" s="17"/>
      <c r="L54" s="36">
        <v>3500</v>
      </c>
      <c r="M54" s="21" t="s">
        <v>311</v>
      </c>
    </row>
    <row r="55" spans="1:13" ht="69.75" customHeight="1" x14ac:dyDescent="0.2">
      <c r="A55" s="119">
        <v>50</v>
      </c>
      <c r="B55" s="21">
        <v>19</v>
      </c>
      <c r="C55" s="23" t="s">
        <v>636</v>
      </c>
      <c r="D55" s="24" t="s">
        <v>852</v>
      </c>
      <c r="E55" s="23" t="s">
        <v>57</v>
      </c>
      <c r="F55" s="23" t="s">
        <v>635</v>
      </c>
      <c r="G55" s="23" t="s">
        <v>645</v>
      </c>
      <c r="H55" s="21" t="s">
        <v>512</v>
      </c>
      <c r="I55" s="22">
        <v>42726</v>
      </c>
      <c r="J55" s="18">
        <v>0.65625</v>
      </c>
      <c r="K55" s="17"/>
      <c r="L55" s="36">
        <v>3500</v>
      </c>
      <c r="M55" s="21" t="s">
        <v>311</v>
      </c>
    </row>
    <row r="56" spans="1:13" ht="70" x14ac:dyDescent="0.2">
      <c r="A56" s="21">
        <v>51</v>
      </c>
      <c r="B56" s="124">
        <v>175</v>
      </c>
      <c r="C56" s="129" t="s">
        <v>639</v>
      </c>
      <c r="D56" s="125" t="s">
        <v>640</v>
      </c>
      <c r="E56" s="124" t="s">
        <v>631</v>
      </c>
      <c r="F56" s="23" t="s">
        <v>635</v>
      </c>
      <c r="G56" s="23" t="s">
        <v>646</v>
      </c>
      <c r="H56" s="127" t="s">
        <v>512</v>
      </c>
      <c r="I56" s="22">
        <v>42727</v>
      </c>
      <c r="J56" s="18">
        <v>0.375</v>
      </c>
      <c r="K56" s="17"/>
      <c r="L56" s="36">
        <v>3500</v>
      </c>
      <c r="M56" s="21" t="s">
        <v>311</v>
      </c>
    </row>
    <row r="57" spans="1:13" ht="70" x14ac:dyDescent="0.2">
      <c r="A57" s="119">
        <v>52</v>
      </c>
      <c r="B57" s="124">
        <v>175</v>
      </c>
      <c r="C57" s="129" t="s">
        <v>639</v>
      </c>
      <c r="D57" s="125" t="s">
        <v>640</v>
      </c>
      <c r="E57" s="124" t="s">
        <v>631</v>
      </c>
      <c r="F57" s="23" t="s">
        <v>635</v>
      </c>
      <c r="G57" s="23" t="s">
        <v>647</v>
      </c>
      <c r="H57" s="127" t="s">
        <v>512</v>
      </c>
      <c r="I57" s="22">
        <v>42727</v>
      </c>
      <c r="J57" s="18">
        <v>0.41666666666666669</v>
      </c>
      <c r="K57" s="17"/>
      <c r="L57" s="36">
        <v>3500</v>
      </c>
      <c r="M57" s="21" t="s">
        <v>311</v>
      </c>
    </row>
    <row r="58" spans="1:13" ht="70" x14ac:dyDescent="0.2">
      <c r="A58" s="21">
        <v>53</v>
      </c>
      <c r="B58" s="124">
        <v>175</v>
      </c>
      <c r="C58" s="129" t="s">
        <v>639</v>
      </c>
      <c r="D58" s="125" t="s">
        <v>640</v>
      </c>
      <c r="E58" s="124" t="s">
        <v>631</v>
      </c>
      <c r="F58" s="23" t="s">
        <v>635</v>
      </c>
      <c r="G58" s="23" t="s">
        <v>648</v>
      </c>
      <c r="H58" s="127" t="s">
        <v>512</v>
      </c>
      <c r="I58" s="22">
        <v>42727</v>
      </c>
      <c r="J58" s="18">
        <v>0.45833333333333331</v>
      </c>
      <c r="K58" s="17"/>
      <c r="L58" s="36">
        <v>3500</v>
      </c>
      <c r="M58" s="21" t="s">
        <v>311</v>
      </c>
    </row>
    <row r="59" spans="1:13" ht="84" x14ac:dyDescent="0.2">
      <c r="A59" s="21">
        <v>54</v>
      </c>
      <c r="B59" s="119">
        <v>14</v>
      </c>
      <c r="C59" s="23" t="s">
        <v>637</v>
      </c>
      <c r="D59" s="24" t="s">
        <v>70</v>
      </c>
      <c r="E59" s="23" t="s">
        <v>631</v>
      </c>
      <c r="F59" s="23" t="s">
        <v>635</v>
      </c>
      <c r="G59" s="23" t="s">
        <v>649</v>
      </c>
      <c r="H59" s="21" t="s">
        <v>512</v>
      </c>
      <c r="I59" s="22">
        <v>42730</v>
      </c>
      <c r="J59" s="18">
        <v>0.38541666666666669</v>
      </c>
      <c r="K59" s="17"/>
      <c r="L59" s="36">
        <v>3500</v>
      </c>
      <c r="M59" s="21" t="s">
        <v>311</v>
      </c>
    </row>
    <row r="60" spans="1:13" ht="84" x14ac:dyDescent="0.2">
      <c r="A60" s="21">
        <v>55</v>
      </c>
      <c r="B60" s="119">
        <v>14</v>
      </c>
      <c r="C60" s="23" t="s">
        <v>637</v>
      </c>
      <c r="D60" s="24" t="s">
        <v>70</v>
      </c>
      <c r="E60" s="23" t="s">
        <v>631</v>
      </c>
      <c r="F60" s="23" t="s">
        <v>635</v>
      </c>
      <c r="G60" s="23" t="s">
        <v>650</v>
      </c>
      <c r="H60" s="21" t="s">
        <v>512</v>
      </c>
      <c r="I60" s="22">
        <v>42730</v>
      </c>
      <c r="J60" s="18">
        <v>0.4375</v>
      </c>
      <c r="K60" s="17"/>
      <c r="L60" s="36">
        <v>3500</v>
      </c>
      <c r="M60" s="21" t="s">
        <v>311</v>
      </c>
    </row>
    <row r="61" spans="1:13" ht="79.5" customHeight="1" x14ac:dyDescent="0.2">
      <c r="A61" s="21">
        <v>56</v>
      </c>
      <c r="B61" s="124">
        <v>175</v>
      </c>
      <c r="C61" s="129" t="s">
        <v>639</v>
      </c>
      <c r="D61" s="125" t="s">
        <v>640</v>
      </c>
      <c r="E61" s="124" t="s">
        <v>631</v>
      </c>
      <c r="F61" s="23" t="s">
        <v>635</v>
      </c>
      <c r="G61" s="23" t="s">
        <v>651</v>
      </c>
      <c r="H61" s="127" t="s">
        <v>512</v>
      </c>
      <c r="I61" s="22">
        <v>42730</v>
      </c>
      <c r="J61" s="18">
        <v>0.65625</v>
      </c>
      <c r="K61" s="17"/>
      <c r="L61" s="36">
        <v>3500</v>
      </c>
      <c r="M61" s="21" t="s">
        <v>311</v>
      </c>
    </row>
    <row r="62" spans="1:13" ht="48" customHeight="1" x14ac:dyDescent="0.2">
      <c r="A62" s="123">
        <v>57</v>
      </c>
      <c r="B62" s="21">
        <v>236</v>
      </c>
      <c r="C62" s="21" t="s">
        <v>970</v>
      </c>
      <c r="D62" s="17" t="s">
        <v>969</v>
      </c>
      <c r="E62" s="21" t="s">
        <v>30</v>
      </c>
      <c r="F62" s="21" t="s">
        <v>971</v>
      </c>
      <c r="G62" s="21" t="s">
        <v>1089</v>
      </c>
      <c r="H62" s="127" t="s">
        <v>513</v>
      </c>
      <c r="I62" s="22">
        <v>42732</v>
      </c>
      <c r="J62" s="137">
        <v>0.83333333333333337</v>
      </c>
      <c r="K62" s="138"/>
      <c r="L62" s="139">
        <v>1300</v>
      </c>
      <c r="M62" s="123">
        <v>2</v>
      </c>
    </row>
    <row r="63" spans="1:13" ht="69.75" customHeight="1" x14ac:dyDescent="0.2">
      <c r="A63" s="21">
        <v>58</v>
      </c>
      <c r="B63" s="21">
        <v>43</v>
      </c>
      <c r="C63" s="21" t="s">
        <v>128</v>
      </c>
      <c r="D63" s="17" t="s">
        <v>959</v>
      </c>
      <c r="E63" s="21" t="s">
        <v>57</v>
      </c>
      <c r="F63" s="21" t="s">
        <v>129</v>
      </c>
      <c r="G63" s="21" t="s">
        <v>652</v>
      </c>
      <c r="H63" s="21" t="s">
        <v>512</v>
      </c>
      <c r="I63" s="22">
        <v>42728</v>
      </c>
      <c r="J63" s="18">
        <v>0.78125</v>
      </c>
      <c r="K63" s="28"/>
      <c r="L63" s="36">
        <v>1500</v>
      </c>
      <c r="M63" s="21">
        <v>2</v>
      </c>
    </row>
    <row r="64" spans="1:13" ht="45.75" customHeight="1" x14ac:dyDescent="0.2">
      <c r="A64" s="21">
        <v>59</v>
      </c>
      <c r="B64" s="21">
        <v>53</v>
      </c>
      <c r="C64" s="21" t="s">
        <v>157</v>
      </c>
      <c r="D64" s="17" t="s">
        <v>158</v>
      </c>
      <c r="E64" s="21" t="s">
        <v>159</v>
      </c>
      <c r="F64" s="21" t="s">
        <v>160</v>
      </c>
      <c r="G64" s="21" t="s">
        <v>661</v>
      </c>
      <c r="H64" s="21" t="s">
        <v>512</v>
      </c>
      <c r="I64" s="22">
        <v>42735</v>
      </c>
      <c r="J64" s="18">
        <v>0.85416666666666663</v>
      </c>
      <c r="K64" s="17"/>
      <c r="L64" s="36">
        <v>3700</v>
      </c>
      <c r="M64" s="21">
        <v>2</v>
      </c>
    </row>
    <row r="65" spans="1:13" ht="58.5" customHeight="1" x14ac:dyDescent="0.2">
      <c r="A65" s="21">
        <v>60</v>
      </c>
      <c r="B65" s="119">
        <v>52</v>
      </c>
      <c r="C65" s="21" t="s">
        <v>155</v>
      </c>
      <c r="D65" s="17" t="s">
        <v>156</v>
      </c>
      <c r="E65" s="21" t="s">
        <v>105</v>
      </c>
      <c r="F65" s="21" t="s">
        <v>654</v>
      </c>
      <c r="G65" s="20" t="s">
        <v>1075</v>
      </c>
      <c r="H65" s="21" t="s">
        <v>512</v>
      </c>
      <c r="I65" s="22">
        <v>42732</v>
      </c>
      <c r="J65" s="18">
        <v>0.72916666666666663</v>
      </c>
      <c r="K65" s="17" t="s">
        <v>1074</v>
      </c>
      <c r="L65" s="36">
        <v>1300</v>
      </c>
      <c r="M65" s="21">
        <v>2</v>
      </c>
    </row>
    <row r="66" spans="1:13" ht="41.25" customHeight="1" x14ac:dyDescent="0.2">
      <c r="A66" s="21">
        <v>61</v>
      </c>
      <c r="B66" s="119">
        <v>54</v>
      </c>
      <c r="C66" s="21" t="s">
        <v>467</v>
      </c>
      <c r="D66" s="17" t="s">
        <v>161</v>
      </c>
      <c r="E66" s="21" t="s">
        <v>30</v>
      </c>
      <c r="F66" s="21" t="s">
        <v>655</v>
      </c>
      <c r="G66" s="21" t="s">
        <v>653</v>
      </c>
      <c r="H66" s="21" t="s">
        <v>512</v>
      </c>
      <c r="I66" s="22">
        <v>42734</v>
      </c>
      <c r="J66" s="18">
        <v>0.77083333333333337</v>
      </c>
      <c r="K66" s="17" t="s">
        <v>1166</v>
      </c>
      <c r="L66" s="36">
        <v>1500</v>
      </c>
      <c r="M66" s="21">
        <v>1</v>
      </c>
    </row>
    <row r="67" spans="1:13" ht="42.75" customHeight="1" x14ac:dyDescent="0.2">
      <c r="A67" s="21">
        <v>62</v>
      </c>
      <c r="B67" s="21">
        <v>61</v>
      </c>
      <c r="C67" s="21" t="s">
        <v>203</v>
      </c>
      <c r="D67" s="17" t="s">
        <v>474</v>
      </c>
      <c r="E67" s="21" t="s">
        <v>30</v>
      </c>
      <c r="F67" s="21" t="s">
        <v>178</v>
      </c>
      <c r="G67" s="21" t="s">
        <v>177</v>
      </c>
      <c r="H67" s="21" t="s">
        <v>512</v>
      </c>
      <c r="I67" s="22">
        <v>42734</v>
      </c>
      <c r="J67" s="18">
        <v>0.8125</v>
      </c>
      <c r="K67" s="17" t="s">
        <v>1173</v>
      </c>
      <c r="L67" s="36">
        <v>1500</v>
      </c>
      <c r="M67" s="21">
        <v>1</v>
      </c>
    </row>
    <row r="68" spans="1:13" ht="33.75" customHeight="1" x14ac:dyDescent="0.2">
      <c r="A68" s="21">
        <v>63</v>
      </c>
      <c r="B68" s="124">
        <v>176</v>
      </c>
      <c r="C68" s="124" t="s">
        <v>657</v>
      </c>
      <c r="D68" s="125" t="s">
        <v>658</v>
      </c>
      <c r="E68" s="124" t="s">
        <v>30</v>
      </c>
      <c r="F68" s="124" t="s">
        <v>1069</v>
      </c>
      <c r="G68" s="124" t="s">
        <v>659</v>
      </c>
      <c r="H68" s="127" t="s">
        <v>513</v>
      </c>
      <c r="I68" s="22">
        <v>42732</v>
      </c>
      <c r="J68" s="18">
        <v>0.77083333333333337</v>
      </c>
      <c r="K68" s="17"/>
      <c r="L68" s="36">
        <v>1300</v>
      </c>
      <c r="M68" s="21">
        <v>1</v>
      </c>
    </row>
    <row r="69" spans="1:13" ht="39" customHeight="1" x14ac:dyDescent="0.2">
      <c r="A69" s="21">
        <v>64</v>
      </c>
      <c r="B69" s="119">
        <v>56</v>
      </c>
      <c r="C69" s="21" t="s">
        <v>164</v>
      </c>
      <c r="D69" s="17" t="s">
        <v>165</v>
      </c>
      <c r="E69" s="21" t="s">
        <v>117</v>
      </c>
      <c r="F69" s="21" t="s">
        <v>166</v>
      </c>
      <c r="G69" s="21" t="s">
        <v>660</v>
      </c>
      <c r="H69" s="21" t="s">
        <v>512</v>
      </c>
      <c r="I69" s="22">
        <v>42735</v>
      </c>
      <c r="J69" s="18">
        <v>0.91666666666666663</v>
      </c>
      <c r="K69" s="28"/>
      <c r="L69" s="36">
        <v>4300</v>
      </c>
      <c r="M69" s="21">
        <v>2</v>
      </c>
    </row>
    <row r="70" spans="1:13" ht="38.25" customHeight="1" x14ac:dyDescent="0.2">
      <c r="A70" s="21">
        <v>65</v>
      </c>
      <c r="B70" s="123">
        <v>232</v>
      </c>
      <c r="C70" s="21" t="s">
        <v>49</v>
      </c>
      <c r="D70" s="17" t="s">
        <v>52</v>
      </c>
      <c r="E70" s="21" t="s">
        <v>30</v>
      </c>
      <c r="F70" s="21" t="s">
        <v>53</v>
      </c>
      <c r="G70" s="21" t="s">
        <v>1137</v>
      </c>
      <c r="H70" s="21" t="s">
        <v>512</v>
      </c>
      <c r="I70" s="22">
        <v>42734</v>
      </c>
      <c r="J70" s="18">
        <v>0.79166666666666663</v>
      </c>
      <c r="K70" s="17"/>
      <c r="L70" s="36">
        <v>1500</v>
      </c>
      <c r="M70" s="21">
        <v>1</v>
      </c>
    </row>
    <row r="71" spans="1:13" ht="33" customHeight="1" x14ac:dyDescent="0.2">
      <c r="A71" s="21">
        <v>66</v>
      </c>
      <c r="B71" s="124">
        <v>177</v>
      </c>
      <c r="C71" s="124" t="s">
        <v>663</v>
      </c>
      <c r="D71" s="125" t="s">
        <v>664</v>
      </c>
      <c r="E71" s="124" t="s">
        <v>30</v>
      </c>
      <c r="F71" s="124" t="s">
        <v>665</v>
      </c>
      <c r="G71" s="124" t="s">
        <v>986</v>
      </c>
      <c r="H71" s="127" t="s">
        <v>513</v>
      </c>
      <c r="I71" s="22">
        <v>42729</v>
      </c>
      <c r="J71" s="18">
        <v>0.70833333333333337</v>
      </c>
      <c r="K71" s="17"/>
      <c r="L71" s="36">
        <v>1300</v>
      </c>
      <c r="M71" s="21">
        <v>1</v>
      </c>
    </row>
    <row r="72" spans="1:13" ht="33.75" customHeight="1" x14ac:dyDescent="0.2">
      <c r="A72" s="21">
        <v>67</v>
      </c>
      <c r="B72" s="119">
        <v>70</v>
      </c>
      <c r="C72" s="119" t="s">
        <v>409</v>
      </c>
      <c r="D72" s="33" t="s">
        <v>538</v>
      </c>
      <c r="E72" s="119" t="s">
        <v>30</v>
      </c>
      <c r="F72" s="21" t="s">
        <v>666</v>
      </c>
      <c r="G72" s="21" t="s">
        <v>667</v>
      </c>
      <c r="H72" s="21" t="s">
        <v>512</v>
      </c>
      <c r="I72" s="22">
        <v>42735</v>
      </c>
      <c r="J72" s="18">
        <v>0.77083333333333337</v>
      </c>
      <c r="K72" s="17" t="s">
        <v>1221</v>
      </c>
      <c r="L72" s="36">
        <v>1100</v>
      </c>
      <c r="M72" s="21">
        <v>2</v>
      </c>
    </row>
    <row r="73" spans="1:13" ht="28.5" customHeight="1" x14ac:dyDescent="0.2">
      <c r="A73" s="21">
        <v>68</v>
      </c>
      <c r="B73" s="124">
        <v>178</v>
      </c>
      <c r="C73" s="124" t="s">
        <v>669</v>
      </c>
      <c r="D73" s="125" t="s">
        <v>670</v>
      </c>
      <c r="E73" s="124" t="s">
        <v>132</v>
      </c>
      <c r="F73" s="124" t="s">
        <v>671</v>
      </c>
      <c r="G73" s="124" t="s">
        <v>54</v>
      </c>
      <c r="H73" s="127" t="s">
        <v>513</v>
      </c>
      <c r="I73" s="22">
        <v>42735</v>
      </c>
      <c r="J73" s="18">
        <v>0.875</v>
      </c>
      <c r="K73" s="17" t="s">
        <v>672</v>
      </c>
      <c r="L73" s="36">
        <v>10000</v>
      </c>
      <c r="M73" s="21">
        <v>3</v>
      </c>
    </row>
    <row r="74" spans="1:13" ht="37.5" customHeight="1" x14ac:dyDescent="0.2">
      <c r="A74" s="21">
        <v>69</v>
      </c>
      <c r="B74" s="124">
        <v>179</v>
      </c>
      <c r="C74" s="124" t="s">
        <v>673</v>
      </c>
      <c r="D74" s="125" t="s">
        <v>674</v>
      </c>
      <c r="E74" s="124" t="s">
        <v>593</v>
      </c>
      <c r="F74" s="124" t="s">
        <v>675</v>
      </c>
      <c r="G74" s="124" t="s">
        <v>676</v>
      </c>
      <c r="H74" s="127" t="s">
        <v>513</v>
      </c>
      <c r="I74" s="22">
        <v>42735</v>
      </c>
      <c r="J74" s="34">
        <v>0.41666666666666669</v>
      </c>
      <c r="K74" s="28"/>
      <c r="L74" s="36">
        <v>2400</v>
      </c>
      <c r="M74" s="21">
        <v>2</v>
      </c>
    </row>
    <row r="75" spans="1:13" ht="39.75" customHeight="1" x14ac:dyDescent="0.2">
      <c r="A75" s="21">
        <v>70</v>
      </c>
      <c r="B75" s="124">
        <v>180</v>
      </c>
      <c r="C75" s="124" t="s">
        <v>677</v>
      </c>
      <c r="D75" s="125" t="s">
        <v>678</v>
      </c>
      <c r="E75" s="124" t="s">
        <v>65</v>
      </c>
      <c r="F75" s="124" t="s">
        <v>679</v>
      </c>
      <c r="G75" s="124" t="s">
        <v>680</v>
      </c>
      <c r="H75" s="21" t="s">
        <v>513</v>
      </c>
      <c r="I75" s="22">
        <v>42729</v>
      </c>
      <c r="J75" s="18">
        <v>0.83333333333333337</v>
      </c>
      <c r="K75" s="17"/>
      <c r="L75" s="36">
        <v>2500</v>
      </c>
      <c r="M75" s="21">
        <v>2</v>
      </c>
    </row>
    <row r="76" spans="1:13" ht="51.75" customHeight="1" x14ac:dyDescent="0.2">
      <c r="A76" s="21">
        <v>71</v>
      </c>
      <c r="B76" s="124">
        <v>181</v>
      </c>
      <c r="C76" s="124" t="s">
        <v>682</v>
      </c>
      <c r="D76" s="125" t="s">
        <v>681</v>
      </c>
      <c r="E76" s="124" t="s">
        <v>117</v>
      </c>
      <c r="F76" s="124" t="s">
        <v>683</v>
      </c>
      <c r="G76" s="124" t="s">
        <v>1206</v>
      </c>
      <c r="H76" s="127" t="s">
        <v>513</v>
      </c>
      <c r="I76" s="22">
        <v>42735</v>
      </c>
      <c r="J76" s="18">
        <v>0.79166666666666663</v>
      </c>
      <c r="K76" s="17" t="s">
        <v>684</v>
      </c>
      <c r="L76" s="36">
        <v>6000</v>
      </c>
      <c r="M76" s="21">
        <v>1</v>
      </c>
    </row>
    <row r="77" spans="1:13" ht="53.25" customHeight="1" x14ac:dyDescent="0.2">
      <c r="A77" s="21">
        <v>72</v>
      </c>
      <c r="B77" s="119">
        <v>40</v>
      </c>
      <c r="C77" s="21" t="s">
        <v>123</v>
      </c>
      <c r="D77" s="17" t="s">
        <v>122</v>
      </c>
      <c r="E77" s="21" t="s">
        <v>30</v>
      </c>
      <c r="F77" s="21" t="s">
        <v>121</v>
      </c>
      <c r="G77" s="21" t="s">
        <v>1084</v>
      </c>
      <c r="H77" s="21" t="s">
        <v>512</v>
      </c>
      <c r="I77" s="22">
        <v>42732</v>
      </c>
      <c r="J77" s="18">
        <v>0.75</v>
      </c>
      <c r="K77" s="17" t="s">
        <v>685</v>
      </c>
      <c r="L77" s="36">
        <v>1200</v>
      </c>
      <c r="M77" s="21">
        <v>1</v>
      </c>
    </row>
    <row r="78" spans="1:13" ht="26.25" customHeight="1" x14ac:dyDescent="0.2">
      <c r="A78" s="21">
        <v>73</v>
      </c>
      <c r="B78" s="124">
        <v>182</v>
      </c>
      <c r="C78" s="124" t="s">
        <v>686</v>
      </c>
      <c r="D78" s="125" t="s">
        <v>688</v>
      </c>
      <c r="E78" s="124" t="s">
        <v>30</v>
      </c>
      <c r="F78" s="124" t="s">
        <v>687</v>
      </c>
      <c r="G78" s="124" t="s">
        <v>188</v>
      </c>
      <c r="H78" s="127" t="s">
        <v>513</v>
      </c>
      <c r="I78" s="22">
        <v>42729</v>
      </c>
      <c r="J78" s="18">
        <v>0.77083333333333337</v>
      </c>
      <c r="K78" s="17"/>
      <c r="L78" s="36">
        <v>1500</v>
      </c>
      <c r="M78" s="21">
        <v>1</v>
      </c>
    </row>
    <row r="79" spans="1:13" ht="33" customHeight="1" x14ac:dyDescent="0.2">
      <c r="A79" s="21">
        <v>74</v>
      </c>
      <c r="B79" s="124">
        <v>183</v>
      </c>
      <c r="C79" s="124" t="s">
        <v>689</v>
      </c>
      <c r="D79" s="125" t="s">
        <v>690</v>
      </c>
      <c r="E79" s="124" t="s">
        <v>452</v>
      </c>
      <c r="F79" s="124" t="s">
        <v>691</v>
      </c>
      <c r="G79" s="124" t="s">
        <v>1137</v>
      </c>
      <c r="H79" s="127" t="s">
        <v>693</v>
      </c>
      <c r="I79" s="22">
        <v>42733</v>
      </c>
      <c r="J79" s="18">
        <v>0.8125</v>
      </c>
      <c r="K79" s="17"/>
      <c r="L79" s="36">
        <v>1500</v>
      </c>
      <c r="M79" s="21">
        <v>1</v>
      </c>
    </row>
    <row r="80" spans="1:13" ht="38.25" customHeight="1" x14ac:dyDescent="0.2">
      <c r="A80" s="119">
        <v>75</v>
      </c>
      <c r="B80" s="124">
        <v>184</v>
      </c>
      <c r="C80" s="124" t="s">
        <v>697</v>
      </c>
      <c r="D80" s="125" t="s">
        <v>694</v>
      </c>
      <c r="E80" s="124" t="s">
        <v>30</v>
      </c>
      <c r="F80" s="124" t="s">
        <v>695</v>
      </c>
      <c r="G80" s="124" t="s">
        <v>696</v>
      </c>
      <c r="H80" s="127" t="s">
        <v>512</v>
      </c>
      <c r="I80" s="22">
        <v>42735</v>
      </c>
      <c r="J80" s="34">
        <v>0.66666666666666663</v>
      </c>
      <c r="K80" s="33"/>
      <c r="L80" s="120">
        <v>2200</v>
      </c>
      <c r="M80" s="21">
        <v>1</v>
      </c>
    </row>
    <row r="81" spans="1:13" ht="48" customHeight="1" x14ac:dyDescent="0.2">
      <c r="A81" s="21">
        <v>76</v>
      </c>
      <c r="B81" s="124">
        <v>185</v>
      </c>
      <c r="C81" s="124" t="s">
        <v>698</v>
      </c>
      <c r="D81" s="125" t="s">
        <v>699</v>
      </c>
      <c r="E81" s="124" t="s">
        <v>700</v>
      </c>
      <c r="F81" s="124" t="s">
        <v>701</v>
      </c>
      <c r="G81" s="124" t="s">
        <v>702</v>
      </c>
      <c r="H81" s="127" t="s">
        <v>513</v>
      </c>
      <c r="I81" s="22">
        <v>42729</v>
      </c>
      <c r="J81" s="18" t="s">
        <v>703</v>
      </c>
      <c r="K81" s="17"/>
      <c r="L81" s="36">
        <v>1600</v>
      </c>
      <c r="M81" s="21">
        <v>3</v>
      </c>
    </row>
    <row r="82" spans="1:13" ht="49.5" customHeight="1" x14ac:dyDescent="0.2">
      <c r="A82" s="21">
        <v>77</v>
      </c>
      <c r="B82" s="124">
        <v>186</v>
      </c>
      <c r="C82" s="124" t="s">
        <v>704</v>
      </c>
      <c r="D82" s="125" t="s">
        <v>705</v>
      </c>
      <c r="E82" s="124" t="s">
        <v>30</v>
      </c>
      <c r="F82" s="124" t="s">
        <v>706</v>
      </c>
      <c r="G82" s="124" t="s">
        <v>1247</v>
      </c>
      <c r="H82" s="127" t="s">
        <v>512</v>
      </c>
      <c r="I82" s="22">
        <v>42735</v>
      </c>
      <c r="J82" s="18" t="s">
        <v>708</v>
      </c>
      <c r="K82" s="17"/>
      <c r="L82" s="36">
        <v>1900</v>
      </c>
      <c r="M82" s="21">
        <v>1</v>
      </c>
    </row>
    <row r="83" spans="1:13" ht="51.75" customHeight="1" x14ac:dyDescent="0.2">
      <c r="A83" s="21">
        <v>78</v>
      </c>
      <c r="B83" s="124">
        <v>187</v>
      </c>
      <c r="C83" s="124" t="s">
        <v>709</v>
      </c>
      <c r="D83" s="125" t="s">
        <v>710</v>
      </c>
      <c r="E83" s="124" t="s">
        <v>30</v>
      </c>
      <c r="F83" s="124" t="s">
        <v>711</v>
      </c>
      <c r="G83" s="124" t="s">
        <v>1145</v>
      </c>
      <c r="H83" s="127" t="s">
        <v>512</v>
      </c>
      <c r="I83" s="22">
        <v>42733</v>
      </c>
      <c r="J83" s="18">
        <v>0.75</v>
      </c>
      <c r="K83" s="17" t="s">
        <v>1135</v>
      </c>
      <c r="L83" s="120">
        <v>1400</v>
      </c>
      <c r="M83" s="21">
        <v>1</v>
      </c>
    </row>
    <row r="84" spans="1:13" ht="50.25" customHeight="1" x14ac:dyDescent="0.2">
      <c r="A84" s="21">
        <v>79</v>
      </c>
      <c r="B84" s="119">
        <v>82</v>
      </c>
      <c r="C84" s="21" t="s">
        <v>425</v>
      </c>
      <c r="D84" s="17" t="s">
        <v>216</v>
      </c>
      <c r="E84" s="21" t="s">
        <v>30</v>
      </c>
      <c r="F84" s="20" t="s">
        <v>421</v>
      </c>
      <c r="G84" s="21" t="s">
        <v>1137</v>
      </c>
      <c r="H84" s="21" t="s">
        <v>512</v>
      </c>
      <c r="I84" s="22">
        <v>42733</v>
      </c>
      <c r="J84" s="18">
        <v>0.77083333333333337</v>
      </c>
      <c r="K84" s="21"/>
      <c r="L84" s="120">
        <v>1200</v>
      </c>
      <c r="M84" s="21">
        <v>2</v>
      </c>
    </row>
    <row r="85" spans="1:13" ht="54" customHeight="1" x14ac:dyDescent="0.2">
      <c r="A85" s="21">
        <v>80</v>
      </c>
      <c r="B85" s="21">
        <v>79</v>
      </c>
      <c r="C85" s="20" t="s">
        <v>414</v>
      </c>
      <c r="D85" s="28" t="s">
        <v>413</v>
      </c>
      <c r="E85" s="20" t="s">
        <v>45</v>
      </c>
      <c r="F85" s="20" t="s">
        <v>712</v>
      </c>
      <c r="G85" s="20" t="s">
        <v>412</v>
      </c>
      <c r="H85" s="21" t="s">
        <v>512</v>
      </c>
      <c r="I85" s="22">
        <v>42727</v>
      </c>
      <c r="J85" s="18">
        <v>0.79166666666666663</v>
      </c>
      <c r="K85" s="17"/>
      <c r="L85" s="36">
        <v>3500</v>
      </c>
      <c r="M85" s="21">
        <v>3</v>
      </c>
    </row>
    <row r="86" spans="1:13" ht="36" customHeight="1" x14ac:dyDescent="0.2">
      <c r="A86" s="21">
        <v>81</v>
      </c>
      <c r="B86" s="21">
        <v>99</v>
      </c>
      <c r="C86" s="21" t="s">
        <v>258</v>
      </c>
      <c r="D86" s="17" t="s">
        <v>1136</v>
      </c>
      <c r="E86" s="21" t="s">
        <v>30</v>
      </c>
      <c r="F86" s="21" t="s">
        <v>433</v>
      </c>
      <c r="G86" s="21" t="s">
        <v>1266</v>
      </c>
      <c r="H86" s="21" t="s">
        <v>512</v>
      </c>
      <c r="I86" s="22">
        <v>42735</v>
      </c>
      <c r="J86" s="18">
        <v>0.4375</v>
      </c>
      <c r="K86" s="17"/>
      <c r="L86" s="36">
        <v>1900</v>
      </c>
      <c r="M86" s="21">
        <v>1</v>
      </c>
    </row>
    <row r="87" spans="1:13" ht="51" customHeight="1" x14ac:dyDescent="0.2">
      <c r="A87" s="21">
        <v>82</v>
      </c>
      <c r="B87" s="119">
        <v>118</v>
      </c>
      <c r="C87" s="21" t="s">
        <v>309</v>
      </c>
      <c r="D87" s="17" t="s">
        <v>310</v>
      </c>
      <c r="E87" s="21" t="s">
        <v>105</v>
      </c>
      <c r="F87" s="21" t="s">
        <v>723</v>
      </c>
      <c r="G87" s="21" t="s">
        <v>718</v>
      </c>
      <c r="H87" s="21" t="s">
        <v>512</v>
      </c>
      <c r="I87" s="22">
        <v>42733</v>
      </c>
      <c r="J87" s="18">
        <v>0.70833333333333337</v>
      </c>
      <c r="K87" s="17"/>
      <c r="L87" s="36">
        <v>1400</v>
      </c>
      <c r="M87" s="21">
        <v>2</v>
      </c>
    </row>
    <row r="88" spans="1:13" ht="61.5" customHeight="1" x14ac:dyDescent="0.2">
      <c r="A88" s="21">
        <v>83</v>
      </c>
      <c r="B88" s="21">
        <v>119</v>
      </c>
      <c r="C88" s="21" t="s">
        <v>311</v>
      </c>
      <c r="D88" s="17" t="s">
        <v>312</v>
      </c>
      <c r="E88" s="21" t="s">
        <v>30</v>
      </c>
      <c r="F88" s="21" t="s">
        <v>313</v>
      </c>
      <c r="G88" s="31" t="s">
        <v>720</v>
      </c>
      <c r="H88" s="21" t="s">
        <v>512</v>
      </c>
      <c r="I88" s="22">
        <v>42729</v>
      </c>
      <c r="J88" s="18">
        <v>0.79166666666666663</v>
      </c>
      <c r="K88" s="17"/>
      <c r="L88" s="36">
        <v>1300</v>
      </c>
      <c r="M88" s="21">
        <v>1</v>
      </c>
    </row>
    <row r="89" spans="1:13" ht="103.5" customHeight="1" x14ac:dyDescent="0.2">
      <c r="A89" s="119">
        <v>84</v>
      </c>
      <c r="B89" s="119">
        <v>120</v>
      </c>
      <c r="C89" s="21" t="s">
        <v>314</v>
      </c>
      <c r="D89" s="17" t="s">
        <v>315</v>
      </c>
      <c r="E89" s="21" t="s">
        <v>30</v>
      </c>
      <c r="F89" s="21" t="s">
        <v>724</v>
      </c>
      <c r="G89" s="21" t="s">
        <v>719</v>
      </c>
      <c r="H89" s="21" t="s">
        <v>512</v>
      </c>
      <c r="I89" s="22">
        <v>42735</v>
      </c>
      <c r="J89" s="34">
        <v>0.72916666666666663</v>
      </c>
      <c r="K89" s="28"/>
      <c r="L89" s="120">
        <v>2200</v>
      </c>
      <c r="M89" s="21">
        <v>4</v>
      </c>
    </row>
    <row r="90" spans="1:13" ht="44.25" customHeight="1" x14ac:dyDescent="0.2">
      <c r="A90" s="21">
        <v>85</v>
      </c>
      <c r="B90" s="119">
        <v>124</v>
      </c>
      <c r="C90" s="21" t="s">
        <v>324</v>
      </c>
      <c r="D90" s="17" t="s">
        <v>323</v>
      </c>
      <c r="E90" s="21" t="s">
        <v>30</v>
      </c>
      <c r="F90" s="21" t="s">
        <v>722</v>
      </c>
      <c r="G90" s="21" t="s">
        <v>721</v>
      </c>
      <c r="H90" s="21" t="s">
        <v>512</v>
      </c>
      <c r="I90" s="22">
        <v>42729</v>
      </c>
      <c r="J90" s="18">
        <v>0.72916666666666663</v>
      </c>
      <c r="K90" s="17"/>
      <c r="L90" s="36">
        <v>1400</v>
      </c>
      <c r="M90" s="21">
        <v>1</v>
      </c>
    </row>
    <row r="91" spans="1:13" ht="67.5" customHeight="1" x14ac:dyDescent="0.2">
      <c r="A91" s="21">
        <v>86</v>
      </c>
      <c r="B91" s="119">
        <v>134</v>
      </c>
      <c r="C91" s="21" t="s">
        <v>348</v>
      </c>
      <c r="D91" s="17" t="s">
        <v>349</v>
      </c>
      <c r="E91" s="21" t="s">
        <v>30</v>
      </c>
      <c r="F91" s="21" t="s">
        <v>1210</v>
      </c>
      <c r="G91" s="21" t="s">
        <v>726</v>
      </c>
      <c r="H91" s="21" t="s">
        <v>512</v>
      </c>
      <c r="I91" s="22">
        <v>42735</v>
      </c>
      <c r="J91" s="18">
        <v>0.5</v>
      </c>
      <c r="K91" s="17"/>
      <c r="L91" s="36">
        <v>1900</v>
      </c>
      <c r="M91" s="21">
        <v>2</v>
      </c>
    </row>
    <row r="92" spans="1:13" ht="40.5" customHeight="1" x14ac:dyDescent="0.2">
      <c r="A92" s="21">
        <v>87</v>
      </c>
      <c r="B92" s="119">
        <v>140</v>
      </c>
      <c r="C92" s="21" t="s">
        <v>855</v>
      </c>
      <c r="D92" s="17" t="s">
        <v>366</v>
      </c>
      <c r="E92" s="21" t="s">
        <v>57</v>
      </c>
      <c r="F92" s="21" t="s">
        <v>480</v>
      </c>
      <c r="G92" s="21" t="s">
        <v>728</v>
      </c>
      <c r="H92" s="21" t="s">
        <v>512</v>
      </c>
      <c r="I92" s="22">
        <v>42735</v>
      </c>
      <c r="J92" s="18">
        <v>0.78125</v>
      </c>
      <c r="K92" s="28"/>
      <c r="L92" s="36">
        <v>3200</v>
      </c>
      <c r="M92" s="21">
        <v>3</v>
      </c>
    </row>
    <row r="93" spans="1:13" ht="51.75" customHeight="1" x14ac:dyDescent="0.2">
      <c r="A93" s="21">
        <v>88</v>
      </c>
      <c r="B93" s="119">
        <v>114</v>
      </c>
      <c r="C93" s="21" t="s">
        <v>295</v>
      </c>
      <c r="D93" s="17" t="s">
        <v>296</v>
      </c>
      <c r="E93" s="21" t="s">
        <v>230</v>
      </c>
      <c r="F93" s="21" t="s">
        <v>1267</v>
      </c>
      <c r="G93" s="21" t="s">
        <v>729</v>
      </c>
      <c r="H93" s="21" t="s">
        <v>512</v>
      </c>
      <c r="I93" s="22">
        <v>42734</v>
      </c>
      <c r="J93" s="18">
        <v>0.83333333333333337</v>
      </c>
      <c r="K93" s="17"/>
      <c r="L93" s="36">
        <v>1400</v>
      </c>
      <c r="M93" s="21">
        <v>1</v>
      </c>
    </row>
    <row r="94" spans="1:13" ht="51" customHeight="1" x14ac:dyDescent="0.2">
      <c r="A94" s="21">
        <v>89</v>
      </c>
      <c r="B94" s="21">
        <v>75</v>
      </c>
      <c r="C94" s="21" t="s">
        <v>668</v>
      </c>
      <c r="D94" s="17" t="s">
        <v>1209</v>
      </c>
      <c r="E94" s="21" t="s">
        <v>57</v>
      </c>
      <c r="F94" s="21" t="s">
        <v>1208</v>
      </c>
      <c r="G94" s="21" t="s">
        <v>731</v>
      </c>
      <c r="H94" s="21" t="s">
        <v>512</v>
      </c>
      <c r="I94" s="22">
        <v>42734</v>
      </c>
      <c r="J94" s="18">
        <v>0.5</v>
      </c>
      <c r="K94" s="28"/>
      <c r="L94" s="36">
        <v>1900</v>
      </c>
      <c r="M94" s="21">
        <v>3</v>
      </c>
    </row>
    <row r="95" spans="1:13" ht="37.5" customHeight="1" x14ac:dyDescent="0.2">
      <c r="A95" s="21">
        <v>90</v>
      </c>
      <c r="B95" s="124">
        <v>188</v>
      </c>
      <c r="C95" s="124" t="s">
        <v>736</v>
      </c>
      <c r="D95" s="125" t="s">
        <v>735</v>
      </c>
      <c r="E95" s="124" t="s">
        <v>230</v>
      </c>
      <c r="F95" s="124" t="s">
        <v>734</v>
      </c>
      <c r="G95" s="124" t="s">
        <v>733</v>
      </c>
      <c r="H95" s="127" t="s">
        <v>513</v>
      </c>
      <c r="I95" s="22">
        <v>42734</v>
      </c>
      <c r="J95" s="18">
        <v>0.85416666666666663</v>
      </c>
      <c r="K95" s="17"/>
      <c r="L95" s="36">
        <v>1500</v>
      </c>
      <c r="M95" s="21">
        <v>1</v>
      </c>
    </row>
    <row r="96" spans="1:13" ht="78.75" customHeight="1" x14ac:dyDescent="0.2">
      <c r="A96" s="21">
        <v>91</v>
      </c>
      <c r="B96" s="21">
        <v>3</v>
      </c>
      <c r="C96" s="21" t="s">
        <v>35</v>
      </c>
      <c r="D96" s="17" t="s">
        <v>36</v>
      </c>
      <c r="E96" s="21" t="s">
        <v>30</v>
      </c>
      <c r="F96" s="21" t="s">
        <v>1186</v>
      </c>
      <c r="G96" s="21" t="s">
        <v>737</v>
      </c>
      <c r="H96" s="21" t="s">
        <v>512</v>
      </c>
      <c r="I96" s="22">
        <v>42734</v>
      </c>
      <c r="J96" s="18">
        <v>0.79166666666666663</v>
      </c>
      <c r="K96" s="28"/>
      <c r="L96" s="36">
        <v>1500</v>
      </c>
      <c r="M96" s="21">
        <v>2</v>
      </c>
    </row>
    <row r="97" spans="1:13" ht="37.5" customHeight="1" x14ac:dyDescent="0.2">
      <c r="A97" s="21">
        <v>92</v>
      </c>
      <c r="B97" s="119">
        <v>8</v>
      </c>
      <c r="C97" s="21" t="s">
        <v>489</v>
      </c>
      <c r="D97" s="17" t="s">
        <v>485</v>
      </c>
      <c r="E97" s="21" t="s">
        <v>30</v>
      </c>
      <c r="F97" s="21" t="s">
        <v>486</v>
      </c>
      <c r="G97" s="21" t="s">
        <v>738</v>
      </c>
      <c r="H97" s="21" t="s">
        <v>512</v>
      </c>
      <c r="I97" s="22">
        <v>42732</v>
      </c>
      <c r="J97" s="18">
        <v>0.79166666666666663</v>
      </c>
      <c r="K97" s="17"/>
      <c r="L97" s="36">
        <v>1200</v>
      </c>
      <c r="M97" s="21">
        <v>2</v>
      </c>
    </row>
    <row r="98" spans="1:13" ht="52.5" customHeight="1" x14ac:dyDescent="0.2">
      <c r="A98" s="21">
        <v>93</v>
      </c>
      <c r="B98" s="119">
        <v>22</v>
      </c>
      <c r="C98" s="21" t="s">
        <v>492</v>
      </c>
      <c r="D98" s="17" t="s">
        <v>491</v>
      </c>
      <c r="E98" s="21" t="s">
        <v>57</v>
      </c>
      <c r="F98" s="21" t="s">
        <v>490</v>
      </c>
      <c r="G98" s="21" t="s">
        <v>1222</v>
      </c>
      <c r="H98" s="21" t="s">
        <v>512</v>
      </c>
      <c r="I98" s="22">
        <v>42735</v>
      </c>
      <c r="J98" s="18">
        <v>0.46875</v>
      </c>
      <c r="K98" s="28"/>
      <c r="L98" s="36">
        <v>2400</v>
      </c>
      <c r="M98" s="21">
        <v>3</v>
      </c>
    </row>
    <row r="99" spans="1:13" ht="87" customHeight="1" x14ac:dyDescent="0.2">
      <c r="A99" s="123">
        <v>94</v>
      </c>
      <c r="B99" s="21">
        <v>267</v>
      </c>
      <c r="C99" s="21" t="s">
        <v>1156</v>
      </c>
      <c r="D99" s="17" t="s">
        <v>1155</v>
      </c>
      <c r="E99" s="21" t="s">
        <v>30</v>
      </c>
      <c r="F99" s="21" t="s">
        <v>1153</v>
      </c>
      <c r="G99" s="21" t="s">
        <v>1154</v>
      </c>
      <c r="H99" s="127" t="s">
        <v>513</v>
      </c>
      <c r="I99" s="22">
        <v>42735</v>
      </c>
      <c r="J99" s="137">
        <v>0.4375</v>
      </c>
      <c r="K99" s="138" t="s">
        <v>1223</v>
      </c>
      <c r="L99" s="139">
        <v>1900</v>
      </c>
      <c r="M99" s="123">
        <v>4</v>
      </c>
    </row>
    <row r="100" spans="1:13" ht="64.5" customHeight="1" x14ac:dyDescent="0.2">
      <c r="A100" s="21">
        <v>95</v>
      </c>
      <c r="B100" s="119">
        <v>58</v>
      </c>
      <c r="C100" s="21" t="s">
        <v>172</v>
      </c>
      <c r="D100" s="17" t="s">
        <v>171</v>
      </c>
      <c r="E100" s="21" t="s">
        <v>30</v>
      </c>
      <c r="F100" s="21" t="s">
        <v>170</v>
      </c>
      <c r="G100" s="21" t="s">
        <v>742</v>
      </c>
      <c r="H100" s="21" t="s">
        <v>512</v>
      </c>
      <c r="I100" s="22" t="s">
        <v>745</v>
      </c>
      <c r="J100" s="17" t="s">
        <v>746</v>
      </c>
      <c r="K100" s="17"/>
      <c r="L100" s="36">
        <v>1000</v>
      </c>
      <c r="M100" s="21">
        <v>2</v>
      </c>
    </row>
    <row r="101" spans="1:13" ht="37.5" customHeight="1" x14ac:dyDescent="0.2">
      <c r="A101" s="21">
        <v>96</v>
      </c>
      <c r="B101" s="21">
        <v>77</v>
      </c>
      <c r="C101" s="21" t="s">
        <v>539</v>
      </c>
      <c r="D101" s="17" t="s">
        <v>541</v>
      </c>
      <c r="E101" s="21" t="s">
        <v>97</v>
      </c>
      <c r="F101" s="21" t="s">
        <v>416</v>
      </c>
      <c r="G101" s="21" t="s">
        <v>744</v>
      </c>
      <c r="H101" s="21" t="s">
        <v>512</v>
      </c>
      <c r="I101" s="22">
        <v>42734</v>
      </c>
      <c r="J101" s="18">
        <v>0.77083333333333337</v>
      </c>
      <c r="K101" s="17"/>
      <c r="L101" s="36">
        <v>1800</v>
      </c>
      <c r="M101" s="21">
        <v>2</v>
      </c>
    </row>
    <row r="102" spans="1:13" ht="67.5" customHeight="1" x14ac:dyDescent="0.2">
      <c r="A102" s="21">
        <v>97</v>
      </c>
      <c r="B102" s="21">
        <v>139</v>
      </c>
      <c r="C102" s="21" t="s">
        <v>499</v>
      </c>
      <c r="D102" s="17" t="s">
        <v>498</v>
      </c>
      <c r="E102" s="21" t="s">
        <v>117</v>
      </c>
      <c r="F102" s="21" t="s">
        <v>748</v>
      </c>
      <c r="G102" s="21" t="s">
        <v>750</v>
      </c>
      <c r="H102" s="21" t="s">
        <v>512</v>
      </c>
      <c r="I102" s="22">
        <v>42735</v>
      </c>
      <c r="J102" s="18">
        <v>0.52083333333333337</v>
      </c>
      <c r="K102" s="17"/>
      <c r="L102" s="36">
        <v>2100</v>
      </c>
      <c r="M102" s="21">
        <v>1</v>
      </c>
    </row>
    <row r="103" spans="1:13" ht="72.75" customHeight="1" x14ac:dyDescent="0.2">
      <c r="A103" s="21">
        <v>98</v>
      </c>
      <c r="B103" s="21">
        <v>145</v>
      </c>
      <c r="C103" s="21" t="s">
        <v>375</v>
      </c>
      <c r="D103" s="17" t="s">
        <v>751</v>
      </c>
      <c r="E103" s="21" t="s">
        <v>57</v>
      </c>
      <c r="F103" s="21" t="s">
        <v>1216</v>
      </c>
      <c r="G103" s="21" t="s">
        <v>374</v>
      </c>
      <c r="H103" s="21" t="s">
        <v>512</v>
      </c>
      <c r="I103" s="22">
        <v>42735</v>
      </c>
      <c r="J103" s="18">
        <v>0.53125</v>
      </c>
      <c r="K103" s="28"/>
      <c r="L103" s="36">
        <v>2400</v>
      </c>
      <c r="M103" s="21">
        <v>4</v>
      </c>
    </row>
    <row r="104" spans="1:13" ht="14" x14ac:dyDescent="0.2">
      <c r="A104" s="21">
        <v>99</v>
      </c>
      <c r="B104" s="124">
        <v>190</v>
      </c>
      <c r="C104" s="124" t="s">
        <v>755</v>
      </c>
      <c r="D104" s="125" t="s">
        <v>753</v>
      </c>
      <c r="E104" s="124" t="s">
        <v>30</v>
      </c>
      <c r="F104" s="124" t="s">
        <v>754</v>
      </c>
      <c r="G104" s="124" t="s">
        <v>1056</v>
      </c>
      <c r="H104" s="127" t="s">
        <v>513</v>
      </c>
      <c r="I104" s="22">
        <v>42732</v>
      </c>
      <c r="J104" s="18">
        <v>0.70833333333333337</v>
      </c>
      <c r="K104" s="17"/>
      <c r="L104" s="36">
        <v>1300</v>
      </c>
      <c r="M104" s="21">
        <v>1</v>
      </c>
    </row>
    <row r="105" spans="1:13" ht="95.25" customHeight="1" x14ac:dyDescent="0.2">
      <c r="A105" s="21">
        <v>100</v>
      </c>
      <c r="B105" s="124">
        <v>191</v>
      </c>
      <c r="C105" s="124" t="s">
        <v>758</v>
      </c>
      <c r="D105" s="125" t="s">
        <v>759</v>
      </c>
      <c r="E105" s="124" t="s">
        <v>117</v>
      </c>
      <c r="F105" s="124" t="s">
        <v>1189</v>
      </c>
      <c r="G105" s="124" t="s">
        <v>1147</v>
      </c>
      <c r="H105" s="127" t="s">
        <v>513</v>
      </c>
      <c r="I105" s="22">
        <v>42733</v>
      </c>
      <c r="J105" s="18">
        <v>0.625</v>
      </c>
      <c r="K105" s="17"/>
      <c r="L105" s="36">
        <v>1300</v>
      </c>
      <c r="M105" s="21">
        <v>1</v>
      </c>
    </row>
    <row r="106" spans="1:13" ht="38.25" customHeight="1" x14ac:dyDescent="0.2">
      <c r="A106" s="21">
        <v>101</v>
      </c>
      <c r="B106" s="119">
        <v>98</v>
      </c>
      <c r="C106" s="21" t="s">
        <v>255</v>
      </c>
      <c r="D106" s="17" t="s">
        <v>256</v>
      </c>
      <c r="E106" s="21" t="s">
        <v>30</v>
      </c>
      <c r="F106" s="21" t="s">
        <v>257</v>
      </c>
      <c r="G106" s="21" t="s">
        <v>756</v>
      </c>
      <c r="H106" s="21" t="s">
        <v>512</v>
      </c>
      <c r="I106" s="22">
        <v>42732</v>
      </c>
      <c r="J106" s="18">
        <v>0.72916666666666663</v>
      </c>
      <c r="K106" s="17"/>
      <c r="L106" s="36">
        <v>1200</v>
      </c>
      <c r="M106" s="21">
        <v>1</v>
      </c>
    </row>
    <row r="107" spans="1:13" ht="55.5" customHeight="1" x14ac:dyDescent="0.2">
      <c r="A107" s="21">
        <v>102</v>
      </c>
      <c r="B107" s="21">
        <v>133</v>
      </c>
      <c r="C107" s="21" t="s">
        <v>350</v>
      </c>
      <c r="D107" s="17" t="s">
        <v>347</v>
      </c>
      <c r="E107" s="21" t="s">
        <v>345</v>
      </c>
      <c r="F107" s="21" t="s">
        <v>346</v>
      </c>
      <c r="G107" s="21" t="s">
        <v>760</v>
      </c>
      <c r="H107" s="21" t="s">
        <v>512</v>
      </c>
      <c r="I107" s="22">
        <v>42734</v>
      </c>
      <c r="J107" s="18">
        <v>0.84375</v>
      </c>
      <c r="K107" s="17"/>
      <c r="L107" s="36">
        <v>2000</v>
      </c>
      <c r="M107" s="21">
        <v>4</v>
      </c>
    </row>
    <row r="108" spans="1:13" ht="80.25" customHeight="1" x14ac:dyDescent="0.2">
      <c r="A108" s="123">
        <v>103</v>
      </c>
      <c r="B108" s="119">
        <v>84</v>
      </c>
      <c r="C108" s="21" t="s">
        <v>220</v>
      </c>
      <c r="D108" s="17" t="s">
        <v>219</v>
      </c>
      <c r="E108" s="21" t="s">
        <v>30</v>
      </c>
      <c r="F108" s="21" t="s">
        <v>221</v>
      </c>
      <c r="G108" s="21" t="s">
        <v>906</v>
      </c>
      <c r="H108" s="21" t="s">
        <v>512</v>
      </c>
      <c r="I108" s="22">
        <v>42732</v>
      </c>
      <c r="J108" s="137">
        <v>0.83333333333333337</v>
      </c>
      <c r="K108" s="136" t="s">
        <v>929</v>
      </c>
      <c r="L108" s="36">
        <v>1200</v>
      </c>
      <c r="M108" s="123">
        <v>1</v>
      </c>
    </row>
    <row r="109" spans="1:13" ht="38.25" customHeight="1" x14ac:dyDescent="0.2">
      <c r="A109" s="21">
        <v>104</v>
      </c>
      <c r="B109" s="124">
        <v>192</v>
      </c>
      <c r="C109" s="124" t="s">
        <v>525</v>
      </c>
      <c r="D109" s="125" t="s">
        <v>761</v>
      </c>
      <c r="E109" s="124" t="s">
        <v>57</v>
      </c>
      <c r="F109" s="124" t="s">
        <v>762</v>
      </c>
      <c r="G109" s="124" t="s">
        <v>763</v>
      </c>
      <c r="H109" s="127" t="s">
        <v>513</v>
      </c>
      <c r="I109" s="22">
        <v>42733</v>
      </c>
      <c r="J109" s="18">
        <v>0.84375</v>
      </c>
      <c r="K109" s="17"/>
      <c r="L109" s="36">
        <v>1500</v>
      </c>
      <c r="M109" s="21">
        <v>3</v>
      </c>
    </row>
    <row r="110" spans="1:13" ht="118.5" customHeight="1" x14ac:dyDescent="0.2">
      <c r="A110" s="21">
        <v>105</v>
      </c>
      <c r="B110" s="124">
        <v>193</v>
      </c>
      <c r="C110" s="130" t="s">
        <v>768</v>
      </c>
      <c r="D110" s="125" t="s">
        <v>765</v>
      </c>
      <c r="E110" s="124" t="s">
        <v>57</v>
      </c>
      <c r="F110" s="130" t="s">
        <v>766</v>
      </c>
      <c r="G110" s="124" t="s">
        <v>767</v>
      </c>
      <c r="H110" s="127" t="s">
        <v>513</v>
      </c>
      <c r="I110" s="22">
        <v>42732</v>
      </c>
      <c r="J110" s="18">
        <v>0.5</v>
      </c>
      <c r="K110" s="131" t="s">
        <v>1083</v>
      </c>
      <c r="L110" s="36">
        <v>6000</v>
      </c>
      <c r="M110" s="21">
        <v>3</v>
      </c>
    </row>
    <row r="111" spans="1:13" ht="57" customHeight="1" x14ac:dyDescent="0.2">
      <c r="A111" s="21">
        <v>106</v>
      </c>
      <c r="B111" s="21">
        <v>103</v>
      </c>
      <c r="C111" s="21" t="s">
        <v>266</v>
      </c>
      <c r="D111" s="17" t="s">
        <v>265</v>
      </c>
      <c r="E111" s="21" t="s">
        <v>30</v>
      </c>
      <c r="F111" s="21" t="s">
        <v>996</v>
      </c>
      <c r="G111" s="21" t="s">
        <v>997</v>
      </c>
      <c r="H111" s="21" t="s">
        <v>512</v>
      </c>
      <c r="I111" s="22">
        <v>42729</v>
      </c>
      <c r="J111" s="18">
        <v>0.8125</v>
      </c>
      <c r="K111" s="17"/>
      <c r="L111" s="36">
        <v>1300</v>
      </c>
      <c r="M111" s="21">
        <v>1</v>
      </c>
    </row>
    <row r="112" spans="1:13" ht="38.25" customHeight="1" x14ac:dyDescent="0.2">
      <c r="A112" s="21">
        <v>107</v>
      </c>
      <c r="B112" s="21">
        <v>131</v>
      </c>
      <c r="C112" s="21" t="s">
        <v>339</v>
      </c>
      <c r="D112" s="17" t="s">
        <v>340</v>
      </c>
      <c r="E112" s="21" t="s">
        <v>57</v>
      </c>
      <c r="F112" s="21" t="s">
        <v>770</v>
      </c>
      <c r="G112" s="21" t="s">
        <v>192</v>
      </c>
      <c r="H112" s="21" t="s">
        <v>512</v>
      </c>
      <c r="I112" s="22">
        <v>42732</v>
      </c>
      <c r="J112" s="18">
        <v>0.78125</v>
      </c>
      <c r="K112" s="17"/>
      <c r="L112" s="36">
        <v>2000</v>
      </c>
      <c r="M112" s="21">
        <v>3</v>
      </c>
    </row>
    <row r="113" spans="1:13" ht="63.75" customHeight="1" x14ac:dyDescent="0.2">
      <c r="A113" s="21">
        <v>108</v>
      </c>
      <c r="B113" s="21">
        <v>51</v>
      </c>
      <c r="C113" s="21" t="s">
        <v>152</v>
      </c>
      <c r="D113" s="17" t="s">
        <v>153</v>
      </c>
      <c r="E113" s="21" t="s">
        <v>57</v>
      </c>
      <c r="F113" s="21" t="s">
        <v>154</v>
      </c>
      <c r="G113" s="21" t="s">
        <v>771</v>
      </c>
      <c r="H113" s="21" t="s">
        <v>512</v>
      </c>
      <c r="I113" s="22">
        <v>42732</v>
      </c>
      <c r="J113" s="18">
        <v>0.8125</v>
      </c>
      <c r="K113" s="17" t="s">
        <v>776</v>
      </c>
      <c r="L113" s="36">
        <v>1600</v>
      </c>
      <c r="M113" s="21">
        <v>3</v>
      </c>
    </row>
    <row r="114" spans="1:13" ht="38.25" customHeight="1" x14ac:dyDescent="0.2">
      <c r="A114" s="21">
        <v>109</v>
      </c>
      <c r="B114" s="124">
        <v>194</v>
      </c>
      <c r="C114" s="124" t="s">
        <v>772</v>
      </c>
      <c r="D114" s="125" t="s">
        <v>773</v>
      </c>
      <c r="E114" s="124" t="s">
        <v>197</v>
      </c>
      <c r="F114" s="124" t="s">
        <v>774</v>
      </c>
      <c r="G114" s="124" t="s">
        <v>775</v>
      </c>
      <c r="H114" s="127" t="s">
        <v>513</v>
      </c>
      <c r="I114" s="22">
        <v>42729</v>
      </c>
      <c r="J114" s="18">
        <v>0.8125</v>
      </c>
      <c r="K114" s="17"/>
      <c r="L114" s="36">
        <v>1900</v>
      </c>
      <c r="M114" s="21">
        <v>3</v>
      </c>
    </row>
    <row r="115" spans="1:13" ht="38.25" customHeight="1" x14ac:dyDescent="0.2">
      <c r="A115" s="21">
        <v>110</v>
      </c>
      <c r="B115" s="119">
        <v>136</v>
      </c>
      <c r="C115" s="21" t="s">
        <v>353</v>
      </c>
      <c r="D115" s="17" t="s">
        <v>355</v>
      </c>
      <c r="E115" s="21" t="s">
        <v>97</v>
      </c>
      <c r="F115" s="21" t="s">
        <v>354</v>
      </c>
      <c r="G115" s="21" t="s">
        <v>356</v>
      </c>
      <c r="H115" s="21" t="s">
        <v>512</v>
      </c>
      <c r="I115" s="22">
        <v>42734</v>
      </c>
      <c r="J115" s="18">
        <v>0.45833333333333331</v>
      </c>
      <c r="K115" s="17"/>
      <c r="L115" s="36">
        <v>1500</v>
      </c>
      <c r="M115" s="21">
        <v>1</v>
      </c>
    </row>
    <row r="116" spans="1:13" ht="38.25" customHeight="1" x14ac:dyDescent="0.2">
      <c r="A116" s="21">
        <v>111</v>
      </c>
      <c r="B116" s="21">
        <v>101</v>
      </c>
      <c r="C116" s="21" t="s">
        <v>446</v>
      </c>
      <c r="D116" s="17" t="s">
        <v>261</v>
      </c>
      <c r="E116" s="21" t="s">
        <v>197</v>
      </c>
      <c r="F116" s="21" t="s">
        <v>983</v>
      </c>
      <c r="G116" s="21" t="s">
        <v>777</v>
      </c>
      <c r="H116" s="21" t="s">
        <v>512</v>
      </c>
      <c r="I116" s="22">
        <v>42728</v>
      </c>
      <c r="J116" s="18">
        <v>0.6875</v>
      </c>
      <c r="K116" s="17"/>
      <c r="L116" s="36">
        <v>1800</v>
      </c>
      <c r="M116" s="21">
        <v>2</v>
      </c>
    </row>
    <row r="117" spans="1:13" ht="38.25" customHeight="1" x14ac:dyDescent="0.2">
      <c r="A117" s="21">
        <v>112</v>
      </c>
      <c r="B117" s="21">
        <v>195</v>
      </c>
      <c r="C117" s="124" t="s">
        <v>778</v>
      </c>
      <c r="D117" s="125" t="s">
        <v>779</v>
      </c>
      <c r="E117" s="124" t="s">
        <v>780</v>
      </c>
      <c r="F117" s="124" t="s">
        <v>982</v>
      </c>
      <c r="G117" s="124" t="s">
        <v>781</v>
      </c>
      <c r="H117" s="127" t="s">
        <v>512</v>
      </c>
      <c r="I117" s="22">
        <v>42729</v>
      </c>
      <c r="J117" s="18">
        <v>0.875</v>
      </c>
      <c r="K117" s="17"/>
      <c r="L117" s="36">
        <v>1400</v>
      </c>
      <c r="M117" s="21">
        <v>2</v>
      </c>
    </row>
    <row r="118" spans="1:13" ht="90" customHeight="1" x14ac:dyDescent="0.2">
      <c r="A118" s="21">
        <v>113</v>
      </c>
      <c r="B118" s="21">
        <v>196</v>
      </c>
      <c r="C118" s="124" t="s">
        <v>782</v>
      </c>
      <c r="D118" s="125" t="s">
        <v>783</v>
      </c>
      <c r="E118" s="124" t="s">
        <v>784</v>
      </c>
      <c r="F118" s="124" t="s">
        <v>1188</v>
      </c>
      <c r="G118" s="124" t="s">
        <v>786</v>
      </c>
      <c r="H118" s="127" t="s">
        <v>513</v>
      </c>
      <c r="I118" s="22">
        <v>42735</v>
      </c>
      <c r="J118" s="18">
        <v>0.57291666666666663</v>
      </c>
      <c r="K118" s="124" t="s">
        <v>785</v>
      </c>
      <c r="L118" s="36">
        <v>4000</v>
      </c>
      <c r="M118" s="21">
        <v>2</v>
      </c>
    </row>
    <row r="119" spans="1:13" ht="38.25" customHeight="1" x14ac:dyDescent="0.2">
      <c r="A119" s="21">
        <v>114</v>
      </c>
      <c r="B119" s="21">
        <v>111</v>
      </c>
      <c r="C119" s="21" t="s">
        <v>287</v>
      </c>
      <c r="D119" s="17" t="s">
        <v>747</v>
      </c>
      <c r="E119" s="21" t="s">
        <v>57</v>
      </c>
      <c r="F119" s="21" t="s">
        <v>787</v>
      </c>
      <c r="G119" s="21" t="s">
        <v>204</v>
      </c>
      <c r="H119" s="21" t="s">
        <v>512</v>
      </c>
      <c r="I119" s="22">
        <v>42734</v>
      </c>
      <c r="J119" s="18">
        <v>0.84375</v>
      </c>
      <c r="K119" s="17"/>
      <c r="L119" s="36">
        <v>1900</v>
      </c>
      <c r="M119" s="21">
        <v>3</v>
      </c>
    </row>
    <row r="120" spans="1:13" ht="69" customHeight="1" x14ac:dyDescent="0.2">
      <c r="A120" s="21">
        <v>115</v>
      </c>
      <c r="B120" s="124">
        <v>197</v>
      </c>
      <c r="C120" s="130" t="s">
        <v>790</v>
      </c>
      <c r="D120" s="125" t="s">
        <v>788</v>
      </c>
      <c r="E120" s="124" t="s">
        <v>30</v>
      </c>
      <c r="F120" s="130" t="s">
        <v>789</v>
      </c>
      <c r="G120" s="124"/>
      <c r="H120" s="127" t="s">
        <v>513</v>
      </c>
      <c r="I120" s="22">
        <v>42720</v>
      </c>
      <c r="J120" s="18">
        <v>0.83333333333333337</v>
      </c>
      <c r="K120" s="17"/>
      <c r="L120" s="36">
        <v>4000</v>
      </c>
      <c r="M120" s="21" t="s">
        <v>791</v>
      </c>
    </row>
    <row r="121" spans="1:13" ht="38.25" customHeight="1" x14ac:dyDescent="0.2">
      <c r="A121" s="21">
        <v>116</v>
      </c>
      <c r="B121" s="124">
        <v>197</v>
      </c>
      <c r="C121" s="130" t="s">
        <v>790</v>
      </c>
      <c r="D121" s="125" t="s">
        <v>788</v>
      </c>
      <c r="E121" s="124" t="s">
        <v>30</v>
      </c>
      <c r="F121" s="130" t="s">
        <v>789</v>
      </c>
      <c r="G121" s="124"/>
      <c r="H121" s="127" t="s">
        <v>513</v>
      </c>
      <c r="I121" s="22">
        <v>42721</v>
      </c>
      <c r="J121" s="18">
        <v>0.83333333333333337</v>
      </c>
      <c r="K121" s="17"/>
      <c r="L121" s="36">
        <v>4000</v>
      </c>
      <c r="M121" s="21" t="s">
        <v>791</v>
      </c>
    </row>
    <row r="122" spans="1:13" ht="51" customHeight="1" x14ac:dyDescent="0.2">
      <c r="A122" s="119">
        <v>117</v>
      </c>
      <c r="B122" s="21">
        <v>49</v>
      </c>
      <c r="C122" s="21" t="s">
        <v>418</v>
      </c>
      <c r="D122" s="17" t="s">
        <v>419</v>
      </c>
      <c r="E122" s="21" t="s">
        <v>30</v>
      </c>
      <c r="F122" s="21" t="s">
        <v>792</v>
      </c>
      <c r="G122" s="21" t="s">
        <v>1138</v>
      </c>
      <c r="H122" s="21" t="s">
        <v>512</v>
      </c>
      <c r="I122" s="22">
        <v>42733</v>
      </c>
      <c r="J122" s="18">
        <v>0.85416666666666663</v>
      </c>
      <c r="K122" s="17"/>
      <c r="L122" s="36">
        <v>1200</v>
      </c>
      <c r="M122" s="21">
        <v>2</v>
      </c>
    </row>
    <row r="123" spans="1:13" ht="55.5" customHeight="1" x14ac:dyDescent="0.2">
      <c r="A123" s="21">
        <v>118</v>
      </c>
      <c r="B123" s="119">
        <v>128</v>
      </c>
      <c r="C123" s="21" t="s">
        <v>334</v>
      </c>
      <c r="D123" s="17" t="s">
        <v>333</v>
      </c>
      <c r="E123" s="21" t="s">
        <v>30</v>
      </c>
      <c r="F123" s="21" t="s">
        <v>332</v>
      </c>
      <c r="G123" s="21" t="s">
        <v>793</v>
      </c>
      <c r="H123" s="21" t="s">
        <v>512</v>
      </c>
      <c r="I123" s="22">
        <v>42733</v>
      </c>
      <c r="J123" s="18">
        <v>0.8125</v>
      </c>
      <c r="K123" s="17"/>
      <c r="L123" s="36">
        <v>1200</v>
      </c>
      <c r="M123" s="119">
        <v>2</v>
      </c>
    </row>
    <row r="124" spans="1:13" ht="66.75" customHeight="1" x14ac:dyDescent="0.2">
      <c r="A124" s="21">
        <v>119</v>
      </c>
      <c r="B124" s="124">
        <v>198</v>
      </c>
      <c r="C124" s="124" t="s">
        <v>796</v>
      </c>
      <c r="D124" s="125" t="s">
        <v>794</v>
      </c>
      <c r="E124" s="124" t="s">
        <v>97</v>
      </c>
      <c r="F124" s="124" t="s">
        <v>797</v>
      </c>
      <c r="G124" s="124" t="s">
        <v>795</v>
      </c>
      <c r="H124" s="127" t="s">
        <v>513</v>
      </c>
      <c r="I124" s="22">
        <v>42735</v>
      </c>
      <c r="J124" s="34">
        <v>0.89583333333333337</v>
      </c>
      <c r="K124" s="28"/>
      <c r="L124" s="36">
        <v>4300</v>
      </c>
      <c r="M124" s="21">
        <v>2</v>
      </c>
    </row>
    <row r="125" spans="1:13" ht="50.25" customHeight="1" x14ac:dyDescent="0.2">
      <c r="A125" s="21">
        <v>120</v>
      </c>
      <c r="B125" s="21">
        <v>125</v>
      </c>
      <c r="C125" s="21" t="s">
        <v>325</v>
      </c>
      <c r="D125" s="17" t="s">
        <v>326</v>
      </c>
      <c r="E125" s="21" t="s">
        <v>57</v>
      </c>
      <c r="F125" s="21" t="s">
        <v>1219</v>
      </c>
      <c r="G125" s="21" t="s">
        <v>54</v>
      </c>
      <c r="H125" s="21" t="s">
        <v>512</v>
      </c>
      <c r="I125" s="22">
        <v>42734</v>
      </c>
      <c r="J125" s="18">
        <v>0.78125</v>
      </c>
      <c r="K125" s="17"/>
      <c r="L125" s="36">
        <v>2100</v>
      </c>
      <c r="M125" s="21">
        <v>3</v>
      </c>
    </row>
    <row r="126" spans="1:13" ht="54.75" customHeight="1" x14ac:dyDescent="0.2">
      <c r="A126" s="119">
        <v>121</v>
      </c>
      <c r="B126" s="124">
        <v>199</v>
      </c>
      <c r="C126" s="124" t="s">
        <v>801</v>
      </c>
      <c r="D126" s="125" t="s">
        <v>798</v>
      </c>
      <c r="E126" s="124" t="s">
        <v>57</v>
      </c>
      <c r="F126" s="124" t="s">
        <v>799</v>
      </c>
      <c r="G126" s="124" t="s">
        <v>968</v>
      </c>
      <c r="H126" s="127" t="s">
        <v>513</v>
      </c>
      <c r="I126" s="22">
        <v>42732</v>
      </c>
      <c r="J126" s="18">
        <v>0.84375</v>
      </c>
      <c r="K126" s="28"/>
      <c r="L126" s="120">
        <v>1700</v>
      </c>
      <c r="M126" s="21">
        <v>3</v>
      </c>
    </row>
    <row r="127" spans="1:13" ht="55.5" customHeight="1" x14ac:dyDescent="0.2">
      <c r="A127" s="21">
        <v>122</v>
      </c>
      <c r="B127" s="124">
        <v>200</v>
      </c>
      <c r="C127" s="124" t="s">
        <v>806</v>
      </c>
      <c r="D127" s="125" t="s">
        <v>802</v>
      </c>
      <c r="E127" s="124" t="s">
        <v>803</v>
      </c>
      <c r="F127" s="124" t="s">
        <v>804</v>
      </c>
      <c r="G127" s="124" t="s">
        <v>805</v>
      </c>
      <c r="H127" s="127" t="s">
        <v>513</v>
      </c>
      <c r="I127" s="22">
        <v>42735</v>
      </c>
      <c r="J127" s="18">
        <v>0.875</v>
      </c>
      <c r="K127" s="17"/>
      <c r="L127" s="36">
        <v>5500</v>
      </c>
      <c r="M127" s="21">
        <v>1</v>
      </c>
    </row>
    <row r="128" spans="1:13" ht="38.25" customHeight="1" x14ac:dyDescent="0.2">
      <c r="A128" s="21">
        <v>123</v>
      </c>
      <c r="B128" s="124">
        <v>201</v>
      </c>
      <c r="C128" s="124" t="s">
        <v>807</v>
      </c>
      <c r="D128" s="125" t="s">
        <v>808</v>
      </c>
      <c r="E128" s="124" t="s">
        <v>30</v>
      </c>
      <c r="F128" s="124" t="s">
        <v>1196</v>
      </c>
      <c r="G128" s="124" t="s">
        <v>809</v>
      </c>
      <c r="H128" s="127" t="s">
        <v>512</v>
      </c>
      <c r="I128" s="22">
        <v>42735</v>
      </c>
      <c r="J128" s="18">
        <v>0.64583333333333337</v>
      </c>
      <c r="K128" s="17"/>
      <c r="L128" s="36">
        <v>2200</v>
      </c>
      <c r="M128" s="21">
        <v>1</v>
      </c>
    </row>
    <row r="129" spans="1:13" ht="51.75" customHeight="1" x14ac:dyDescent="0.2">
      <c r="A129" s="21">
        <v>124</v>
      </c>
      <c r="B129" s="124">
        <v>202</v>
      </c>
      <c r="C129" s="124" t="s">
        <v>810</v>
      </c>
      <c r="D129" s="125" t="s">
        <v>811</v>
      </c>
      <c r="E129" s="124" t="s">
        <v>230</v>
      </c>
      <c r="F129" s="124" t="s">
        <v>812</v>
      </c>
      <c r="G129" s="124" t="s">
        <v>1167</v>
      </c>
      <c r="H129" s="127" t="s">
        <v>513</v>
      </c>
      <c r="I129" s="22">
        <v>42734</v>
      </c>
      <c r="J129" s="31">
        <v>0.875</v>
      </c>
      <c r="K129" s="17"/>
      <c r="L129" s="36">
        <v>1600</v>
      </c>
      <c r="M129" s="21">
        <v>1</v>
      </c>
    </row>
    <row r="130" spans="1:13" ht="51.75" customHeight="1" x14ac:dyDescent="0.2">
      <c r="A130" s="21">
        <v>125</v>
      </c>
      <c r="B130" s="21">
        <v>95</v>
      </c>
      <c r="C130" s="21" t="s">
        <v>247</v>
      </c>
      <c r="D130" s="17" t="s">
        <v>248</v>
      </c>
      <c r="E130" s="21" t="s">
        <v>57</v>
      </c>
      <c r="F130" s="21" t="s">
        <v>1148</v>
      </c>
      <c r="G130" s="21" t="s">
        <v>1149</v>
      </c>
      <c r="H130" s="21" t="s">
        <v>512</v>
      </c>
      <c r="I130" s="22">
        <v>42733</v>
      </c>
      <c r="J130" s="31">
        <v>0.75</v>
      </c>
      <c r="K130" s="17"/>
      <c r="L130" s="36">
        <v>1600</v>
      </c>
      <c r="M130" s="21">
        <v>3</v>
      </c>
    </row>
    <row r="131" spans="1:13" ht="51.75" customHeight="1" x14ac:dyDescent="0.2">
      <c r="A131" s="21">
        <v>126</v>
      </c>
      <c r="B131" s="21">
        <v>205</v>
      </c>
      <c r="C131" s="21" t="s">
        <v>820</v>
      </c>
      <c r="D131" s="17" t="s">
        <v>821</v>
      </c>
      <c r="E131" s="21" t="s">
        <v>132</v>
      </c>
      <c r="F131" s="21" t="s">
        <v>671</v>
      </c>
      <c r="G131" s="21" t="s">
        <v>819</v>
      </c>
      <c r="H131" s="21" t="s">
        <v>513</v>
      </c>
      <c r="I131" s="22">
        <v>42735</v>
      </c>
      <c r="J131" s="18">
        <v>0.83333333333333337</v>
      </c>
      <c r="K131" s="17"/>
      <c r="L131" s="36">
        <v>3700</v>
      </c>
      <c r="M131" s="21">
        <v>2</v>
      </c>
    </row>
    <row r="132" spans="1:13" ht="51.75" customHeight="1" x14ac:dyDescent="0.2">
      <c r="A132" s="21">
        <v>127</v>
      </c>
      <c r="B132" s="21">
        <v>206</v>
      </c>
      <c r="C132" s="21" t="s">
        <v>827</v>
      </c>
      <c r="D132" s="17" t="s">
        <v>824</v>
      </c>
      <c r="E132" s="21" t="s">
        <v>57</v>
      </c>
      <c r="F132" s="21" t="s">
        <v>825</v>
      </c>
      <c r="G132" s="21" t="s">
        <v>826</v>
      </c>
      <c r="H132" s="127" t="s">
        <v>513</v>
      </c>
      <c r="I132" s="22">
        <v>42729</v>
      </c>
      <c r="J132" s="18">
        <v>0.5</v>
      </c>
      <c r="K132" s="17"/>
      <c r="L132" s="36">
        <v>1600</v>
      </c>
      <c r="M132" s="21">
        <v>3</v>
      </c>
    </row>
    <row r="133" spans="1:13" ht="51.75" customHeight="1" x14ac:dyDescent="0.2">
      <c r="A133" s="21">
        <v>128</v>
      </c>
      <c r="B133" s="21">
        <v>216</v>
      </c>
      <c r="C133" s="21" t="s">
        <v>873</v>
      </c>
      <c r="D133" s="17" t="s">
        <v>872</v>
      </c>
      <c r="E133" s="21" t="s">
        <v>57</v>
      </c>
      <c r="F133" s="21" t="s">
        <v>870</v>
      </c>
      <c r="G133" s="21" t="s">
        <v>871</v>
      </c>
      <c r="H133" s="127" t="s">
        <v>513</v>
      </c>
      <c r="I133" s="22">
        <v>42733</v>
      </c>
      <c r="J133" s="18">
        <v>0.625</v>
      </c>
      <c r="K133" s="21"/>
      <c r="L133" s="36">
        <v>1500</v>
      </c>
      <c r="M133" s="21">
        <v>3</v>
      </c>
    </row>
    <row r="134" spans="1:13" ht="51.75" customHeight="1" x14ac:dyDescent="0.2">
      <c r="A134" s="21">
        <v>129</v>
      </c>
      <c r="B134" s="21">
        <v>115</v>
      </c>
      <c r="C134" s="21" t="s">
        <v>298</v>
      </c>
      <c r="D134" s="17" t="s">
        <v>299</v>
      </c>
      <c r="E134" s="21" t="s">
        <v>300</v>
      </c>
      <c r="F134" s="21" t="s">
        <v>301</v>
      </c>
      <c r="G134" s="21" t="s">
        <v>829</v>
      </c>
      <c r="H134" s="21" t="s">
        <v>512</v>
      </c>
      <c r="I134" s="22">
        <v>42734</v>
      </c>
      <c r="J134" s="18">
        <v>0.45833333333333331</v>
      </c>
      <c r="K134" s="17"/>
      <c r="L134" s="36">
        <v>5000</v>
      </c>
      <c r="M134" s="21">
        <v>2</v>
      </c>
    </row>
    <row r="135" spans="1:13" ht="51.75" customHeight="1" x14ac:dyDescent="0.2">
      <c r="A135" s="21">
        <v>130</v>
      </c>
      <c r="B135" s="21">
        <v>85</v>
      </c>
      <c r="C135" s="21" t="s">
        <v>222</v>
      </c>
      <c r="D135" s="17" t="s">
        <v>1080</v>
      </c>
      <c r="E135" s="21" t="s">
        <v>30</v>
      </c>
      <c r="F135" s="21" t="s">
        <v>1081</v>
      </c>
      <c r="G135" s="21" t="s">
        <v>223</v>
      </c>
      <c r="H135" s="21" t="s">
        <v>512</v>
      </c>
      <c r="I135" s="22">
        <v>42732</v>
      </c>
      <c r="J135" s="18">
        <v>0.77083333333333337</v>
      </c>
      <c r="K135" s="17"/>
      <c r="L135" s="36">
        <v>1200</v>
      </c>
      <c r="M135" s="21">
        <v>2</v>
      </c>
    </row>
    <row r="136" spans="1:13" ht="51.75" customHeight="1" x14ac:dyDescent="0.2">
      <c r="A136" s="21">
        <v>131</v>
      </c>
      <c r="B136" s="119">
        <v>154</v>
      </c>
      <c r="C136" s="21" t="s">
        <v>260</v>
      </c>
      <c r="D136" s="17" t="s">
        <v>396</v>
      </c>
      <c r="E136" s="21" t="s">
        <v>30</v>
      </c>
      <c r="F136" s="21" t="s">
        <v>394</v>
      </c>
      <c r="G136" s="21" t="s">
        <v>830</v>
      </c>
      <c r="H136" s="21" t="s">
        <v>512</v>
      </c>
      <c r="I136" s="22">
        <v>42734</v>
      </c>
      <c r="J136" s="18">
        <v>0.8125</v>
      </c>
      <c r="K136" s="17"/>
      <c r="L136" s="36">
        <v>1500</v>
      </c>
      <c r="M136" s="21">
        <v>2</v>
      </c>
    </row>
    <row r="137" spans="1:13" ht="51.75" customHeight="1" x14ac:dyDescent="0.2">
      <c r="A137" s="21">
        <v>132</v>
      </c>
      <c r="B137" s="21">
        <v>208</v>
      </c>
      <c r="C137" s="21" t="s">
        <v>833</v>
      </c>
      <c r="D137" s="17" t="s">
        <v>834</v>
      </c>
      <c r="E137" s="21" t="s">
        <v>30</v>
      </c>
      <c r="F137" s="21" t="s">
        <v>1146</v>
      </c>
      <c r="G137" s="21" t="s">
        <v>836</v>
      </c>
      <c r="H137" s="21" t="s">
        <v>513</v>
      </c>
      <c r="I137" s="22">
        <v>42733</v>
      </c>
      <c r="J137" s="18">
        <v>0.875</v>
      </c>
      <c r="K137" s="17"/>
      <c r="L137" s="36">
        <v>1300</v>
      </c>
      <c r="M137" s="21">
        <v>2</v>
      </c>
    </row>
    <row r="138" spans="1:13" ht="51.75" customHeight="1" x14ac:dyDescent="0.2">
      <c r="A138" s="123">
        <v>133</v>
      </c>
      <c r="B138" s="21">
        <v>260</v>
      </c>
      <c r="C138" s="21" t="s">
        <v>1112</v>
      </c>
      <c r="D138" s="17" t="s">
        <v>1229</v>
      </c>
      <c r="E138" s="21" t="s">
        <v>97</v>
      </c>
      <c r="F138" s="21" t="s">
        <v>1114</v>
      </c>
      <c r="G138" s="21" t="s">
        <v>1113</v>
      </c>
      <c r="H138" s="123" t="s">
        <v>512</v>
      </c>
      <c r="I138" s="22">
        <v>42735</v>
      </c>
      <c r="J138" s="137">
        <v>0.45833333333333331</v>
      </c>
      <c r="K138" s="138"/>
      <c r="L138" s="139">
        <v>2000</v>
      </c>
      <c r="M138" s="123">
        <v>4</v>
      </c>
    </row>
    <row r="139" spans="1:13" ht="51.75" customHeight="1" x14ac:dyDescent="0.2">
      <c r="A139" s="21">
        <v>134</v>
      </c>
      <c r="B139" s="21">
        <v>21</v>
      </c>
      <c r="C139" s="21" t="s">
        <v>85</v>
      </c>
      <c r="D139" s="17" t="s">
        <v>84</v>
      </c>
      <c r="E139" s="21" t="s">
        <v>57</v>
      </c>
      <c r="F139" s="21" t="s">
        <v>851</v>
      </c>
      <c r="G139" s="21" t="s">
        <v>837</v>
      </c>
      <c r="H139" s="21" t="s">
        <v>512</v>
      </c>
      <c r="I139" s="22">
        <v>42733</v>
      </c>
      <c r="J139" s="18">
        <v>0.71875</v>
      </c>
      <c r="K139" s="17"/>
      <c r="L139" s="36">
        <v>1400</v>
      </c>
      <c r="M139" s="21">
        <v>3</v>
      </c>
    </row>
    <row r="140" spans="1:13" ht="58.5" customHeight="1" x14ac:dyDescent="0.2">
      <c r="A140" s="21">
        <v>135</v>
      </c>
      <c r="B140" s="21">
        <v>219</v>
      </c>
      <c r="C140" s="21" t="s">
        <v>931</v>
      </c>
      <c r="D140" s="17" t="s">
        <v>930</v>
      </c>
      <c r="E140" s="21" t="s">
        <v>57</v>
      </c>
      <c r="F140" s="21" t="s">
        <v>882</v>
      </c>
      <c r="G140" s="21" t="s">
        <v>1013</v>
      </c>
      <c r="H140" s="127" t="s">
        <v>513</v>
      </c>
      <c r="I140" s="22">
        <v>42729</v>
      </c>
      <c r="J140" s="18">
        <v>0.71875</v>
      </c>
      <c r="K140" s="21" t="s">
        <v>884</v>
      </c>
      <c r="L140" s="36">
        <v>1500</v>
      </c>
      <c r="M140" s="21">
        <v>3</v>
      </c>
    </row>
    <row r="141" spans="1:13" ht="82.5" customHeight="1" x14ac:dyDescent="0.2">
      <c r="A141" s="21">
        <v>136</v>
      </c>
      <c r="B141" s="21">
        <v>210</v>
      </c>
      <c r="C141" s="21" t="s">
        <v>842</v>
      </c>
      <c r="D141" s="17" t="s">
        <v>843</v>
      </c>
      <c r="E141" s="21" t="s">
        <v>60</v>
      </c>
      <c r="F141" s="21" t="s">
        <v>844</v>
      </c>
      <c r="G141" s="21" t="s">
        <v>1012</v>
      </c>
      <c r="H141" s="127" t="s">
        <v>513</v>
      </c>
      <c r="I141" s="22">
        <v>42729</v>
      </c>
      <c r="J141" s="18">
        <v>0.625</v>
      </c>
      <c r="K141" s="17"/>
      <c r="L141" s="36">
        <v>1600</v>
      </c>
      <c r="M141" s="21">
        <v>3</v>
      </c>
    </row>
    <row r="142" spans="1:13" ht="63.75" customHeight="1" x14ac:dyDescent="0.2">
      <c r="A142" s="21">
        <v>137</v>
      </c>
      <c r="B142" s="21">
        <v>211</v>
      </c>
      <c r="C142" s="21" t="s">
        <v>845</v>
      </c>
      <c r="D142" s="17" t="s">
        <v>846</v>
      </c>
      <c r="E142" s="21" t="s">
        <v>30</v>
      </c>
      <c r="F142" s="21" t="s">
        <v>1007</v>
      </c>
      <c r="G142" s="21" t="s">
        <v>848</v>
      </c>
      <c r="H142" s="127" t="s">
        <v>513</v>
      </c>
      <c r="I142" s="22">
        <v>42728</v>
      </c>
      <c r="J142" s="18">
        <v>0.79166666666666663</v>
      </c>
      <c r="K142" s="21" t="s">
        <v>850</v>
      </c>
      <c r="L142" s="36">
        <v>2500</v>
      </c>
      <c r="M142" s="21">
        <v>4</v>
      </c>
    </row>
    <row r="143" spans="1:13" ht="78.75" customHeight="1" x14ac:dyDescent="0.2">
      <c r="A143" s="21">
        <v>138</v>
      </c>
      <c r="B143" s="21">
        <v>212</v>
      </c>
      <c r="C143" s="21" t="s">
        <v>1273</v>
      </c>
      <c r="D143" s="17" t="s">
        <v>1274</v>
      </c>
      <c r="E143" s="21" t="s">
        <v>452</v>
      </c>
      <c r="F143" s="21" t="s">
        <v>853</v>
      </c>
      <c r="G143" s="21" t="s">
        <v>854</v>
      </c>
      <c r="H143" s="127" t="s">
        <v>513</v>
      </c>
      <c r="I143" s="22">
        <v>42735</v>
      </c>
      <c r="J143" s="18">
        <v>0.91666666666666663</v>
      </c>
      <c r="K143" s="17"/>
      <c r="L143" s="36">
        <v>5500</v>
      </c>
      <c r="M143" s="21">
        <v>4</v>
      </c>
    </row>
    <row r="144" spans="1:13" ht="51.75" customHeight="1" x14ac:dyDescent="0.2">
      <c r="A144" s="21">
        <v>139</v>
      </c>
      <c r="B144" s="21">
        <v>213</v>
      </c>
      <c r="C144" s="21" t="s">
        <v>860</v>
      </c>
      <c r="D144" s="17" t="s">
        <v>859</v>
      </c>
      <c r="E144" s="21" t="s">
        <v>30</v>
      </c>
      <c r="F144" s="21" t="s">
        <v>861</v>
      </c>
      <c r="G144" s="21" t="s">
        <v>862</v>
      </c>
      <c r="H144" s="127" t="s">
        <v>513</v>
      </c>
      <c r="I144" s="22">
        <v>42735</v>
      </c>
      <c r="J144" s="18">
        <v>0.6875</v>
      </c>
      <c r="K144" s="17"/>
      <c r="L144" s="36">
        <v>2200</v>
      </c>
      <c r="M144" s="21">
        <v>1</v>
      </c>
    </row>
    <row r="145" spans="1:13" ht="51.75" customHeight="1" x14ac:dyDescent="0.2">
      <c r="A145" s="21">
        <v>140</v>
      </c>
      <c r="B145" s="7">
        <v>214</v>
      </c>
      <c r="C145" s="21" t="s">
        <v>504</v>
      </c>
      <c r="D145" s="17" t="s">
        <v>503</v>
      </c>
      <c r="E145" s="21" t="s">
        <v>30</v>
      </c>
      <c r="F145" s="21" t="s">
        <v>866</v>
      </c>
      <c r="G145" s="21" t="s">
        <v>867</v>
      </c>
      <c r="H145" s="127" t="s">
        <v>513</v>
      </c>
      <c r="I145" s="22">
        <v>42735</v>
      </c>
      <c r="J145" s="18">
        <v>0.70833333333333337</v>
      </c>
      <c r="K145" s="17" t="s">
        <v>1258</v>
      </c>
      <c r="L145" s="36">
        <v>2200</v>
      </c>
      <c r="M145" s="21">
        <v>4</v>
      </c>
    </row>
    <row r="146" spans="1:13" ht="51.75" customHeight="1" x14ac:dyDescent="0.2">
      <c r="A146" s="21">
        <v>141</v>
      </c>
      <c r="B146" s="21">
        <v>215</v>
      </c>
      <c r="C146" s="21" t="s">
        <v>864</v>
      </c>
      <c r="D146" s="17" t="s">
        <v>1194</v>
      </c>
      <c r="E146" s="21" t="s">
        <v>30</v>
      </c>
      <c r="F146" s="21" t="s">
        <v>869</v>
      </c>
      <c r="G146" s="21" t="s">
        <v>868</v>
      </c>
      <c r="H146" s="127" t="s">
        <v>512</v>
      </c>
      <c r="I146" s="22">
        <v>42735</v>
      </c>
      <c r="J146" s="18">
        <v>0.58333333333333337</v>
      </c>
      <c r="K146" s="17" t="s">
        <v>1195</v>
      </c>
      <c r="L146" s="36">
        <v>2200</v>
      </c>
      <c r="M146" s="21">
        <v>1</v>
      </c>
    </row>
    <row r="147" spans="1:13" ht="51.75" customHeight="1" x14ac:dyDescent="0.2">
      <c r="A147" s="21">
        <v>142</v>
      </c>
      <c r="B147" s="21">
        <v>220</v>
      </c>
      <c r="C147" s="21" t="s">
        <v>885</v>
      </c>
      <c r="D147" s="17" t="s">
        <v>886</v>
      </c>
      <c r="E147" s="21" t="s">
        <v>197</v>
      </c>
      <c r="F147" s="21" t="s">
        <v>887</v>
      </c>
      <c r="G147" s="21" t="s">
        <v>888</v>
      </c>
      <c r="H147" s="127" t="s">
        <v>513</v>
      </c>
      <c r="I147" s="22">
        <v>42733</v>
      </c>
      <c r="J147" s="18">
        <v>0.66666666666666663</v>
      </c>
      <c r="K147" s="21"/>
      <c r="L147" s="36">
        <v>1700</v>
      </c>
      <c r="M147" s="21">
        <v>3</v>
      </c>
    </row>
    <row r="148" spans="1:13" ht="51.75" customHeight="1" x14ac:dyDescent="0.2">
      <c r="A148" s="21">
        <v>143</v>
      </c>
      <c r="B148" s="21">
        <v>222</v>
      </c>
      <c r="C148" s="21" t="s">
        <v>894</v>
      </c>
      <c r="D148" s="17" t="s">
        <v>890</v>
      </c>
      <c r="E148" s="21" t="s">
        <v>891</v>
      </c>
      <c r="F148" s="21" t="s">
        <v>892</v>
      </c>
      <c r="G148" s="21" t="s">
        <v>893</v>
      </c>
      <c r="H148" s="127" t="s">
        <v>513</v>
      </c>
      <c r="I148" s="22">
        <v>42735</v>
      </c>
      <c r="J148" s="18">
        <v>0.875</v>
      </c>
      <c r="K148" s="17"/>
      <c r="L148" s="36">
        <v>4300</v>
      </c>
      <c r="M148" s="21">
        <v>4</v>
      </c>
    </row>
    <row r="149" spans="1:13" ht="93" customHeight="1" x14ac:dyDescent="0.2">
      <c r="A149" s="21">
        <v>144</v>
      </c>
      <c r="B149" s="21">
        <v>223</v>
      </c>
      <c r="C149" s="21" t="s">
        <v>898</v>
      </c>
      <c r="D149" s="17" t="s">
        <v>895</v>
      </c>
      <c r="E149" s="21" t="s">
        <v>30</v>
      </c>
      <c r="F149" s="21" t="s">
        <v>899</v>
      </c>
      <c r="G149" s="21" t="s">
        <v>896</v>
      </c>
      <c r="H149" s="127" t="s">
        <v>513</v>
      </c>
      <c r="I149" s="22">
        <v>42729</v>
      </c>
      <c r="J149" s="18">
        <v>0.50694444444444442</v>
      </c>
      <c r="K149" s="17" t="s">
        <v>928</v>
      </c>
      <c r="L149" s="36">
        <v>2000</v>
      </c>
      <c r="M149" s="21">
        <v>2</v>
      </c>
    </row>
    <row r="150" spans="1:13" ht="51.75" customHeight="1" x14ac:dyDescent="0.2">
      <c r="A150" s="21">
        <v>145</v>
      </c>
      <c r="B150" s="21">
        <v>224</v>
      </c>
      <c r="C150" s="21" t="s">
        <v>901</v>
      </c>
      <c r="D150" s="17" t="s">
        <v>900</v>
      </c>
      <c r="E150" s="21" t="s">
        <v>57</v>
      </c>
      <c r="F150" s="21" t="s">
        <v>902</v>
      </c>
      <c r="G150" s="21" t="s">
        <v>903</v>
      </c>
      <c r="H150" s="127" t="s">
        <v>513</v>
      </c>
      <c r="I150" s="22">
        <v>42729</v>
      </c>
      <c r="J150" s="18">
        <v>0.53125</v>
      </c>
      <c r="K150" s="17" t="s">
        <v>904</v>
      </c>
      <c r="L150" s="36">
        <v>1500</v>
      </c>
      <c r="M150" s="21">
        <v>3</v>
      </c>
    </row>
    <row r="151" spans="1:13" ht="70.5" customHeight="1" x14ac:dyDescent="0.2">
      <c r="A151" s="21">
        <v>146</v>
      </c>
      <c r="B151" s="124">
        <v>197</v>
      </c>
      <c r="C151" s="130" t="s">
        <v>790</v>
      </c>
      <c r="D151" s="125" t="s">
        <v>788</v>
      </c>
      <c r="E151" s="124" t="s">
        <v>30</v>
      </c>
      <c r="F151" s="130" t="s">
        <v>789</v>
      </c>
      <c r="G151" s="124" t="s">
        <v>910</v>
      </c>
      <c r="H151" s="127" t="s">
        <v>513</v>
      </c>
      <c r="I151" s="22">
        <v>42726</v>
      </c>
      <c r="J151" s="18">
        <v>0.85416666666666663</v>
      </c>
      <c r="K151" s="17" t="s">
        <v>912</v>
      </c>
      <c r="L151" s="36">
        <v>4000</v>
      </c>
      <c r="M151" s="21" t="s">
        <v>905</v>
      </c>
    </row>
    <row r="152" spans="1:13" ht="88.5" customHeight="1" x14ac:dyDescent="0.2">
      <c r="A152" s="21">
        <v>147</v>
      </c>
      <c r="B152" s="124">
        <v>197</v>
      </c>
      <c r="C152" s="130" t="s">
        <v>790</v>
      </c>
      <c r="D152" s="125" t="s">
        <v>788</v>
      </c>
      <c r="E152" s="124" t="s">
        <v>30</v>
      </c>
      <c r="F152" s="130" t="s">
        <v>789</v>
      </c>
      <c r="G152" s="124" t="s">
        <v>910</v>
      </c>
      <c r="H152" s="127" t="s">
        <v>513</v>
      </c>
      <c r="I152" s="22">
        <v>42727</v>
      </c>
      <c r="J152" s="18">
        <v>0.85416666666666663</v>
      </c>
      <c r="K152" s="17" t="s">
        <v>912</v>
      </c>
      <c r="L152" s="36">
        <v>4000</v>
      </c>
      <c r="M152" s="21" t="s">
        <v>905</v>
      </c>
    </row>
    <row r="153" spans="1:13" ht="51.75" customHeight="1" x14ac:dyDescent="0.2">
      <c r="A153" s="21">
        <v>148</v>
      </c>
      <c r="B153" s="21">
        <v>221</v>
      </c>
      <c r="C153" s="21" t="s">
        <v>908</v>
      </c>
      <c r="D153" s="17" t="s">
        <v>889</v>
      </c>
      <c r="E153" s="21" t="s">
        <v>30</v>
      </c>
      <c r="F153" s="21" t="s">
        <v>909</v>
      </c>
      <c r="G153" s="21" t="s">
        <v>907</v>
      </c>
      <c r="H153" s="127" t="s">
        <v>513</v>
      </c>
      <c r="I153" s="22">
        <v>42735</v>
      </c>
      <c r="J153" s="18">
        <v>0.52083333333333337</v>
      </c>
      <c r="K153" s="17"/>
      <c r="L153" s="36">
        <v>1900</v>
      </c>
      <c r="M153" s="21">
        <v>2</v>
      </c>
    </row>
    <row r="154" spans="1:13" ht="159" customHeight="1" x14ac:dyDescent="0.2">
      <c r="A154" s="21">
        <v>149</v>
      </c>
      <c r="B154" s="21">
        <v>225</v>
      </c>
      <c r="C154" s="21" t="s">
        <v>914</v>
      </c>
      <c r="D154" s="17" t="s">
        <v>915</v>
      </c>
      <c r="E154" s="21" t="s">
        <v>30</v>
      </c>
      <c r="F154" s="21" t="s">
        <v>913</v>
      </c>
      <c r="G154" s="21" t="s">
        <v>99</v>
      </c>
      <c r="H154" s="127" t="s">
        <v>513</v>
      </c>
      <c r="I154" s="22">
        <v>42730</v>
      </c>
      <c r="J154" s="18">
        <v>0.36805555555555558</v>
      </c>
      <c r="K154" s="21" t="s">
        <v>918</v>
      </c>
      <c r="L154" s="36">
        <v>1000</v>
      </c>
      <c r="M154" s="21" t="s">
        <v>917</v>
      </c>
    </row>
    <row r="155" spans="1:13" ht="51.75" customHeight="1" x14ac:dyDescent="0.2">
      <c r="A155" s="21">
        <v>150</v>
      </c>
      <c r="B155" s="124">
        <v>197</v>
      </c>
      <c r="C155" s="130" t="s">
        <v>790</v>
      </c>
      <c r="D155" s="125" t="s">
        <v>788</v>
      </c>
      <c r="E155" s="124" t="s">
        <v>30</v>
      </c>
      <c r="F155" s="130" t="s">
        <v>789</v>
      </c>
      <c r="G155" s="124" t="s">
        <v>910</v>
      </c>
      <c r="H155" s="127" t="s">
        <v>513</v>
      </c>
      <c r="I155" s="22">
        <v>42728</v>
      </c>
      <c r="J155" s="18">
        <v>0.85416666666666663</v>
      </c>
      <c r="K155" s="17" t="s">
        <v>911</v>
      </c>
      <c r="L155" s="36">
        <v>4000</v>
      </c>
      <c r="M155" s="21" t="s">
        <v>905</v>
      </c>
    </row>
    <row r="156" spans="1:13" ht="70.5" customHeight="1" x14ac:dyDescent="0.2">
      <c r="A156" s="21">
        <v>151</v>
      </c>
      <c r="B156" s="124">
        <v>175</v>
      </c>
      <c r="C156" s="129" t="s">
        <v>639</v>
      </c>
      <c r="D156" s="125" t="s">
        <v>640</v>
      </c>
      <c r="E156" s="124" t="s">
        <v>631</v>
      </c>
      <c r="F156" s="23" t="s">
        <v>635</v>
      </c>
      <c r="G156" s="23" t="s">
        <v>919</v>
      </c>
      <c r="H156" s="127" t="s">
        <v>512</v>
      </c>
      <c r="I156" s="22">
        <v>42727</v>
      </c>
      <c r="J156" s="18">
        <v>0.65625</v>
      </c>
      <c r="K156" s="17" t="s">
        <v>920</v>
      </c>
      <c r="L156" s="36">
        <v>3500</v>
      </c>
      <c r="M156" s="21" t="s">
        <v>311</v>
      </c>
    </row>
    <row r="157" spans="1:13" ht="93" customHeight="1" x14ac:dyDescent="0.2">
      <c r="A157" s="21">
        <v>152</v>
      </c>
      <c r="B157" s="21">
        <v>226</v>
      </c>
      <c r="C157" s="21" t="s">
        <v>921</v>
      </c>
      <c r="D157" s="17" t="s">
        <v>922</v>
      </c>
      <c r="E157" s="21" t="s">
        <v>30</v>
      </c>
      <c r="F157" s="21" t="s">
        <v>923</v>
      </c>
      <c r="G157" s="21" t="s">
        <v>924</v>
      </c>
      <c r="H157" s="127" t="s">
        <v>513</v>
      </c>
      <c r="I157" s="22">
        <v>42735</v>
      </c>
      <c r="J157" s="18">
        <v>0.70833333333333337</v>
      </c>
      <c r="K157" s="28"/>
      <c r="L157" s="36">
        <v>2200</v>
      </c>
      <c r="M157" s="21">
        <v>1</v>
      </c>
    </row>
    <row r="158" spans="1:13" ht="51.75" customHeight="1" x14ac:dyDescent="0.2">
      <c r="A158" s="21">
        <v>153</v>
      </c>
      <c r="B158" s="21">
        <v>227</v>
      </c>
      <c r="C158" s="21" t="s">
        <v>998</v>
      </c>
      <c r="D158" s="17" t="s">
        <v>925</v>
      </c>
      <c r="E158" s="21" t="s">
        <v>30</v>
      </c>
      <c r="F158" s="21" t="s">
        <v>926</v>
      </c>
      <c r="G158" s="21" t="s">
        <v>999</v>
      </c>
      <c r="H158" s="127" t="s">
        <v>513</v>
      </c>
      <c r="I158" s="22">
        <v>42732</v>
      </c>
      <c r="J158" s="18">
        <v>0.85416666666666663</v>
      </c>
      <c r="K158" s="17"/>
      <c r="L158" s="36">
        <v>1300</v>
      </c>
      <c r="M158" s="21">
        <v>2</v>
      </c>
    </row>
    <row r="159" spans="1:13" ht="51.75" customHeight="1" x14ac:dyDescent="0.2">
      <c r="A159" s="21">
        <v>154</v>
      </c>
      <c r="B159" s="21">
        <v>229</v>
      </c>
      <c r="C159" s="21" t="s">
        <v>990</v>
      </c>
      <c r="D159" s="17" t="s">
        <v>989</v>
      </c>
      <c r="E159" s="21" t="s">
        <v>73</v>
      </c>
      <c r="F159" s="21" t="s">
        <v>933</v>
      </c>
      <c r="G159" s="21" t="s">
        <v>934</v>
      </c>
      <c r="H159" s="127" t="s">
        <v>513</v>
      </c>
      <c r="I159" s="22">
        <v>42728</v>
      </c>
      <c r="J159" s="18">
        <v>0.625</v>
      </c>
      <c r="K159" s="17"/>
      <c r="L159" s="36">
        <v>1400</v>
      </c>
      <c r="M159" s="21">
        <v>2</v>
      </c>
    </row>
    <row r="160" spans="1:13" ht="74.25" customHeight="1" x14ac:dyDescent="0.2">
      <c r="A160" s="21">
        <v>155</v>
      </c>
      <c r="B160" s="21">
        <v>230</v>
      </c>
      <c r="C160" s="21" t="s">
        <v>935</v>
      </c>
      <c r="D160" s="17" t="s">
        <v>938</v>
      </c>
      <c r="E160" s="21" t="s">
        <v>65</v>
      </c>
      <c r="F160" s="21" t="s">
        <v>936</v>
      </c>
      <c r="G160" s="21"/>
      <c r="H160" s="127" t="s">
        <v>512</v>
      </c>
      <c r="I160" s="22">
        <v>42729</v>
      </c>
      <c r="J160" s="34">
        <v>0.66666666666666663</v>
      </c>
      <c r="K160" s="21" t="s">
        <v>937</v>
      </c>
      <c r="L160" s="36">
        <v>0</v>
      </c>
      <c r="M160" s="21">
        <v>2</v>
      </c>
    </row>
    <row r="161" spans="1:13" ht="51.75" customHeight="1" x14ac:dyDescent="0.2">
      <c r="A161" s="21">
        <v>156</v>
      </c>
      <c r="B161" s="21">
        <v>231</v>
      </c>
      <c r="C161" s="21" t="s">
        <v>939</v>
      </c>
      <c r="D161" s="17" t="s">
        <v>940</v>
      </c>
      <c r="E161" s="21" t="s">
        <v>578</v>
      </c>
      <c r="F161" s="21" t="s">
        <v>941</v>
      </c>
      <c r="G161" s="21" t="s">
        <v>1000</v>
      </c>
      <c r="H161" s="127" t="s">
        <v>513</v>
      </c>
      <c r="I161" s="22">
        <v>42729</v>
      </c>
      <c r="J161" s="18">
        <v>0.6875</v>
      </c>
      <c r="K161" s="17"/>
      <c r="L161" s="36">
        <v>2200</v>
      </c>
      <c r="M161" s="21">
        <v>1</v>
      </c>
    </row>
    <row r="162" spans="1:13" ht="39.75" customHeight="1" x14ac:dyDescent="0.2">
      <c r="A162" s="21">
        <v>157</v>
      </c>
      <c r="B162" s="124">
        <v>197</v>
      </c>
      <c r="C162" s="130" t="s">
        <v>790</v>
      </c>
      <c r="D162" s="125" t="s">
        <v>788</v>
      </c>
      <c r="E162" s="124" t="s">
        <v>30</v>
      </c>
      <c r="F162" s="130" t="s">
        <v>789</v>
      </c>
      <c r="G162" s="124" t="s">
        <v>942</v>
      </c>
      <c r="H162" s="127" t="s">
        <v>513</v>
      </c>
      <c r="I162" s="22">
        <v>42727</v>
      </c>
      <c r="J162" s="18" t="s">
        <v>943</v>
      </c>
      <c r="K162" s="17"/>
      <c r="L162" s="36">
        <v>6000</v>
      </c>
      <c r="M162" s="21" t="s">
        <v>949</v>
      </c>
    </row>
    <row r="163" spans="1:13" ht="75.75" customHeight="1" x14ac:dyDescent="0.2">
      <c r="A163" s="123">
        <v>158</v>
      </c>
      <c r="B163" s="21">
        <v>238</v>
      </c>
      <c r="C163" s="21" t="s">
        <v>976</v>
      </c>
      <c r="D163" s="17" t="s">
        <v>975</v>
      </c>
      <c r="E163" s="21" t="s">
        <v>979</v>
      </c>
      <c r="F163" s="21" t="s">
        <v>980</v>
      </c>
      <c r="G163" s="21" t="s">
        <v>981</v>
      </c>
      <c r="H163" s="127" t="s">
        <v>513</v>
      </c>
      <c r="I163" s="22">
        <v>42734</v>
      </c>
      <c r="J163" s="137">
        <v>0.53125</v>
      </c>
      <c r="K163" s="123"/>
      <c r="L163" s="139">
        <v>2000</v>
      </c>
      <c r="M163" s="123">
        <v>3</v>
      </c>
    </row>
    <row r="164" spans="1:13" ht="65.25" customHeight="1" x14ac:dyDescent="0.2">
      <c r="A164" s="21">
        <v>159</v>
      </c>
      <c r="B164" s="21">
        <v>234</v>
      </c>
      <c r="C164" s="21" t="s">
        <v>950</v>
      </c>
      <c r="D164" s="17" t="s">
        <v>957</v>
      </c>
      <c r="E164" s="21" t="s">
        <v>60</v>
      </c>
      <c r="F164" s="21" t="s">
        <v>951</v>
      </c>
      <c r="G164" s="21" t="s">
        <v>952</v>
      </c>
      <c r="H164" s="127" t="s">
        <v>513</v>
      </c>
      <c r="I164" s="22">
        <v>42732</v>
      </c>
      <c r="J164" s="18">
        <v>0.875</v>
      </c>
      <c r="K164" s="17"/>
      <c r="L164" s="36">
        <v>1400</v>
      </c>
      <c r="M164" s="21">
        <v>3</v>
      </c>
    </row>
    <row r="165" spans="1:13" ht="111" customHeight="1" x14ac:dyDescent="0.2">
      <c r="A165" s="21">
        <v>160</v>
      </c>
      <c r="B165" s="119">
        <v>102</v>
      </c>
      <c r="C165" s="21" t="s">
        <v>263</v>
      </c>
      <c r="D165" s="17" t="s">
        <v>264</v>
      </c>
      <c r="E165" s="21" t="s">
        <v>197</v>
      </c>
      <c r="F165" s="21" t="s">
        <v>953</v>
      </c>
      <c r="G165" s="21" t="s">
        <v>718</v>
      </c>
      <c r="H165" s="21" t="s">
        <v>512</v>
      </c>
      <c r="I165" s="22">
        <v>42734</v>
      </c>
      <c r="J165" s="18">
        <v>0.6875</v>
      </c>
      <c r="K165" s="17"/>
      <c r="L165" s="36">
        <v>1600</v>
      </c>
      <c r="M165" s="21">
        <v>1</v>
      </c>
    </row>
    <row r="166" spans="1:13" ht="60.75" customHeight="1" x14ac:dyDescent="0.2">
      <c r="A166" s="21">
        <v>161</v>
      </c>
      <c r="B166" s="119">
        <v>28</v>
      </c>
      <c r="C166" s="21" t="s">
        <v>424</v>
      </c>
      <c r="D166" s="17" t="s">
        <v>423</v>
      </c>
      <c r="E166" s="21" t="s">
        <v>631</v>
      </c>
      <c r="F166" s="21" t="s">
        <v>1262</v>
      </c>
      <c r="G166" s="21" t="s">
        <v>955</v>
      </c>
      <c r="H166" s="21" t="s">
        <v>512</v>
      </c>
      <c r="I166" s="22">
        <v>42736</v>
      </c>
      <c r="J166" s="18">
        <v>6.25E-2</v>
      </c>
      <c r="K166" s="17"/>
      <c r="L166" s="36">
        <v>7000</v>
      </c>
      <c r="M166" s="21">
        <v>3</v>
      </c>
    </row>
    <row r="167" spans="1:13" ht="187.5" customHeight="1" x14ac:dyDescent="0.2">
      <c r="A167" s="21">
        <v>162</v>
      </c>
      <c r="B167" s="21">
        <v>247</v>
      </c>
      <c r="C167" s="21" t="s">
        <v>1175</v>
      </c>
      <c r="D167" s="17" t="s">
        <v>1176</v>
      </c>
      <c r="E167" s="21" t="s">
        <v>452</v>
      </c>
      <c r="F167" s="21" t="s">
        <v>1174</v>
      </c>
      <c r="G167" s="21" t="s">
        <v>1049</v>
      </c>
      <c r="H167" s="127" t="s">
        <v>513</v>
      </c>
      <c r="I167" s="22">
        <v>42733</v>
      </c>
      <c r="J167" s="18">
        <v>0.83333333333333337</v>
      </c>
      <c r="K167" s="144" t="s">
        <v>1042</v>
      </c>
      <c r="L167" s="36">
        <v>1000</v>
      </c>
      <c r="M167" s="21">
        <v>1</v>
      </c>
    </row>
    <row r="168" spans="1:13" ht="39.75" customHeight="1" x14ac:dyDescent="0.2">
      <c r="A168" s="21">
        <v>163</v>
      </c>
      <c r="B168" s="124">
        <v>197</v>
      </c>
      <c r="C168" s="130" t="s">
        <v>790</v>
      </c>
      <c r="D168" s="125" t="s">
        <v>788</v>
      </c>
      <c r="E168" s="124" t="s">
        <v>30</v>
      </c>
      <c r="F168" s="130" t="s">
        <v>789</v>
      </c>
      <c r="G168" s="124" t="s">
        <v>910</v>
      </c>
      <c r="H168" s="127" t="s">
        <v>513</v>
      </c>
      <c r="I168" s="22">
        <v>42730</v>
      </c>
      <c r="J168" s="18">
        <v>0.85416666666666663</v>
      </c>
      <c r="K168" s="17"/>
      <c r="L168" s="36">
        <v>4000</v>
      </c>
      <c r="M168" s="21" t="s">
        <v>865</v>
      </c>
    </row>
    <row r="169" spans="1:13" ht="68.25" customHeight="1" x14ac:dyDescent="0.2">
      <c r="A169" s="21">
        <v>164</v>
      </c>
      <c r="B169" s="21">
        <v>7</v>
      </c>
      <c r="C169" s="21" t="s">
        <v>401</v>
      </c>
      <c r="D169" s="17" t="s">
        <v>400</v>
      </c>
      <c r="E169" s="21" t="s">
        <v>117</v>
      </c>
      <c r="F169" s="21" t="s">
        <v>585</v>
      </c>
      <c r="G169" s="21" t="s">
        <v>1214</v>
      </c>
      <c r="H169" s="21" t="s">
        <v>512</v>
      </c>
      <c r="I169" s="22">
        <v>42735</v>
      </c>
      <c r="J169" s="18">
        <v>0.9375</v>
      </c>
      <c r="K169" s="123"/>
      <c r="L169" s="143">
        <v>4500</v>
      </c>
      <c r="M169" s="21">
        <v>2</v>
      </c>
    </row>
    <row r="170" spans="1:13" ht="79.5" customHeight="1" x14ac:dyDescent="0.2">
      <c r="A170" s="21">
        <v>165</v>
      </c>
      <c r="B170" s="21">
        <v>235</v>
      </c>
      <c r="C170" s="21" t="s">
        <v>963</v>
      </c>
      <c r="D170" s="17" t="s">
        <v>964</v>
      </c>
      <c r="E170" s="21" t="s">
        <v>30</v>
      </c>
      <c r="F170" s="21" t="s">
        <v>965</v>
      </c>
      <c r="G170" s="21" t="s">
        <v>1255</v>
      </c>
      <c r="H170" s="127" t="s">
        <v>513</v>
      </c>
      <c r="I170" s="22">
        <v>42735</v>
      </c>
      <c r="J170" s="142">
        <v>0.75</v>
      </c>
      <c r="K170" s="21" t="s">
        <v>1256</v>
      </c>
      <c r="L170" s="36">
        <v>2200</v>
      </c>
      <c r="M170" s="21">
        <v>2</v>
      </c>
    </row>
    <row r="171" spans="1:13" ht="39.75" customHeight="1" x14ac:dyDescent="0.2">
      <c r="A171" s="21">
        <v>166</v>
      </c>
      <c r="B171" s="119">
        <v>74</v>
      </c>
      <c r="C171" s="21" t="s">
        <v>206</v>
      </c>
      <c r="D171" s="17" t="s">
        <v>207</v>
      </c>
      <c r="E171" s="21" t="s">
        <v>142</v>
      </c>
      <c r="F171" s="21" t="s">
        <v>967</v>
      </c>
      <c r="G171" s="21" t="s">
        <v>966</v>
      </c>
      <c r="H171" s="21" t="s">
        <v>512</v>
      </c>
      <c r="I171" s="22">
        <v>42734</v>
      </c>
      <c r="J171" s="18">
        <v>0.85416666666666663</v>
      </c>
      <c r="K171" s="17"/>
      <c r="L171" s="36">
        <v>2000</v>
      </c>
      <c r="M171" s="21">
        <v>2</v>
      </c>
    </row>
    <row r="172" spans="1:13" ht="39.75" customHeight="1" x14ac:dyDescent="0.2">
      <c r="A172" s="21">
        <v>167</v>
      </c>
      <c r="B172" s="21">
        <v>155</v>
      </c>
      <c r="C172" s="21" t="s">
        <v>442</v>
      </c>
      <c r="D172" s="17" t="s">
        <v>451</v>
      </c>
      <c r="E172" s="21" t="s">
        <v>30</v>
      </c>
      <c r="F172" s="21" t="s">
        <v>441</v>
      </c>
      <c r="G172" s="21" t="s">
        <v>988</v>
      </c>
      <c r="H172" s="21" t="s">
        <v>512</v>
      </c>
      <c r="I172" s="22">
        <v>42728</v>
      </c>
      <c r="J172" s="18">
        <v>0.45833333333333331</v>
      </c>
      <c r="K172" s="17"/>
      <c r="L172" s="36">
        <v>0</v>
      </c>
      <c r="M172" s="21">
        <v>2</v>
      </c>
    </row>
    <row r="173" spans="1:13" ht="39.75" customHeight="1" x14ac:dyDescent="0.2">
      <c r="A173" s="21">
        <v>168</v>
      </c>
      <c r="B173" s="21">
        <v>239</v>
      </c>
      <c r="C173" s="21" t="s">
        <v>992</v>
      </c>
      <c r="D173" s="17" t="s">
        <v>991</v>
      </c>
      <c r="E173" s="21" t="s">
        <v>57</v>
      </c>
      <c r="F173" s="21" t="s">
        <v>993</v>
      </c>
      <c r="G173" s="21" t="s">
        <v>994</v>
      </c>
      <c r="H173" s="127" t="s">
        <v>513</v>
      </c>
      <c r="I173" s="22">
        <v>42732</v>
      </c>
      <c r="J173" s="18">
        <v>0.64583333333333337</v>
      </c>
      <c r="K173" s="17"/>
      <c r="L173" s="36">
        <v>1500</v>
      </c>
      <c r="M173" s="21">
        <v>3</v>
      </c>
    </row>
    <row r="174" spans="1:13" ht="39.75" customHeight="1" x14ac:dyDescent="0.2">
      <c r="A174" s="21">
        <v>169</v>
      </c>
      <c r="B174" s="21">
        <v>240</v>
      </c>
      <c r="C174" s="21" t="s">
        <v>1003</v>
      </c>
      <c r="D174" s="17" t="s">
        <v>1190</v>
      </c>
      <c r="E174" s="21" t="s">
        <v>30</v>
      </c>
      <c r="F174" s="21" t="s">
        <v>1001</v>
      </c>
      <c r="G174" s="21" t="s">
        <v>1002</v>
      </c>
      <c r="H174" s="127" t="s">
        <v>513</v>
      </c>
      <c r="I174" s="22">
        <v>42735</v>
      </c>
      <c r="J174" s="18">
        <v>0.39583333333333331</v>
      </c>
      <c r="K174" s="17"/>
      <c r="L174" s="36">
        <v>1900</v>
      </c>
      <c r="M174" s="21">
        <v>1</v>
      </c>
    </row>
    <row r="175" spans="1:13" ht="39.75" customHeight="1" x14ac:dyDescent="0.2">
      <c r="A175" s="21">
        <v>170</v>
      </c>
      <c r="B175" s="21">
        <v>241</v>
      </c>
      <c r="C175" s="21" t="s">
        <v>1004</v>
      </c>
      <c r="D175" s="17" t="s">
        <v>1005</v>
      </c>
      <c r="E175" s="21" t="s">
        <v>30</v>
      </c>
      <c r="F175" s="21" t="s">
        <v>1006</v>
      </c>
      <c r="G175" s="21" t="s">
        <v>1257</v>
      </c>
      <c r="H175" s="127" t="s">
        <v>513</v>
      </c>
      <c r="I175" s="22">
        <v>42734</v>
      </c>
      <c r="J175" s="18">
        <v>0.75</v>
      </c>
      <c r="K175" s="17"/>
      <c r="L175" s="36">
        <v>1500</v>
      </c>
      <c r="M175" s="21">
        <v>2</v>
      </c>
    </row>
    <row r="176" spans="1:13" ht="39.75" customHeight="1" x14ac:dyDescent="0.2">
      <c r="A176" s="21">
        <v>171</v>
      </c>
      <c r="B176" s="21"/>
      <c r="C176" s="21" t="s">
        <v>1008</v>
      </c>
      <c r="D176" s="17" t="s">
        <v>1011</v>
      </c>
      <c r="E176" s="21" t="s">
        <v>30</v>
      </c>
      <c r="F176" s="21" t="s">
        <v>1009</v>
      </c>
      <c r="G176" s="21" t="s">
        <v>1010</v>
      </c>
      <c r="H176" s="21" t="s">
        <v>512</v>
      </c>
      <c r="I176" s="22">
        <v>42729</v>
      </c>
      <c r="J176" s="18">
        <v>0.60416666666666663</v>
      </c>
      <c r="K176" s="17"/>
      <c r="L176" s="36">
        <v>0</v>
      </c>
      <c r="M176" s="21">
        <v>1</v>
      </c>
    </row>
    <row r="177" spans="1:13" ht="39.75" customHeight="1" x14ac:dyDescent="0.2">
      <c r="A177" s="21">
        <v>172</v>
      </c>
      <c r="B177" s="21">
        <v>242</v>
      </c>
      <c r="C177" s="21" t="s">
        <v>1015</v>
      </c>
      <c r="D177" s="17" t="s">
        <v>1016</v>
      </c>
      <c r="E177" s="21" t="s">
        <v>30</v>
      </c>
      <c r="F177" s="21" t="s">
        <v>1017</v>
      </c>
      <c r="G177" s="21" t="s">
        <v>1215</v>
      </c>
      <c r="H177" s="127" t="s">
        <v>512</v>
      </c>
      <c r="I177" s="22">
        <v>42735</v>
      </c>
      <c r="J177" s="18">
        <v>0.95833333333333337</v>
      </c>
      <c r="K177" s="17" t="s">
        <v>1043</v>
      </c>
      <c r="L177" s="36">
        <v>4700</v>
      </c>
      <c r="M177" s="21">
        <v>2</v>
      </c>
    </row>
    <row r="178" spans="1:13" ht="78.75" customHeight="1" x14ac:dyDescent="0.2">
      <c r="A178" s="21">
        <v>173</v>
      </c>
      <c r="B178" s="21">
        <v>243</v>
      </c>
      <c r="C178" s="21" t="s">
        <v>1020</v>
      </c>
      <c r="D178" s="17" t="s">
        <v>1021</v>
      </c>
      <c r="E178" s="21" t="s">
        <v>30</v>
      </c>
      <c r="F178" s="21" t="s">
        <v>1249</v>
      </c>
      <c r="G178" s="21" t="s">
        <v>1022</v>
      </c>
      <c r="H178" s="127" t="s">
        <v>513</v>
      </c>
      <c r="I178" s="22">
        <v>42735</v>
      </c>
      <c r="J178" s="18">
        <v>0.72916666666666663</v>
      </c>
      <c r="K178" s="17" t="s">
        <v>1023</v>
      </c>
      <c r="L178" s="36">
        <v>2200</v>
      </c>
      <c r="M178" s="21">
        <v>2</v>
      </c>
    </row>
    <row r="179" spans="1:13" ht="56.25" customHeight="1" x14ac:dyDescent="0.2">
      <c r="A179" s="21">
        <v>174</v>
      </c>
      <c r="B179" s="119">
        <v>122</v>
      </c>
      <c r="C179" s="21" t="s">
        <v>497</v>
      </c>
      <c r="D179" s="17" t="s">
        <v>496</v>
      </c>
      <c r="E179" s="21" t="s">
        <v>30</v>
      </c>
      <c r="F179" s="21" t="s">
        <v>1248</v>
      </c>
      <c r="G179" s="21" t="s">
        <v>1024</v>
      </c>
      <c r="H179" s="21" t="s">
        <v>512</v>
      </c>
      <c r="I179" s="22">
        <v>42735</v>
      </c>
      <c r="J179" s="18">
        <v>0.47916666666666669</v>
      </c>
      <c r="K179" s="17" t="s">
        <v>1025</v>
      </c>
      <c r="L179" s="36">
        <v>1900</v>
      </c>
      <c r="M179" s="21">
        <v>2</v>
      </c>
    </row>
    <row r="180" spans="1:13" ht="39.75" customHeight="1" x14ac:dyDescent="0.2">
      <c r="A180" s="21">
        <v>175</v>
      </c>
      <c r="B180" s="21">
        <v>244</v>
      </c>
      <c r="C180" s="21" t="s">
        <v>1028</v>
      </c>
      <c r="D180" s="17" t="s">
        <v>1029</v>
      </c>
      <c r="E180" s="21" t="s">
        <v>57</v>
      </c>
      <c r="F180" s="21" t="s">
        <v>1026</v>
      </c>
      <c r="G180" s="21" t="s">
        <v>1027</v>
      </c>
      <c r="H180" s="127" t="s">
        <v>513</v>
      </c>
      <c r="I180" s="22">
        <v>42729</v>
      </c>
      <c r="J180" s="18">
        <v>0.875</v>
      </c>
      <c r="K180" s="17" t="s">
        <v>1030</v>
      </c>
      <c r="L180" s="36">
        <v>1600</v>
      </c>
      <c r="M180" s="21">
        <v>3</v>
      </c>
    </row>
    <row r="181" spans="1:13" ht="39.75" customHeight="1" x14ac:dyDescent="0.2">
      <c r="A181" s="21">
        <v>176</v>
      </c>
      <c r="B181" s="21">
        <v>245</v>
      </c>
      <c r="C181" s="21" t="s">
        <v>1033</v>
      </c>
      <c r="D181" s="17" t="s">
        <v>1034</v>
      </c>
      <c r="E181" s="21" t="s">
        <v>452</v>
      </c>
      <c r="F181" s="21" t="s">
        <v>1031</v>
      </c>
      <c r="G181" s="21" t="s">
        <v>1032</v>
      </c>
      <c r="H181" s="127" t="s">
        <v>513</v>
      </c>
      <c r="I181" s="22">
        <v>42729</v>
      </c>
      <c r="J181" s="18">
        <v>0.85416666666666663</v>
      </c>
      <c r="K181" s="17"/>
      <c r="L181" s="36">
        <v>1900</v>
      </c>
      <c r="M181" s="21">
        <v>1</v>
      </c>
    </row>
    <row r="182" spans="1:13" ht="39.75" customHeight="1" x14ac:dyDescent="0.2">
      <c r="A182" s="21">
        <v>177</v>
      </c>
      <c r="B182" s="21">
        <v>246</v>
      </c>
      <c r="C182" s="23" t="s">
        <v>1036</v>
      </c>
      <c r="D182" s="17" t="s">
        <v>1037</v>
      </c>
      <c r="E182" s="21" t="s">
        <v>30</v>
      </c>
      <c r="F182" s="21" t="s">
        <v>1038</v>
      </c>
      <c r="G182" s="21"/>
      <c r="H182" s="127" t="s">
        <v>513</v>
      </c>
      <c r="I182" s="22">
        <v>42733</v>
      </c>
      <c r="J182" s="18">
        <v>0.82291666666666663</v>
      </c>
      <c r="K182" s="17" t="s">
        <v>1039</v>
      </c>
      <c r="L182" s="36">
        <v>3000</v>
      </c>
      <c r="M182" s="21">
        <v>4</v>
      </c>
    </row>
    <row r="183" spans="1:13" ht="38.25" customHeight="1" x14ac:dyDescent="0.2">
      <c r="A183" s="21">
        <v>178</v>
      </c>
      <c r="B183" s="21">
        <v>87</v>
      </c>
      <c r="C183" s="21" t="s">
        <v>226</v>
      </c>
      <c r="D183" s="17" t="s">
        <v>227</v>
      </c>
      <c r="E183" s="21" t="s">
        <v>30</v>
      </c>
      <c r="F183" s="21" t="s">
        <v>228</v>
      </c>
      <c r="G183" s="21" t="s">
        <v>1041</v>
      </c>
      <c r="H183" s="21" t="s">
        <v>512</v>
      </c>
      <c r="I183" s="22">
        <v>42729</v>
      </c>
      <c r="J183" s="18">
        <v>0.89583333333333337</v>
      </c>
      <c r="K183" s="17"/>
      <c r="L183" s="36">
        <v>1300</v>
      </c>
      <c r="M183" s="21">
        <v>1</v>
      </c>
    </row>
    <row r="184" spans="1:13" ht="38.25" customHeight="1" x14ac:dyDescent="0.2">
      <c r="A184" s="123">
        <v>179</v>
      </c>
      <c r="B184" s="150">
        <v>197</v>
      </c>
      <c r="C184" s="151" t="s">
        <v>790</v>
      </c>
      <c r="D184" s="152" t="s">
        <v>788</v>
      </c>
      <c r="E184" s="150" t="s">
        <v>30</v>
      </c>
      <c r="F184" s="151" t="s">
        <v>789</v>
      </c>
      <c r="G184" s="150"/>
      <c r="H184" s="153" t="s">
        <v>513</v>
      </c>
      <c r="I184" s="22">
        <v>42736</v>
      </c>
      <c r="J184" s="137">
        <v>2.0833333333333332E-2</v>
      </c>
      <c r="K184" s="138"/>
      <c r="L184" s="139">
        <v>8000</v>
      </c>
      <c r="M184" s="123">
        <v>4</v>
      </c>
    </row>
    <row r="185" spans="1:13" ht="38.25" customHeight="1" x14ac:dyDescent="0.2">
      <c r="A185" s="21">
        <v>180</v>
      </c>
      <c r="B185" s="21">
        <v>249</v>
      </c>
      <c r="C185" s="21" t="s">
        <v>1055</v>
      </c>
      <c r="D185" s="17" t="s">
        <v>1052</v>
      </c>
      <c r="E185" s="21" t="s">
        <v>30</v>
      </c>
      <c r="F185" s="21" t="s">
        <v>1053</v>
      </c>
      <c r="G185" s="21" t="s">
        <v>1054</v>
      </c>
      <c r="H185" s="127" t="s">
        <v>513</v>
      </c>
      <c r="I185" s="22">
        <v>42733</v>
      </c>
      <c r="J185" s="18">
        <v>0.6875</v>
      </c>
      <c r="K185" s="17"/>
      <c r="L185" s="36">
        <v>1300</v>
      </c>
      <c r="M185" s="21">
        <v>1</v>
      </c>
    </row>
    <row r="186" spans="1:13" ht="65.25" customHeight="1" x14ac:dyDescent="0.2">
      <c r="A186" s="123">
        <v>181</v>
      </c>
      <c r="B186" s="123">
        <v>258</v>
      </c>
      <c r="C186" s="123" t="s">
        <v>1107</v>
      </c>
      <c r="D186" s="138" t="s">
        <v>1108</v>
      </c>
      <c r="E186" s="123" t="s">
        <v>30</v>
      </c>
      <c r="F186" s="123" t="s">
        <v>1265</v>
      </c>
      <c r="G186" s="123" t="s">
        <v>1264</v>
      </c>
      <c r="H186" s="153" t="s">
        <v>513</v>
      </c>
      <c r="I186" s="22">
        <v>42735</v>
      </c>
      <c r="J186" s="137">
        <v>0.6875</v>
      </c>
      <c r="K186" s="123"/>
      <c r="L186" s="139">
        <v>2200</v>
      </c>
      <c r="M186" s="123">
        <v>2</v>
      </c>
    </row>
    <row r="187" spans="1:13" ht="60.75" customHeight="1" x14ac:dyDescent="0.2">
      <c r="A187" s="21">
        <v>182</v>
      </c>
      <c r="B187" s="21">
        <v>251</v>
      </c>
      <c r="C187" s="21" t="s">
        <v>1061</v>
      </c>
      <c r="D187" s="17" t="s">
        <v>1062</v>
      </c>
      <c r="E187" s="21" t="s">
        <v>30</v>
      </c>
      <c r="F187" s="21" t="s">
        <v>1063</v>
      </c>
      <c r="G187" s="21" t="s">
        <v>1064</v>
      </c>
      <c r="H187" s="127" t="s">
        <v>513</v>
      </c>
      <c r="I187" s="22">
        <v>42733</v>
      </c>
      <c r="J187" s="18">
        <v>0.875</v>
      </c>
      <c r="K187" s="17"/>
      <c r="L187" s="36">
        <v>1300</v>
      </c>
      <c r="M187" s="21">
        <v>1</v>
      </c>
    </row>
    <row r="188" spans="1:13" ht="127.5" customHeight="1" x14ac:dyDescent="0.2">
      <c r="A188" s="21">
        <v>183</v>
      </c>
      <c r="B188" s="21">
        <v>252</v>
      </c>
      <c r="C188" s="21" t="s">
        <v>1066</v>
      </c>
      <c r="D188" s="17" t="s">
        <v>1065</v>
      </c>
      <c r="E188" s="21" t="s">
        <v>30</v>
      </c>
      <c r="F188" s="21" t="s">
        <v>1079</v>
      </c>
      <c r="G188" s="21" t="s">
        <v>1067</v>
      </c>
      <c r="H188" s="127" t="s">
        <v>513</v>
      </c>
      <c r="I188" s="22">
        <v>42736</v>
      </c>
      <c r="J188" s="18">
        <v>2.0833333333333332E-2</v>
      </c>
      <c r="K188" s="21" t="s">
        <v>1068</v>
      </c>
      <c r="L188" s="36">
        <v>7000</v>
      </c>
      <c r="M188" s="21">
        <v>3</v>
      </c>
    </row>
    <row r="189" spans="1:13" ht="38.25" customHeight="1" x14ac:dyDescent="0.2">
      <c r="A189" s="21">
        <v>184</v>
      </c>
      <c r="B189" s="21">
        <v>254</v>
      </c>
      <c r="C189" s="21" t="s">
        <v>1086</v>
      </c>
      <c r="D189" s="17" t="s">
        <v>1085</v>
      </c>
      <c r="E189" s="21" t="s">
        <v>57</v>
      </c>
      <c r="F189" s="21" t="s">
        <v>1087</v>
      </c>
      <c r="G189" s="21" t="s">
        <v>204</v>
      </c>
      <c r="H189" s="21" t="s">
        <v>513</v>
      </c>
      <c r="I189" s="22">
        <v>42734</v>
      </c>
      <c r="J189" s="18">
        <v>0.4375</v>
      </c>
      <c r="K189" s="17"/>
      <c r="L189" s="36">
        <v>2000</v>
      </c>
      <c r="M189" s="21">
        <v>3</v>
      </c>
    </row>
    <row r="190" spans="1:13" ht="38.25" customHeight="1" x14ac:dyDescent="0.2">
      <c r="A190" s="21">
        <v>185</v>
      </c>
      <c r="B190" s="21">
        <v>259</v>
      </c>
      <c r="C190" s="21" t="s">
        <v>1109</v>
      </c>
      <c r="D190" s="17" t="s">
        <v>1110</v>
      </c>
      <c r="E190" s="21" t="s">
        <v>593</v>
      </c>
      <c r="F190" s="21" t="s">
        <v>1090</v>
      </c>
      <c r="G190" s="21" t="s">
        <v>1091</v>
      </c>
      <c r="H190" s="21" t="s">
        <v>513</v>
      </c>
      <c r="I190" s="22">
        <v>42733</v>
      </c>
      <c r="J190" s="18">
        <v>0.58333333333333337</v>
      </c>
      <c r="K190" s="17" t="s">
        <v>1139</v>
      </c>
      <c r="L190" s="36">
        <v>1700</v>
      </c>
      <c r="M190" s="21">
        <v>1</v>
      </c>
    </row>
    <row r="191" spans="1:13" ht="70.5" customHeight="1" x14ac:dyDescent="0.2">
      <c r="A191" s="21">
        <v>186</v>
      </c>
      <c r="B191" s="21">
        <v>255</v>
      </c>
      <c r="C191" s="21" t="s">
        <v>1092</v>
      </c>
      <c r="D191" s="17" t="s">
        <v>1093</v>
      </c>
      <c r="E191" s="21" t="s">
        <v>197</v>
      </c>
      <c r="F191" s="21" t="s">
        <v>1094</v>
      </c>
      <c r="G191" s="21" t="s">
        <v>262</v>
      </c>
      <c r="H191" s="127" t="s">
        <v>513</v>
      </c>
      <c r="I191" s="22">
        <v>42735</v>
      </c>
      <c r="J191" s="18">
        <v>0.9375</v>
      </c>
      <c r="K191" s="21" t="s">
        <v>1095</v>
      </c>
      <c r="L191" s="36">
        <v>6000</v>
      </c>
      <c r="M191" s="21">
        <v>3</v>
      </c>
    </row>
    <row r="192" spans="1:13" ht="38.25" customHeight="1" x14ac:dyDescent="0.2">
      <c r="A192" s="21">
        <v>187</v>
      </c>
      <c r="B192" s="21">
        <v>256</v>
      </c>
      <c r="C192" s="21" t="s">
        <v>1096</v>
      </c>
      <c r="D192" s="17" t="s">
        <v>1097</v>
      </c>
      <c r="E192" s="21" t="s">
        <v>452</v>
      </c>
      <c r="F192" s="21" t="s">
        <v>1098</v>
      </c>
      <c r="G192" s="21" t="s">
        <v>1099</v>
      </c>
      <c r="H192" s="127" t="s">
        <v>513</v>
      </c>
      <c r="I192" s="22">
        <v>42733</v>
      </c>
      <c r="J192" s="18">
        <v>0.5625</v>
      </c>
      <c r="K192" s="17"/>
      <c r="L192" s="36">
        <v>1800</v>
      </c>
      <c r="M192" s="21">
        <v>1</v>
      </c>
    </row>
    <row r="193" spans="1:13" ht="38.25" customHeight="1" x14ac:dyDescent="0.2">
      <c r="A193" s="21">
        <v>188</v>
      </c>
      <c r="B193" s="124">
        <v>197</v>
      </c>
      <c r="C193" s="130" t="s">
        <v>790</v>
      </c>
      <c r="D193" s="125" t="s">
        <v>788</v>
      </c>
      <c r="E193" s="124" t="s">
        <v>30</v>
      </c>
      <c r="F193" s="130" t="s">
        <v>789</v>
      </c>
      <c r="G193" s="124" t="s">
        <v>910</v>
      </c>
      <c r="H193" s="127" t="s">
        <v>513</v>
      </c>
      <c r="I193" s="22">
        <v>42731</v>
      </c>
      <c r="J193" s="18">
        <v>0.85416666666666663</v>
      </c>
      <c r="K193" s="17"/>
      <c r="L193" s="36">
        <v>4000</v>
      </c>
      <c r="M193" s="21" t="s">
        <v>865</v>
      </c>
    </row>
    <row r="194" spans="1:13" ht="38.25" customHeight="1" x14ac:dyDescent="0.2">
      <c r="A194" s="21">
        <v>189</v>
      </c>
      <c r="B194" s="21">
        <v>257</v>
      </c>
      <c r="C194" s="21" t="s">
        <v>1100</v>
      </c>
      <c r="D194" s="17" t="s">
        <v>1101</v>
      </c>
      <c r="E194" s="21" t="s">
        <v>1102</v>
      </c>
      <c r="F194" s="21" t="s">
        <v>1103</v>
      </c>
      <c r="G194" s="21" t="s">
        <v>1104</v>
      </c>
      <c r="H194" s="127" t="s">
        <v>513</v>
      </c>
      <c r="I194" s="22">
        <v>42736</v>
      </c>
      <c r="J194" s="18" t="s">
        <v>1106</v>
      </c>
      <c r="K194" s="21" t="s">
        <v>1105</v>
      </c>
      <c r="L194" s="36">
        <v>7000</v>
      </c>
      <c r="M194" s="21">
        <v>4</v>
      </c>
    </row>
    <row r="195" spans="1:13" ht="38.25" customHeight="1" x14ac:dyDescent="0.2">
      <c r="A195" s="21">
        <v>190</v>
      </c>
      <c r="B195" s="21">
        <v>262</v>
      </c>
      <c r="C195" s="21" t="s">
        <v>1119</v>
      </c>
      <c r="D195" s="17" t="s">
        <v>1118</v>
      </c>
      <c r="E195" s="21" t="s">
        <v>60</v>
      </c>
      <c r="F195" s="21" t="s">
        <v>1120</v>
      </c>
      <c r="G195" s="21" t="s">
        <v>1121</v>
      </c>
      <c r="H195" s="127" t="s">
        <v>513</v>
      </c>
      <c r="I195" s="22">
        <v>42735</v>
      </c>
      <c r="J195" s="18">
        <v>0.5625</v>
      </c>
      <c r="K195" s="17"/>
      <c r="L195" s="36">
        <v>3200</v>
      </c>
      <c r="M195" s="21">
        <v>3</v>
      </c>
    </row>
    <row r="196" spans="1:13" ht="38.25" customHeight="1" x14ac:dyDescent="0.2">
      <c r="A196" s="21">
        <v>191</v>
      </c>
      <c r="B196" s="21">
        <v>263</v>
      </c>
      <c r="C196" s="21" t="s">
        <v>1123</v>
      </c>
      <c r="D196" s="17" t="s">
        <v>1122</v>
      </c>
      <c r="E196" s="21" t="s">
        <v>452</v>
      </c>
      <c r="F196" s="21" t="s">
        <v>1124</v>
      </c>
      <c r="G196" s="21" t="s">
        <v>1125</v>
      </c>
      <c r="H196" s="127" t="s">
        <v>513</v>
      </c>
      <c r="I196" s="22">
        <v>42734</v>
      </c>
      <c r="J196" s="18">
        <v>0.89583333333333337</v>
      </c>
      <c r="K196" s="17"/>
      <c r="L196" s="36">
        <v>2300</v>
      </c>
      <c r="M196" s="21">
        <v>2</v>
      </c>
    </row>
    <row r="197" spans="1:13" ht="66.75" customHeight="1" x14ac:dyDescent="0.2">
      <c r="A197" s="21">
        <v>192</v>
      </c>
      <c r="B197" s="21">
        <v>264</v>
      </c>
      <c r="C197" s="21" t="s">
        <v>1129</v>
      </c>
      <c r="D197" s="17" t="s">
        <v>1130</v>
      </c>
      <c r="E197" s="21" t="s">
        <v>631</v>
      </c>
      <c r="F197" s="21" t="s">
        <v>1126</v>
      </c>
      <c r="G197" s="21" t="s">
        <v>1127</v>
      </c>
      <c r="H197" s="127" t="s">
        <v>513</v>
      </c>
      <c r="I197" s="22">
        <v>42735</v>
      </c>
      <c r="J197" s="18">
        <v>0.6875</v>
      </c>
      <c r="K197" s="21" t="s">
        <v>1128</v>
      </c>
      <c r="L197" s="36">
        <v>3200</v>
      </c>
      <c r="M197" s="21">
        <v>3</v>
      </c>
    </row>
    <row r="198" spans="1:13" ht="38.25" customHeight="1" x14ac:dyDescent="0.2">
      <c r="A198" s="21">
        <v>193</v>
      </c>
      <c r="B198" s="21">
        <v>73</v>
      </c>
      <c r="C198" s="21" t="s">
        <v>430</v>
      </c>
      <c r="D198" s="17" t="s">
        <v>431</v>
      </c>
      <c r="E198" s="21" t="s">
        <v>97</v>
      </c>
      <c r="F198" s="21" t="s">
        <v>448</v>
      </c>
      <c r="G198" s="21" t="s">
        <v>1117</v>
      </c>
      <c r="H198" s="21" t="s">
        <v>512</v>
      </c>
      <c r="I198" s="22">
        <v>42735</v>
      </c>
      <c r="J198" s="18">
        <v>0.625</v>
      </c>
      <c r="K198" s="17"/>
      <c r="L198" s="36">
        <v>2400</v>
      </c>
      <c r="M198" s="21">
        <v>1</v>
      </c>
    </row>
    <row r="199" spans="1:13" ht="60" customHeight="1" x14ac:dyDescent="0.2">
      <c r="A199" s="21">
        <v>194</v>
      </c>
      <c r="B199" s="21">
        <v>265</v>
      </c>
      <c r="C199" s="21" t="s">
        <v>1132</v>
      </c>
      <c r="D199" s="17" t="s">
        <v>1131</v>
      </c>
      <c r="E199" s="21" t="s">
        <v>30</v>
      </c>
      <c r="F199" s="21" t="s">
        <v>1133</v>
      </c>
      <c r="G199" s="21" t="s">
        <v>1134</v>
      </c>
      <c r="H199" s="127" t="s">
        <v>513</v>
      </c>
      <c r="I199" s="22">
        <v>42734</v>
      </c>
      <c r="J199" s="18">
        <v>0.52083333333333337</v>
      </c>
      <c r="K199" s="17"/>
      <c r="L199" s="36">
        <v>1600</v>
      </c>
      <c r="M199" s="21">
        <v>1</v>
      </c>
    </row>
    <row r="200" spans="1:13" ht="38.25" customHeight="1" x14ac:dyDescent="0.2">
      <c r="A200" s="21">
        <v>195</v>
      </c>
      <c r="B200" s="21">
        <v>266</v>
      </c>
      <c r="C200" s="21" t="s">
        <v>1143</v>
      </c>
      <c r="D200" s="17" t="s">
        <v>1142</v>
      </c>
      <c r="E200" s="21" t="s">
        <v>631</v>
      </c>
      <c r="F200" s="21" t="s">
        <v>1144</v>
      </c>
      <c r="G200" s="21" t="s">
        <v>1141</v>
      </c>
      <c r="H200" s="127" t="s">
        <v>513</v>
      </c>
      <c r="I200" s="22">
        <v>42735</v>
      </c>
      <c r="J200" s="18">
        <v>0.65625</v>
      </c>
      <c r="K200" s="17"/>
      <c r="L200" s="36">
        <v>3200</v>
      </c>
      <c r="M200" s="21">
        <v>3</v>
      </c>
    </row>
    <row r="201" spans="1:13" ht="38.25" customHeight="1" x14ac:dyDescent="0.2">
      <c r="A201" s="21">
        <v>196</v>
      </c>
      <c r="B201" s="21">
        <v>268</v>
      </c>
      <c r="C201" s="21" t="s">
        <v>1161</v>
      </c>
      <c r="D201" s="17" t="s">
        <v>1157</v>
      </c>
      <c r="E201" s="21" t="s">
        <v>1158</v>
      </c>
      <c r="F201" s="21" t="s">
        <v>1160</v>
      </c>
      <c r="G201" s="21" t="s">
        <v>1159</v>
      </c>
      <c r="H201" s="127" t="s">
        <v>513</v>
      </c>
      <c r="I201" s="22">
        <v>42734</v>
      </c>
      <c r="J201" s="18">
        <v>0.625</v>
      </c>
      <c r="K201" s="17"/>
      <c r="L201" s="36">
        <v>3000</v>
      </c>
      <c r="M201" s="21">
        <v>3</v>
      </c>
    </row>
    <row r="202" spans="1:13" ht="38.25" customHeight="1" x14ac:dyDescent="0.2">
      <c r="A202" s="21">
        <v>197</v>
      </c>
      <c r="B202" s="21">
        <v>269</v>
      </c>
      <c r="C202" s="21" t="s">
        <v>1165</v>
      </c>
      <c r="D202" s="17" t="s">
        <v>1162</v>
      </c>
      <c r="E202" s="21" t="s">
        <v>452</v>
      </c>
      <c r="F202" s="21" t="s">
        <v>1163</v>
      </c>
      <c r="G202" s="21" t="s">
        <v>1164</v>
      </c>
      <c r="H202" s="127" t="s">
        <v>513</v>
      </c>
      <c r="I202" s="22">
        <v>42734</v>
      </c>
      <c r="J202" s="18">
        <v>0.91666666666666663</v>
      </c>
      <c r="K202" s="17"/>
      <c r="L202" s="36">
        <v>2300</v>
      </c>
      <c r="M202" s="21">
        <v>2</v>
      </c>
    </row>
    <row r="203" spans="1:13" ht="38.25" customHeight="1" x14ac:dyDescent="0.2">
      <c r="A203" s="21">
        <v>198</v>
      </c>
      <c r="B203" s="124">
        <v>197</v>
      </c>
      <c r="C203" s="130" t="s">
        <v>790</v>
      </c>
      <c r="D203" s="125" t="s">
        <v>788</v>
      </c>
      <c r="E203" s="124" t="s">
        <v>30</v>
      </c>
      <c r="F203" s="130" t="s">
        <v>789</v>
      </c>
      <c r="G203" s="124"/>
      <c r="H203" s="127" t="s">
        <v>513</v>
      </c>
      <c r="I203" s="22">
        <v>42732</v>
      </c>
      <c r="J203" s="18">
        <v>0.83333333333333337</v>
      </c>
      <c r="K203" s="17"/>
      <c r="L203" s="36">
        <v>4000</v>
      </c>
      <c r="M203" s="21" t="s">
        <v>791</v>
      </c>
    </row>
    <row r="204" spans="1:13" ht="38.25" customHeight="1" x14ac:dyDescent="0.2">
      <c r="A204" s="21">
        <v>199</v>
      </c>
      <c r="B204" s="124">
        <v>197</v>
      </c>
      <c r="C204" s="130" t="s">
        <v>790</v>
      </c>
      <c r="D204" s="125" t="s">
        <v>788</v>
      </c>
      <c r="E204" s="124" t="s">
        <v>30</v>
      </c>
      <c r="F204" s="130" t="s">
        <v>789</v>
      </c>
      <c r="G204" s="124"/>
      <c r="H204" s="127" t="s">
        <v>513</v>
      </c>
      <c r="I204" s="22">
        <v>42733</v>
      </c>
      <c r="J204" s="18">
        <v>0.83333333333333337</v>
      </c>
      <c r="K204" s="17"/>
      <c r="L204" s="36">
        <v>4000</v>
      </c>
      <c r="M204" s="21" t="s">
        <v>791</v>
      </c>
    </row>
    <row r="205" spans="1:13" ht="38.25" customHeight="1" x14ac:dyDescent="0.2">
      <c r="A205" s="21">
        <v>200</v>
      </c>
      <c r="B205" s="124">
        <v>197</v>
      </c>
      <c r="C205" s="130" t="s">
        <v>790</v>
      </c>
      <c r="D205" s="125" t="s">
        <v>788</v>
      </c>
      <c r="E205" s="124" t="s">
        <v>30</v>
      </c>
      <c r="F205" s="130" t="s">
        <v>789</v>
      </c>
      <c r="G205" s="124"/>
      <c r="H205" s="127" t="s">
        <v>513</v>
      </c>
      <c r="I205" s="22">
        <v>42734</v>
      </c>
      <c r="J205" s="18">
        <v>0.83333333333333337</v>
      </c>
      <c r="K205" s="17"/>
      <c r="L205" s="36">
        <v>4000</v>
      </c>
      <c r="M205" s="21" t="s">
        <v>791</v>
      </c>
    </row>
    <row r="206" spans="1:13" ht="38.25" customHeight="1" x14ac:dyDescent="0.2">
      <c r="A206" s="21">
        <v>201</v>
      </c>
      <c r="B206" s="21"/>
      <c r="C206" s="21" t="s">
        <v>231</v>
      </c>
      <c r="D206" s="17"/>
      <c r="E206" s="21" t="s">
        <v>631</v>
      </c>
      <c r="F206" s="21" t="s">
        <v>1168</v>
      </c>
      <c r="G206" s="21"/>
      <c r="H206" s="21" t="s">
        <v>512</v>
      </c>
      <c r="I206" s="22">
        <v>42731</v>
      </c>
      <c r="J206" s="18">
        <v>0.41666666666666669</v>
      </c>
      <c r="K206" s="17"/>
      <c r="L206" s="36">
        <v>2800</v>
      </c>
      <c r="M206" s="21" t="s">
        <v>1169</v>
      </c>
    </row>
    <row r="207" spans="1:13" ht="61.5" customHeight="1" x14ac:dyDescent="0.2">
      <c r="A207" s="21">
        <v>202</v>
      </c>
      <c r="B207" s="21">
        <v>270</v>
      </c>
      <c r="C207" s="21" t="s">
        <v>1170</v>
      </c>
      <c r="D207" s="17" t="s">
        <v>1171</v>
      </c>
      <c r="E207" s="21" t="s">
        <v>197</v>
      </c>
      <c r="F207" s="21" t="s">
        <v>1235</v>
      </c>
      <c r="G207" s="21" t="s">
        <v>1172</v>
      </c>
      <c r="H207" s="127" t="s">
        <v>513</v>
      </c>
      <c r="I207" s="22">
        <v>42734</v>
      </c>
      <c r="J207" s="18">
        <v>0.66666666666666663</v>
      </c>
      <c r="K207" s="17"/>
      <c r="L207" s="36">
        <v>2000</v>
      </c>
      <c r="M207" s="21">
        <v>1</v>
      </c>
    </row>
    <row r="208" spans="1:13" ht="86.25" customHeight="1" x14ac:dyDescent="0.2">
      <c r="A208" s="21">
        <v>203</v>
      </c>
      <c r="B208" s="21">
        <v>272</v>
      </c>
      <c r="C208" s="21" t="s">
        <v>1181</v>
      </c>
      <c r="D208" s="17" t="s">
        <v>1182</v>
      </c>
      <c r="E208" s="21" t="s">
        <v>30</v>
      </c>
      <c r="F208" s="21" t="s">
        <v>1183</v>
      </c>
      <c r="G208" s="21" t="s">
        <v>192</v>
      </c>
      <c r="H208" s="127" t="s">
        <v>513</v>
      </c>
      <c r="I208" s="22">
        <v>42734</v>
      </c>
      <c r="J208" s="18">
        <v>0.54166666666666663</v>
      </c>
      <c r="K208" s="17" t="s">
        <v>1184</v>
      </c>
      <c r="L208" s="36">
        <v>2500</v>
      </c>
      <c r="M208" s="21">
        <v>2</v>
      </c>
    </row>
    <row r="209" spans="1:13" ht="38.25" customHeight="1" x14ac:dyDescent="0.2">
      <c r="A209" s="21">
        <v>204</v>
      </c>
      <c r="B209" s="124">
        <v>189</v>
      </c>
      <c r="C209" s="124" t="s">
        <v>741</v>
      </c>
      <c r="D209" s="125" t="s">
        <v>740</v>
      </c>
      <c r="E209" s="124" t="s">
        <v>30</v>
      </c>
      <c r="F209" s="124" t="s">
        <v>1192</v>
      </c>
      <c r="G209" s="124" t="s">
        <v>1193</v>
      </c>
      <c r="H209" s="127" t="s">
        <v>513</v>
      </c>
      <c r="I209" s="22">
        <v>42733</v>
      </c>
      <c r="J209" s="18">
        <v>0.72916666666666663</v>
      </c>
      <c r="K209" s="17"/>
      <c r="L209" s="36">
        <v>1200</v>
      </c>
      <c r="M209" s="21">
        <v>2</v>
      </c>
    </row>
    <row r="210" spans="1:13" ht="38.25" customHeight="1" x14ac:dyDescent="0.2">
      <c r="A210" s="21">
        <v>205</v>
      </c>
      <c r="B210" s="21">
        <v>274</v>
      </c>
      <c r="C210" s="21" t="s">
        <v>1224</v>
      </c>
      <c r="D210" s="17" t="s">
        <v>1225</v>
      </c>
      <c r="E210" s="21" t="s">
        <v>57</v>
      </c>
      <c r="F210" s="21" t="s">
        <v>1236</v>
      </c>
      <c r="G210" s="21" t="s">
        <v>1226</v>
      </c>
      <c r="H210" s="127" t="s">
        <v>513</v>
      </c>
      <c r="I210" s="22">
        <v>42733</v>
      </c>
      <c r="J210" s="18">
        <v>0.88888888888888884</v>
      </c>
      <c r="K210" s="17"/>
      <c r="L210" s="36">
        <v>1500</v>
      </c>
      <c r="M210" s="21">
        <v>3</v>
      </c>
    </row>
    <row r="211" spans="1:13" ht="38.25" customHeight="1" x14ac:dyDescent="0.2">
      <c r="A211" s="21">
        <v>206</v>
      </c>
      <c r="B211" s="21">
        <v>143</v>
      </c>
      <c r="C211" s="21" t="s">
        <v>470</v>
      </c>
      <c r="D211" s="17" t="s">
        <v>1228</v>
      </c>
      <c r="E211" s="21" t="s">
        <v>462</v>
      </c>
      <c r="F211" s="21" t="s">
        <v>463</v>
      </c>
      <c r="G211" s="21" t="s">
        <v>1227</v>
      </c>
      <c r="H211" s="21" t="s">
        <v>512</v>
      </c>
      <c r="I211" s="22">
        <v>42735</v>
      </c>
      <c r="J211" s="18">
        <v>0.59375</v>
      </c>
      <c r="K211" s="17"/>
      <c r="L211" s="36">
        <v>3200</v>
      </c>
      <c r="M211" s="21">
        <v>3</v>
      </c>
    </row>
    <row r="212" spans="1:13" ht="38.25" customHeight="1" x14ac:dyDescent="0.2">
      <c r="A212" s="21">
        <v>207</v>
      </c>
      <c r="B212" s="21">
        <v>157</v>
      </c>
      <c r="C212" s="21" t="s">
        <v>487</v>
      </c>
      <c r="D212" s="17" t="s">
        <v>1233</v>
      </c>
      <c r="E212" s="21" t="s">
        <v>97</v>
      </c>
      <c r="F212" s="21" t="s">
        <v>488</v>
      </c>
      <c r="G212" s="21" t="s">
        <v>1232</v>
      </c>
      <c r="H212" s="21" t="s">
        <v>512</v>
      </c>
      <c r="I212" s="22">
        <v>42733</v>
      </c>
      <c r="J212" s="18">
        <v>0.89583333333333337</v>
      </c>
      <c r="K212" s="17"/>
      <c r="L212" s="36">
        <v>1400</v>
      </c>
      <c r="M212" s="21">
        <v>2</v>
      </c>
    </row>
    <row r="213" spans="1:13" ht="57" customHeight="1" x14ac:dyDescent="0.2">
      <c r="A213" s="21">
        <v>208</v>
      </c>
      <c r="B213" s="21">
        <v>275</v>
      </c>
      <c r="C213" s="21" t="s">
        <v>1240</v>
      </c>
      <c r="D213" s="17" t="s">
        <v>1239</v>
      </c>
      <c r="E213" s="21" t="s">
        <v>30</v>
      </c>
      <c r="F213" s="21" t="s">
        <v>1237</v>
      </c>
      <c r="G213" s="21" t="s">
        <v>1238</v>
      </c>
      <c r="H213" s="127" t="s">
        <v>513</v>
      </c>
      <c r="I213" s="22">
        <v>42735</v>
      </c>
      <c r="J213" s="18">
        <v>0.70833333333333337</v>
      </c>
      <c r="K213" s="17" t="s">
        <v>1241</v>
      </c>
      <c r="L213" s="36">
        <v>1300</v>
      </c>
      <c r="M213" s="21">
        <v>2</v>
      </c>
    </row>
    <row r="214" spans="1:13" ht="38.25" customHeight="1" x14ac:dyDescent="0.2">
      <c r="A214" s="21">
        <v>209</v>
      </c>
      <c r="B214" s="21">
        <v>276</v>
      </c>
      <c r="C214" s="21" t="s">
        <v>1246</v>
      </c>
      <c r="D214" s="17" t="s">
        <v>1242</v>
      </c>
      <c r="E214" s="21" t="s">
        <v>631</v>
      </c>
      <c r="F214" s="21" t="s">
        <v>1243</v>
      </c>
      <c r="G214" s="21" t="s">
        <v>1244</v>
      </c>
      <c r="H214" s="127" t="s">
        <v>513</v>
      </c>
      <c r="I214" s="22">
        <v>42734</v>
      </c>
      <c r="J214" s="18">
        <v>0.40625</v>
      </c>
      <c r="K214" s="17"/>
      <c r="L214" s="36">
        <v>2000</v>
      </c>
      <c r="M214" s="21">
        <v>3</v>
      </c>
    </row>
    <row r="215" spans="1:13" ht="63.75" customHeight="1" x14ac:dyDescent="0.2">
      <c r="A215" s="21">
        <v>210</v>
      </c>
      <c r="B215" s="21">
        <v>277</v>
      </c>
      <c r="C215" s="21" t="s">
        <v>1251</v>
      </c>
      <c r="D215" s="17" t="s">
        <v>1250</v>
      </c>
      <c r="E215" s="21" t="s">
        <v>30</v>
      </c>
      <c r="F215" s="21" t="s">
        <v>1252</v>
      </c>
      <c r="G215" s="21" t="s">
        <v>1253</v>
      </c>
      <c r="H215" s="127" t="s">
        <v>513</v>
      </c>
      <c r="I215" s="22">
        <v>42734</v>
      </c>
      <c r="J215" s="18">
        <v>0.91666666666666663</v>
      </c>
      <c r="K215" s="21" t="s">
        <v>1254</v>
      </c>
      <c r="L215" s="36">
        <v>1600</v>
      </c>
      <c r="M215" s="21">
        <v>1</v>
      </c>
    </row>
    <row r="216" spans="1:13" ht="38.25" customHeight="1" x14ac:dyDescent="0.2">
      <c r="A216" s="21">
        <v>211</v>
      </c>
      <c r="B216" s="21">
        <v>278</v>
      </c>
      <c r="C216" s="21" t="s">
        <v>1328</v>
      </c>
      <c r="D216" s="17" t="s">
        <v>1259</v>
      </c>
      <c r="E216" s="21" t="s">
        <v>73</v>
      </c>
      <c r="F216" s="21" t="s">
        <v>1260</v>
      </c>
      <c r="G216" s="21" t="s">
        <v>1261</v>
      </c>
      <c r="H216" s="127" t="s">
        <v>513</v>
      </c>
      <c r="I216" s="22">
        <v>42735</v>
      </c>
      <c r="J216" s="18">
        <v>0.79166666666666663</v>
      </c>
      <c r="K216" s="17"/>
      <c r="L216" s="36">
        <v>3700</v>
      </c>
      <c r="M216" s="21">
        <v>2</v>
      </c>
    </row>
    <row r="217" spans="1:13" ht="38.25" customHeight="1" x14ac:dyDescent="0.2">
      <c r="A217" s="21">
        <v>212</v>
      </c>
      <c r="B217" s="21">
        <v>279</v>
      </c>
      <c r="C217" s="21" t="s">
        <v>1270</v>
      </c>
      <c r="D217" s="17" t="s">
        <v>1271</v>
      </c>
      <c r="E217" s="21" t="s">
        <v>30</v>
      </c>
      <c r="F217" s="21" t="s">
        <v>1268</v>
      </c>
      <c r="G217" s="21" t="s">
        <v>1269</v>
      </c>
      <c r="H217" s="127" t="s">
        <v>513</v>
      </c>
      <c r="I217" s="22">
        <v>42735</v>
      </c>
      <c r="J217" s="18">
        <v>0.6875</v>
      </c>
      <c r="K217" s="17"/>
      <c r="L217" s="36">
        <v>2200</v>
      </c>
      <c r="M217" s="21">
        <v>4</v>
      </c>
    </row>
    <row r="218" spans="1:13" ht="38.25" customHeight="1" x14ac:dyDescent="0.2">
      <c r="A218" s="21"/>
      <c r="B218" s="21"/>
      <c r="C218" s="21"/>
      <c r="D218" s="17"/>
      <c r="E218" s="21"/>
      <c r="F218" s="21"/>
      <c r="G218" s="21"/>
      <c r="H218" s="21"/>
      <c r="I218" s="22"/>
      <c r="J218" s="18"/>
      <c r="K218" s="17"/>
      <c r="L218" s="36"/>
      <c r="M218" s="21"/>
    </row>
    <row r="219" spans="1:13" ht="38.25" customHeight="1" x14ac:dyDescent="0.2">
      <c r="A219" s="21"/>
      <c r="B219" s="21"/>
      <c r="C219" s="21"/>
      <c r="D219" s="17"/>
      <c r="E219" s="21"/>
      <c r="F219" s="21"/>
      <c r="G219" s="21"/>
      <c r="H219" s="21"/>
      <c r="I219" s="22"/>
      <c r="J219" s="18"/>
      <c r="K219" s="17"/>
      <c r="L219" s="36"/>
      <c r="M219" s="21"/>
    </row>
    <row r="220" spans="1:13" ht="38.25" customHeight="1" x14ac:dyDescent="0.2">
      <c r="A220" s="21"/>
      <c r="B220" s="21"/>
      <c r="C220" s="21"/>
      <c r="D220" s="17"/>
      <c r="E220" s="21"/>
      <c r="F220" s="21"/>
      <c r="G220" s="21"/>
      <c r="H220" s="21"/>
      <c r="I220" s="22"/>
      <c r="J220" s="18"/>
      <c r="K220" s="17"/>
      <c r="L220" s="36"/>
      <c r="M220" s="21"/>
    </row>
    <row r="221" spans="1:13" ht="38.25" customHeight="1" x14ac:dyDescent="0.2">
      <c r="A221" s="21"/>
      <c r="B221" s="21"/>
      <c r="C221" s="21"/>
      <c r="D221" s="17"/>
      <c r="E221" s="21"/>
      <c r="F221" s="21"/>
      <c r="G221" s="21"/>
      <c r="H221" s="21"/>
      <c r="I221" s="22"/>
      <c r="J221" s="18"/>
      <c r="K221" s="17"/>
      <c r="L221" s="36"/>
      <c r="M221" s="21"/>
    </row>
    <row r="222" spans="1:13" ht="38.25" customHeight="1" x14ac:dyDescent="0.2">
      <c r="A222" s="21"/>
      <c r="B222" s="21"/>
      <c r="C222" s="21"/>
      <c r="D222" s="17"/>
      <c r="E222" s="21"/>
      <c r="F222" s="21"/>
      <c r="G222" s="21"/>
      <c r="H222" s="21"/>
      <c r="I222" s="22"/>
      <c r="J222" s="18"/>
      <c r="K222" s="17"/>
      <c r="L222" s="36"/>
      <c r="M222" s="21"/>
    </row>
    <row r="223" spans="1:13" ht="38.25" customHeight="1" x14ac:dyDescent="0.2">
      <c r="A223" s="21"/>
      <c r="B223" s="21"/>
      <c r="C223" s="21"/>
      <c r="D223" s="17"/>
      <c r="E223" s="21"/>
      <c r="F223" s="21"/>
      <c r="G223" s="21"/>
      <c r="H223" s="21"/>
      <c r="I223" s="22"/>
      <c r="J223" s="18"/>
      <c r="K223" s="17"/>
      <c r="L223" s="36"/>
      <c r="M223" s="21"/>
    </row>
    <row r="224" spans="1:13" ht="38.25" customHeight="1" x14ac:dyDescent="0.2">
      <c r="A224" s="21"/>
      <c r="B224" s="21"/>
      <c r="C224" s="21"/>
      <c r="D224" s="17"/>
      <c r="E224" s="21"/>
      <c r="F224" s="21"/>
      <c r="G224" s="21"/>
      <c r="H224" s="21"/>
      <c r="I224" s="22"/>
      <c r="J224" s="18"/>
      <c r="K224" s="17"/>
      <c r="L224" s="36"/>
      <c r="M224" s="21"/>
    </row>
    <row r="225" spans="1:13" ht="38.25" customHeight="1" x14ac:dyDescent="0.2">
      <c r="A225" s="21"/>
      <c r="B225" s="21"/>
      <c r="C225" s="21"/>
      <c r="D225" s="17"/>
      <c r="E225" s="21"/>
      <c r="F225" s="21"/>
      <c r="G225" s="21"/>
      <c r="H225" s="21"/>
      <c r="I225" s="22"/>
      <c r="J225" s="18"/>
      <c r="K225" s="17"/>
      <c r="L225" s="36"/>
      <c r="M225" s="21"/>
    </row>
    <row r="226" spans="1:13" ht="38.25" customHeight="1" x14ac:dyDescent="0.2">
      <c r="A226" s="21"/>
      <c r="B226" s="21"/>
      <c r="C226" s="21"/>
      <c r="D226" s="17"/>
      <c r="E226" s="21"/>
      <c r="F226" s="21"/>
      <c r="G226" s="21"/>
      <c r="H226" s="21"/>
      <c r="I226" s="22"/>
      <c r="J226" s="18"/>
      <c r="K226" s="17"/>
      <c r="L226" s="36"/>
      <c r="M226" s="21"/>
    </row>
    <row r="227" spans="1:13" ht="38.25" customHeight="1" x14ac:dyDescent="0.2">
      <c r="A227" s="21"/>
      <c r="B227" s="21"/>
      <c r="C227" s="21"/>
      <c r="D227" s="17"/>
      <c r="E227" s="21"/>
      <c r="F227" s="21"/>
      <c r="G227" s="21"/>
      <c r="H227" s="21"/>
      <c r="I227" s="22"/>
      <c r="J227" s="18"/>
      <c r="K227" s="17"/>
      <c r="L227" s="36"/>
      <c r="M227" s="21"/>
    </row>
    <row r="228" spans="1:13" ht="38.25" customHeight="1" x14ac:dyDescent="0.2">
      <c r="A228" s="21"/>
      <c r="B228" s="21"/>
      <c r="C228" s="21"/>
      <c r="D228" s="17"/>
      <c r="E228" s="21"/>
      <c r="F228" s="21"/>
      <c r="G228" s="21"/>
      <c r="H228" s="21"/>
      <c r="I228" s="22"/>
      <c r="J228" s="18"/>
      <c r="K228" s="17"/>
      <c r="L228" s="36"/>
      <c r="M228" s="21"/>
    </row>
    <row r="229" spans="1:13" ht="38.25" customHeight="1" x14ac:dyDescent="0.2">
      <c r="A229" s="21"/>
      <c r="B229" s="21"/>
      <c r="C229" s="21"/>
      <c r="D229" s="17"/>
      <c r="E229" s="21"/>
      <c r="F229" s="21"/>
      <c r="G229" s="21"/>
      <c r="H229" s="21"/>
      <c r="I229" s="22"/>
      <c r="J229" s="18"/>
      <c r="K229" s="17"/>
      <c r="L229" s="36"/>
      <c r="M229" s="21"/>
    </row>
    <row r="230" spans="1:13" ht="51.75" customHeight="1" x14ac:dyDescent="0.2">
      <c r="A230" s="39"/>
      <c r="B230" s="39"/>
      <c r="C230" s="21"/>
      <c r="D230" s="17"/>
      <c r="E230" s="21"/>
      <c r="F230" s="20"/>
      <c r="G230" s="21"/>
      <c r="H230" s="21"/>
      <c r="I230" s="22"/>
      <c r="J230" s="18"/>
      <c r="K230" s="28"/>
      <c r="L230" s="36"/>
      <c r="M230" s="21"/>
    </row>
    <row r="231" spans="1:13" ht="54" customHeight="1" x14ac:dyDescent="0.2">
      <c r="A231" s="21"/>
      <c r="B231" s="21"/>
      <c r="C231" s="21"/>
      <c r="D231" s="17"/>
      <c r="E231" s="21"/>
      <c r="F231" s="21"/>
      <c r="G231" s="21"/>
      <c r="H231" s="21"/>
      <c r="I231" s="22"/>
      <c r="J231" s="18"/>
      <c r="K231" s="38"/>
      <c r="L231" s="36"/>
      <c r="M231" s="21"/>
    </row>
    <row r="232" spans="1:13" ht="38.25" customHeight="1" x14ac:dyDescent="0.2">
      <c r="A232" s="21"/>
      <c r="B232" s="21"/>
      <c r="C232" s="21"/>
      <c r="D232" s="17"/>
      <c r="E232" s="21"/>
      <c r="F232" s="21"/>
      <c r="G232" s="21"/>
      <c r="H232" s="21"/>
      <c r="I232" s="22"/>
      <c r="J232" s="18"/>
      <c r="K232" s="28"/>
      <c r="L232" s="36"/>
      <c r="M232" s="21"/>
    </row>
    <row r="233" spans="1:13" ht="38.25" customHeight="1" x14ac:dyDescent="0.2">
      <c r="A233" s="39"/>
      <c r="B233" s="39"/>
      <c r="C233" s="21"/>
      <c r="D233" s="17"/>
      <c r="E233" s="21"/>
      <c r="F233" s="21"/>
      <c r="G233" s="21"/>
      <c r="H233" s="21"/>
      <c r="I233" s="22"/>
      <c r="J233" s="18"/>
      <c r="K233" s="28"/>
      <c r="L233" s="36"/>
      <c r="M233" s="21"/>
    </row>
    <row r="234" spans="1:13" ht="38.25" customHeight="1" x14ac:dyDescent="0.2">
      <c r="A234" s="39"/>
      <c r="B234" s="39"/>
      <c r="C234" s="23"/>
      <c r="D234" s="24"/>
      <c r="E234" s="23"/>
      <c r="F234" s="23"/>
      <c r="G234" s="23"/>
      <c r="H234" s="23"/>
      <c r="I234" s="25"/>
      <c r="J234" s="26"/>
      <c r="K234" s="32"/>
      <c r="L234" s="36"/>
      <c r="M234" s="21"/>
    </row>
    <row r="235" spans="1:13" ht="38.25" customHeight="1" x14ac:dyDescent="0.2">
      <c r="A235" s="39"/>
      <c r="B235" s="39"/>
      <c r="C235" s="21"/>
      <c r="D235" s="17"/>
      <c r="E235" s="21"/>
      <c r="F235" s="21"/>
      <c r="G235" s="21"/>
      <c r="H235" s="21"/>
      <c r="I235" s="22"/>
      <c r="J235" s="18"/>
      <c r="K235" s="28"/>
      <c r="L235" s="36"/>
      <c r="M235" s="21"/>
    </row>
    <row r="236" spans="1:13" ht="38.25" customHeight="1" x14ac:dyDescent="0.2">
      <c r="A236" s="40"/>
      <c r="B236" s="40"/>
      <c r="C236" s="20"/>
      <c r="D236" s="28"/>
      <c r="E236" s="20"/>
      <c r="F236" s="20"/>
      <c r="G236" s="20"/>
      <c r="H236" s="20"/>
      <c r="I236" s="29"/>
      <c r="J236" s="27"/>
      <c r="K236" s="28"/>
      <c r="L236" s="36"/>
      <c r="M236" s="21"/>
    </row>
    <row r="237" spans="1:13" ht="38.25" customHeight="1" x14ac:dyDescent="0.2">
      <c r="A237" s="39"/>
      <c r="B237" s="39"/>
      <c r="C237" s="21"/>
      <c r="D237" s="17"/>
      <c r="E237" s="21"/>
      <c r="F237" s="21"/>
      <c r="G237" s="21"/>
      <c r="H237" s="21"/>
      <c r="I237" s="22"/>
      <c r="J237" s="18"/>
      <c r="K237" s="28"/>
      <c r="L237" s="36"/>
      <c r="M237" s="21"/>
    </row>
    <row r="238" spans="1:13" x14ac:dyDescent="0.2">
      <c r="A238" s="40"/>
      <c r="B238" s="40"/>
      <c r="C238" s="20"/>
      <c r="D238" s="28"/>
      <c r="E238" s="20"/>
      <c r="F238" s="20"/>
      <c r="G238" s="20"/>
      <c r="H238" s="20"/>
      <c r="I238" s="29"/>
      <c r="J238" s="27"/>
      <c r="K238" s="28"/>
      <c r="L238" s="36"/>
      <c r="M238" s="21"/>
    </row>
    <row r="239" spans="1:13" x14ac:dyDescent="0.2">
      <c r="A239" s="39"/>
      <c r="B239" s="39"/>
      <c r="C239" s="21"/>
      <c r="D239" s="17"/>
      <c r="E239" s="21"/>
      <c r="F239" s="21"/>
      <c r="G239" s="21"/>
      <c r="H239" s="21"/>
      <c r="I239" s="22"/>
      <c r="J239" s="18"/>
      <c r="K239" s="17"/>
      <c r="L239" s="19"/>
      <c r="M239" s="21"/>
    </row>
    <row r="240" spans="1:13" x14ac:dyDescent="0.2">
      <c r="A240" s="39"/>
      <c r="B240" s="39"/>
      <c r="C240" s="21"/>
      <c r="D240" s="17"/>
      <c r="E240" s="21"/>
      <c r="F240" s="21"/>
      <c r="G240" s="21"/>
      <c r="H240" s="21"/>
      <c r="I240" s="22"/>
      <c r="J240" s="18"/>
      <c r="K240" s="17"/>
      <c r="L240" s="19"/>
      <c r="M240" s="21"/>
    </row>
    <row r="241" spans="1:13" ht="23.25" customHeight="1" x14ac:dyDescent="0.2">
      <c r="A241" s="39"/>
      <c r="B241" s="39"/>
      <c r="C241" s="21"/>
      <c r="D241" s="17"/>
      <c r="E241" s="21"/>
      <c r="F241" s="21"/>
      <c r="G241" s="21"/>
      <c r="H241" s="21"/>
      <c r="I241" s="22"/>
      <c r="J241" s="18"/>
      <c r="K241" s="17"/>
      <c r="L241" s="36"/>
      <c r="M241" s="21"/>
    </row>
    <row r="242" spans="1:13" x14ac:dyDescent="0.2">
      <c r="A242" s="39"/>
      <c r="B242" s="39"/>
      <c r="C242" s="21"/>
      <c r="D242" s="17"/>
      <c r="E242" s="21"/>
      <c r="F242" s="21"/>
      <c r="G242" s="21"/>
      <c r="H242" s="21"/>
      <c r="I242" s="22"/>
      <c r="J242" s="18"/>
      <c r="K242" s="19"/>
      <c r="L242" s="36"/>
      <c r="M242" s="21"/>
    </row>
    <row r="243" spans="1:13" x14ac:dyDescent="0.2">
      <c r="A243" s="39"/>
      <c r="B243" s="39"/>
      <c r="C243" s="21"/>
      <c r="D243" s="17"/>
      <c r="E243" s="21"/>
      <c r="F243" s="21"/>
      <c r="G243" s="21"/>
      <c r="H243" s="21"/>
      <c r="I243" s="22"/>
      <c r="J243" s="18"/>
      <c r="K243" s="36"/>
      <c r="L243" s="36"/>
      <c r="M243" s="21"/>
    </row>
    <row r="244" spans="1:13" x14ac:dyDescent="0.2">
      <c r="A244" s="39"/>
      <c r="B244" s="39"/>
      <c r="C244" s="20"/>
      <c r="D244" s="28"/>
      <c r="E244" s="20"/>
      <c r="F244" s="20"/>
      <c r="G244" s="21"/>
      <c r="H244" s="20"/>
      <c r="I244" s="22"/>
      <c r="J244" s="18"/>
      <c r="K244" s="36"/>
      <c r="L244" s="36"/>
      <c r="M244" s="21"/>
    </row>
    <row r="245" spans="1:13" x14ac:dyDescent="0.2">
      <c r="A245" s="39"/>
      <c r="B245" s="39"/>
      <c r="C245" s="21"/>
      <c r="D245" s="17"/>
      <c r="E245" s="21"/>
      <c r="F245" s="21"/>
      <c r="G245" s="21"/>
      <c r="H245" s="21"/>
      <c r="I245" s="22"/>
      <c r="J245" s="18"/>
      <c r="K245" s="17"/>
      <c r="L245" s="36"/>
      <c r="M245" s="21"/>
    </row>
    <row r="246" spans="1:13" x14ac:dyDescent="0.2">
      <c r="A246" s="21"/>
      <c r="B246" s="21"/>
      <c r="C246" s="21"/>
      <c r="D246" s="17"/>
      <c r="E246" s="21"/>
      <c r="F246" s="21"/>
      <c r="G246" s="21"/>
      <c r="H246" s="21"/>
      <c r="I246" s="22"/>
      <c r="J246" s="18"/>
      <c r="K246" s="28"/>
      <c r="L246" s="36"/>
      <c r="M246" s="21"/>
    </row>
    <row r="247" spans="1:13" ht="62.25" customHeight="1" x14ac:dyDescent="0.2">
      <c r="C247" s="21"/>
      <c r="D247" s="17"/>
      <c r="E247" s="21"/>
      <c r="F247" s="21"/>
      <c r="G247" s="21"/>
      <c r="H247" s="21"/>
      <c r="I247" s="22"/>
      <c r="J247" s="18"/>
      <c r="K247" s="17"/>
      <c r="L247" s="36"/>
      <c r="M247" s="21"/>
    </row>
    <row r="248" spans="1:13" x14ac:dyDescent="0.2">
      <c r="C248" s="21"/>
      <c r="D248" s="17"/>
      <c r="E248" s="21"/>
      <c r="F248" s="21"/>
      <c r="G248" s="21"/>
      <c r="H248" s="21"/>
      <c r="I248" s="22"/>
      <c r="J248" s="18"/>
      <c r="K248" s="17"/>
      <c r="L248" s="36"/>
      <c r="M248" s="21"/>
    </row>
    <row r="249" spans="1:13" x14ac:dyDescent="0.2">
      <c r="C249" s="21"/>
      <c r="D249" s="17"/>
      <c r="E249" s="21"/>
      <c r="F249" s="21"/>
      <c r="G249" s="21"/>
      <c r="H249" s="21"/>
      <c r="I249" s="22"/>
      <c r="J249" s="18"/>
      <c r="K249" s="17"/>
      <c r="L249" s="36"/>
      <c r="M249" s="21"/>
    </row>
    <row r="250" spans="1:13" x14ac:dyDescent="0.2">
      <c r="C250" s="21"/>
      <c r="D250" s="17"/>
      <c r="E250" s="21"/>
      <c r="F250" s="21"/>
      <c r="G250" s="21"/>
      <c r="H250" s="21"/>
      <c r="I250" s="22"/>
      <c r="J250" s="18"/>
      <c r="K250" s="17"/>
      <c r="L250" s="36"/>
      <c r="M250" s="21"/>
    </row>
    <row r="251" spans="1:13" x14ac:dyDescent="0.2">
      <c r="C251" s="21"/>
      <c r="D251" s="17"/>
      <c r="E251" s="21"/>
      <c r="F251" s="21"/>
      <c r="G251" s="21"/>
      <c r="H251" s="21"/>
      <c r="I251" s="22"/>
      <c r="J251" s="18"/>
      <c r="K251" s="17"/>
      <c r="L251" s="36"/>
      <c r="M251" s="21"/>
    </row>
  </sheetData>
  <autoFilter ref="A4:M217" xr:uid="{00000000-0009-0000-0000-00000E000000}">
    <filterColumn colId="4" showButton="0"/>
    <filterColumn colId="8" showButton="0"/>
  </autoFilter>
  <mergeCells count="12">
    <mergeCell ref="L4:L5"/>
    <mergeCell ref="A4:A5"/>
    <mergeCell ref="A1:L2"/>
    <mergeCell ref="M4:M5"/>
    <mergeCell ref="K4:K5"/>
    <mergeCell ref="E4:F4"/>
    <mergeCell ref="D4:D5"/>
    <mergeCell ref="I4:J4"/>
    <mergeCell ref="G4:G5"/>
    <mergeCell ref="H4:H5"/>
    <mergeCell ref="C4:C5"/>
    <mergeCell ref="B4:B5"/>
  </mergeCells>
  <pageMargins left="0.70866141732283472" right="0.70866141732283472" top="0.74803149606299213" bottom="0.74803149606299213" header="0.31496062992125984" footer="0.31496062992125984"/>
  <pageSetup paperSize="9" scale="84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N1048576"/>
  <sheetViews>
    <sheetView zoomScaleNormal="100" workbookViewId="0">
      <pane ySplit="1" topLeftCell="A151" activePane="bottomLeft" state="frozen"/>
      <selection activeCell="K43" sqref="K43"/>
      <selection pane="bottomLeft" activeCell="K159" sqref="K159"/>
    </sheetView>
  </sheetViews>
  <sheetFormatPr baseColWidth="10" defaultColWidth="8.83203125" defaultRowHeight="15" x14ac:dyDescent="0.2"/>
  <cols>
    <col min="1" max="1" width="9.1640625" style="115"/>
    <col min="2" max="2" width="10.33203125" bestFit="1" customWidth="1"/>
    <col min="3" max="3" width="24.5" customWidth="1"/>
    <col min="4" max="4" width="5.6640625" bestFit="1" customWidth="1"/>
    <col min="5" max="5" width="7.83203125" style="196" customWidth="1"/>
    <col min="6" max="6" width="8.5" style="196" customWidth="1"/>
    <col min="7" max="7" width="9.83203125" style="196" customWidth="1"/>
    <col min="8" max="8" width="8.1640625" style="196" customWidth="1"/>
    <col min="9" max="9" width="9.5" style="261" bestFit="1" customWidth="1"/>
    <col min="10" max="10" width="9.1640625" style="243"/>
    <col min="11" max="11" width="6.6640625" style="115" bestFit="1" customWidth="1"/>
    <col min="12" max="12" width="15.33203125" customWidth="1"/>
    <col min="13" max="13" width="11.5" bestFit="1" customWidth="1"/>
  </cols>
  <sheetData>
    <row r="1" spans="1:14" x14ac:dyDescent="0.2">
      <c r="A1" s="218" t="s">
        <v>17</v>
      </c>
      <c r="B1" s="218" t="s">
        <v>24</v>
      </c>
      <c r="C1" s="218" t="s">
        <v>20</v>
      </c>
      <c r="D1" s="218" t="s">
        <v>1991</v>
      </c>
      <c r="E1" s="218" t="s">
        <v>1783</v>
      </c>
      <c r="F1" s="218" t="s">
        <v>1988</v>
      </c>
      <c r="G1" s="218" t="s">
        <v>1989</v>
      </c>
      <c r="H1" s="218" t="s">
        <v>2292</v>
      </c>
      <c r="I1" s="242" t="s">
        <v>2039</v>
      </c>
      <c r="J1" s="242" t="s">
        <v>1990</v>
      </c>
      <c r="K1" s="218" t="s">
        <v>2004</v>
      </c>
    </row>
    <row r="2" spans="1:14" x14ac:dyDescent="0.2">
      <c r="A2" s="232">
        <v>84</v>
      </c>
      <c r="B2" s="349">
        <f>VLOOKUP(A2,'2019'!$A$6:$N$315,9,0)</f>
        <v>43454</v>
      </c>
      <c r="C2" s="349" t="str">
        <f>VLOOKUP(A2,'2019'!$A$6:$L$315,5,0)</f>
        <v>Рыбхоз</v>
      </c>
      <c r="D2" s="232">
        <f>VLOOKUP(A2,'2019'!$A$6:$L$315,12,0)</f>
        <v>3500</v>
      </c>
      <c r="E2" s="232">
        <v>0.5</v>
      </c>
      <c r="F2" s="232" t="s">
        <v>2920</v>
      </c>
      <c r="G2" s="232" t="s">
        <v>1840</v>
      </c>
      <c r="H2" s="232">
        <f>VLOOKUP(A2,'2019'!$A$6:$M$315,13,0)</f>
        <v>5</v>
      </c>
      <c r="I2" s="284">
        <f t="shared" ref="I2:I66" si="0">(D2*E2)/2</f>
        <v>875</v>
      </c>
      <c r="J2" s="284">
        <f t="shared" ref="J2:J24" si="1">D2-(I2*2)</f>
        <v>1750</v>
      </c>
      <c r="K2" s="350"/>
    </row>
    <row r="3" spans="1:14" x14ac:dyDescent="0.2">
      <c r="A3" s="189">
        <v>93</v>
      </c>
      <c r="B3" s="215">
        <f>VLOOKUP(A3,'2019'!$A$6:$N$315,9,0)</f>
        <v>43455</v>
      </c>
      <c r="C3" s="215" t="str">
        <f>VLOOKUP(A3,'2019'!$A$6:$L$315,5,0)</f>
        <v>Железнодорожный</v>
      </c>
      <c r="D3" s="189">
        <f>VLOOKUP(A3,'2019'!$A$6:$L$315,12,0)</f>
        <v>3000</v>
      </c>
      <c r="E3" s="189">
        <v>1</v>
      </c>
      <c r="F3" s="189" t="s">
        <v>2919</v>
      </c>
      <c r="G3" s="189"/>
      <c r="H3" s="189">
        <f>VLOOKUP(A3,'2019'!$A$6:$M$315,13,0)</f>
        <v>6</v>
      </c>
      <c r="I3" s="217">
        <f t="shared" si="0"/>
        <v>1500</v>
      </c>
      <c r="J3" s="279">
        <f>D3-(I3*1)</f>
        <v>1500</v>
      </c>
      <c r="K3" s="234"/>
      <c r="M3" s="157" t="s">
        <v>2337</v>
      </c>
    </row>
    <row r="4" spans="1:14" x14ac:dyDescent="0.2">
      <c r="A4" s="189">
        <v>94</v>
      </c>
      <c r="B4" s="215">
        <f>VLOOKUP(A4,'2019'!$A$6:$N$315,9,0)</f>
        <v>43455</v>
      </c>
      <c r="C4" s="215" t="str">
        <f>VLOOKUP(A4,'2019'!$A$6:$L$315,5,0)</f>
        <v>Железнодорожный</v>
      </c>
      <c r="D4" s="189">
        <f>VLOOKUP(A4,'2019'!$A$6:$L$315,12,0)</f>
        <v>3000</v>
      </c>
      <c r="E4" s="189">
        <v>1</v>
      </c>
      <c r="F4" s="189" t="s">
        <v>2919</v>
      </c>
      <c r="G4" s="189"/>
      <c r="H4" s="189">
        <f>VLOOKUP(A4,'2019'!$A$6:$M$315,13,0)</f>
        <v>6</v>
      </c>
      <c r="I4" s="217">
        <f t="shared" si="0"/>
        <v>1500</v>
      </c>
      <c r="J4" s="279">
        <f>D4-(I4*1)</f>
        <v>1500</v>
      </c>
      <c r="K4" s="234"/>
      <c r="M4" s="196">
        <v>0.5</v>
      </c>
      <c r="N4" t="s">
        <v>2338</v>
      </c>
    </row>
    <row r="5" spans="1:14" x14ac:dyDescent="0.2">
      <c r="A5" s="189">
        <v>10</v>
      </c>
      <c r="B5" s="215">
        <f>VLOOKUP(A5,'2019'!$A$6:$N$315,9,0)</f>
        <v>43455</v>
      </c>
      <c r="C5" s="215" t="str">
        <f>VLOOKUP(A5,'2019'!$A$6:$L$315,5,0)</f>
        <v>Рыбхоз</v>
      </c>
      <c r="D5" s="189">
        <f>VLOOKUP(A5,'2019'!$A$6:$L$315,12,0)</f>
        <v>3500</v>
      </c>
      <c r="E5" s="189">
        <v>0.5</v>
      </c>
      <c r="F5" s="189" t="s">
        <v>2920</v>
      </c>
      <c r="G5" s="189" t="s">
        <v>1840</v>
      </c>
      <c r="H5" s="189">
        <f>VLOOKUP(A5,'2019'!$A$6:$M$315,13,0)</f>
        <v>5</v>
      </c>
      <c r="I5" s="217">
        <f t="shared" si="0"/>
        <v>875</v>
      </c>
      <c r="J5" s="217">
        <f t="shared" si="1"/>
        <v>1750</v>
      </c>
      <c r="K5" s="234"/>
      <c r="M5" s="196">
        <v>0.4</v>
      </c>
      <c r="N5" t="s">
        <v>2339</v>
      </c>
    </row>
    <row r="6" spans="1:14" x14ac:dyDescent="0.2">
      <c r="A6" s="189">
        <v>145</v>
      </c>
      <c r="B6" s="215">
        <f>VLOOKUP(A6,'2019'!$A$6:$N$315,9,0)</f>
        <v>43455</v>
      </c>
      <c r="C6" s="215" t="str">
        <f>VLOOKUP(A6,'2019'!$A$6:$L$315,5,0)</f>
        <v>Электросталь</v>
      </c>
      <c r="D6" s="189">
        <f>VLOOKUP(A6,'2019'!$A$6:$L$315,12,0)</f>
        <v>3000</v>
      </c>
      <c r="E6" s="189">
        <v>0.5</v>
      </c>
      <c r="F6" s="189" t="s">
        <v>2921</v>
      </c>
      <c r="G6" s="189" t="s">
        <v>2698</v>
      </c>
      <c r="H6" s="189">
        <f>VLOOKUP(A6,'2019'!$A$6:$M$315,13,0)</f>
        <v>4</v>
      </c>
      <c r="I6" s="217">
        <f t="shared" si="0"/>
        <v>750</v>
      </c>
      <c r="J6" s="217">
        <f t="shared" si="1"/>
        <v>1500</v>
      </c>
      <c r="K6" s="234"/>
      <c r="M6" s="196">
        <v>0.5</v>
      </c>
      <c r="N6" t="s">
        <v>2340</v>
      </c>
    </row>
    <row r="7" spans="1:14" x14ac:dyDescent="0.2">
      <c r="A7" s="189">
        <v>125</v>
      </c>
      <c r="B7" s="215">
        <f>VLOOKUP(A7,'2019'!$A$6:$N$315,9,0)</f>
        <v>43455</v>
      </c>
      <c r="C7" s="215" t="str">
        <f>VLOOKUP(A7,'2019'!$A$6:$L$315,5,0)</f>
        <v>Электросталь</v>
      </c>
      <c r="D7" s="189">
        <f>VLOOKUP(A7,'2019'!$A$6:$L$315,12,0)</f>
        <v>3000</v>
      </c>
      <c r="E7" s="189">
        <v>0.5</v>
      </c>
      <c r="F7" s="189" t="s">
        <v>2921</v>
      </c>
      <c r="G7" s="189" t="s">
        <v>2698</v>
      </c>
      <c r="H7" s="189">
        <f>VLOOKUP(A7,'2019'!$A$6:$M$315,13,0)</f>
        <v>4</v>
      </c>
      <c r="I7" s="217">
        <f t="shared" si="0"/>
        <v>750</v>
      </c>
      <c r="J7" s="217">
        <f t="shared" si="1"/>
        <v>1500</v>
      </c>
      <c r="K7" s="234"/>
      <c r="M7" s="196">
        <v>0.5</v>
      </c>
      <c r="N7" t="s">
        <v>2341</v>
      </c>
    </row>
    <row r="8" spans="1:14" x14ac:dyDescent="0.2">
      <c r="A8" s="232">
        <v>146</v>
      </c>
      <c r="B8" s="349">
        <f>VLOOKUP(A8,'2019'!$A$6:$N$315,9,0)</f>
        <v>43456</v>
      </c>
      <c r="C8" s="349" t="str">
        <f>VLOOKUP(A8,'2019'!$A$6:$L$315,5,0)</f>
        <v>Электросталь</v>
      </c>
      <c r="D8" s="232">
        <f>VLOOKUP(A8,'2019'!$A$6:$L$315,12,0)</f>
        <v>3000</v>
      </c>
      <c r="E8" s="232">
        <v>0.5</v>
      </c>
      <c r="F8" s="232" t="s">
        <v>2921</v>
      </c>
      <c r="G8" s="232" t="s">
        <v>2698</v>
      </c>
      <c r="H8" s="232">
        <f>VLOOKUP(A8,'2019'!$A$6:$M$315,13,0)</f>
        <v>4</v>
      </c>
      <c r="I8" s="284">
        <f t="shared" si="0"/>
        <v>750</v>
      </c>
      <c r="J8" s="284">
        <f t="shared" si="1"/>
        <v>1500</v>
      </c>
      <c r="K8" s="350"/>
      <c r="M8" s="196">
        <v>0.4</v>
      </c>
      <c r="N8" t="s">
        <v>2342</v>
      </c>
    </row>
    <row r="9" spans="1:14" x14ac:dyDescent="0.2">
      <c r="A9" s="350">
        <v>126</v>
      </c>
      <c r="B9" s="349">
        <f>VLOOKUP(A9,'2019'!$A$6:$N$315,9,0)</f>
        <v>43456</v>
      </c>
      <c r="C9" s="349" t="str">
        <f>VLOOKUP(A9,'2019'!$A$6:$L$315,5,0)</f>
        <v>Электросталь</v>
      </c>
      <c r="D9" s="232">
        <f>VLOOKUP(A9,'2019'!$A$6:$L$315,12,0)</f>
        <v>3000</v>
      </c>
      <c r="E9" s="232">
        <v>0.5</v>
      </c>
      <c r="F9" s="232" t="s">
        <v>2921</v>
      </c>
      <c r="G9" s="232" t="s">
        <v>2698</v>
      </c>
      <c r="H9" s="232">
        <f>VLOOKUP(A9,'2019'!$A$6:$M$315,13,0)</f>
        <v>4</v>
      </c>
      <c r="I9" s="284">
        <f t="shared" si="0"/>
        <v>750</v>
      </c>
      <c r="J9" s="284">
        <f t="shared" si="1"/>
        <v>1500</v>
      </c>
      <c r="K9" s="350"/>
    </row>
    <row r="10" spans="1:14" x14ac:dyDescent="0.2">
      <c r="A10" s="350">
        <v>11</v>
      </c>
      <c r="B10" s="349">
        <f>VLOOKUP(A10,'2019'!$A$6:$N$315,9,0)</f>
        <v>43456</v>
      </c>
      <c r="C10" s="349" t="str">
        <f>VLOOKUP(A10,'2019'!$A$6:$L$315,5,0)</f>
        <v>Рыбхоз</v>
      </c>
      <c r="D10" s="232">
        <f>VLOOKUP(A10,'2019'!$A$6:$L$315,12,0)</f>
        <v>3500</v>
      </c>
      <c r="E10" s="232">
        <v>0.5</v>
      </c>
      <c r="F10" s="232" t="s">
        <v>2920</v>
      </c>
      <c r="G10" s="232" t="s">
        <v>1840</v>
      </c>
      <c r="H10" s="232">
        <f>VLOOKUP(A10,'2019'!$A$6:$M$315,13,0)</f>
        <v>5</v>
      </c>
      <c r="I10" s="284">
        <f t="shared" si="0"/>
        <v>875</v>
      </c>
      <c r="J10" s="284">
        <f t="shared" si="1"/>
        <v>1750</v>
      </c>
      <c r="K10" s="350"/>
    </row>
    <row r="11" spans="1:14" x14ac:dyDescent="0.2">
      <c r="A11" s="232">
        <v>19</v>
      </c>
      <c r="B11" s="349">
        <f>VLOOKUP(A11,'2019'!$A$6:$N$315,9,0)</f>
        <v>43456</v>
      </c>
      <c r="C11" s="349" t="str">
        <f>VLOOKUP(A11,'2019'!$A$6:$L$315,5,0)</f>
        <v>Бисерово</v>
      </c>
      <c r="D11" s="232">
        <f>VLOOKUP(A11,'2019'!$A$6:$L$315,12,0)</f>
        <v>1400</v>
      </c>
      <c r="E11" s="232">
        <v>0.5</v>
      </c>
      <c r="F11" s="232" t="s">
        <v>2919</v>
      </c>
      <c r="G11" s="232" t="s">
        <v>2923</v>
      </c>
      <c r="H11" s="232">
        <f>VLOOKUP(A11,'2019'!$A$6:$M$315,13,0)</f>
        <v>2</v>
      </c>
      <c r="I11" s="284">
        <f t="shared" si="0"/>
        <v>350</v>
      </c>
      <c r="J11" s="284">
        <f t="shared" si="1"/>
        <v>700</v>
      </c>
      <c r="K11" s="350">
        <v>5</v>
      </c>
    </row>
    <row r="12" spans="1:14" x14ac:dyDescent="0.2">
      <c r="A12" s="350">
        <v>58</v>
      </c>
      <c r="B12" s="349">
        <f>VLOOKUP(A12,'2019'!$A$6:$N$315,9,0)</f>
        <v>43456</v>
      </c>
      <c r="C12" s="349" t="str">
        <f>VLOOKUP(A12,'2019'!$A$6:$L$315,5,0)</f>
        <v>Щемилово</v>
      </c>
      <c r="D12" s="232">
        <f>VLOOKUP(A12,'2019'!$A$6:$L$315,12,0)</f>
        <v>2200</v>
      </c>
      <c r="E12" s="232">
        <v>0.5</v>
      </c>
      <c r="F12" s="232" t="s">
        <v>2919</v>
      </c>
      <c r="G12" s="232" t="s">
        <v>2923</v>
      </c>
      <c r="H12" s="232">
        <f>VLOOKUP(A12,'2019'!$A$6:$M$315,13,0)</f>
        <v>2</v>
      </c>
      <c r="I12" s="284">
        <f t="shared" si="0"/>
        <v>550</v>
      </c>
      <c r="J12" s="284">
        <f t="shared" si="1"/>
        <v>1100</v>
      </c>
      <c r="K12" s="350"/>
    </row>
    <row r="13" spans="1:14" x14ac:dyDescent="0.2">
      <c r="A13" s="350">
        <v>63</v>
      </c>
      <c r="B13" s="349">
        <f>VLOOKUP(A13,'2019'!$A$6:$N$315,9,0)</f>
        <v>43456</v>
      </c>
      <c r="C13" s="349" t="str">
        <f>VLOOKUP(A13,'2019'!$A$6:$L$315,5,0)</f>
        <v>Старая Купавна</v>
      </c>
      <c r="D13" s="232">
        <f>VLOOKUP(A13,'2019'!$A$6:$L$315,12,0)</f>
        <v>1400</v>
      </c>
      <c r="E13" s="232">
        <v>0.5</v>
      </c>
      <c r="F13" s="232" t="s">
        <v>2919</v>
      </c>
      <c r="G13" s="232" t="s">
        <v>2923</v>
      </c>
      <c r="H13" s="232">
        <f>VLOOKUP(A13,'2019'!$A$6:$M$315,13,0)</f>
        <v>2</v>
      </c>
      <c r="I13" s="284">
        <f t="shared" si="0"/>
        <v>350</v>
      </c>
      <c r="J13" s="284">
        <f t="shared" si="1"/>
        <v>700</v>
      </c>
      <c r="K13" s="350">
        <v>5</v>
      </c>
    </row>
    <row r="14" spans="1:14" x14ac:dyDescent="0.2">
      <c r="A14" s="350">
        <v>90</v>
      </c>
      <c r="B14" s="349">
        <f>VLOOKUP(A14,'2019'!$A$6:$N$315,9,0)</f>
        <v>43456</v>
      </c>
      <c r="C14" s="349" t="str">
        <f>VLOOKUP(A14,'2019'!$A$6:$L$315,5,0)</f>
        <v>Старая Купавна</v>
      </c>
      <c r="D14" s="232">
        <f>VLOOKUP(A14,'2019'!$A$6:$L$315,12,0)</f>
        <v>1400</v>
      </c>
      <c r="E14" s="232">
        <v>0.5</v>
      </c>
      <c r="F14" s="232" t="s">
        <v>2919</v>
      </c>
      <c r="G14" s="232" t="s">
        <v>2923</v>
      </c>
      <c r="H14" s="232">
        <f>VLOOKUP(A14,'2019'!$A$6:$M$315,13,0)</f>
        <v>2</v>
      </c>
      <c r="I14" s="284">
        <f t="shared" si="0"/>
        <v>350</v>
      </c>
      <c r="J14" s="284">
        <f t="shared" si="1"/>
        <v>700</v>
      </c>
      <c r="K14" s="350">
        <v>5</v>
      </c>
    </row>
    <row r="15" spans="1:14" x14ac:dyDescent="0.2">
      <c r="A15" s="350">
        <v>55</v>
      </c>
      <c r="B15" s="349">
        <f>VLOOKUP(A15,'2019'!$A$6:$N$315,9,0)</f>
        <v>43456</v>
      </c>
      <c r="C15" s="349" t="str">
        <f>VLOOKUP(A15,'2019'!$A$6:$L$315,5,0)</f>
        <v>Балашиха</v>
      </c>
      <c r="D15" s="232">
        <f>VLOOKUP(A15,'2019'!$A$6:$L$315,12,0)</f>
        <v>2100</v>
      </c>
      <c r="E15" s="232">
        <v>0.4</v>
      </c>
      <c r="F15" s="232" t="s">
        <v>2919</v>
      </c>
      <c r="G15" s="232" t="s">
        <v>2923</v>
      </c>
      <c r="H15" s="232">
        <f>VLOOKUP(A15,'2019'!$A$6:$M$315,13,0)</f>
        <v>2</v>
      </c>
      <c r="I15" s="284">
        <f t="shared" si="0"/>
        <v>420</v>
      </c>
      <c r="J15" s="284">
        <f t="shared" si="1"/>
        <v>1260</v>
      </c>
      <c r="K15" s="350"/>
    </row>
    <row r="16" spans="1:14" x14ac:dyDescent="0.2">
      <c r="A16" s="350">
        <v>23</v>
      </c>
      <c r="B16" s="349">
        <f>VLOOKUP(A16,'2019'!$A$6:$N$315,9,0)</f>
        <v>43456</v>
      </c>
      <c r="C16" s="349" t="str">
        <f>VLOOKUP(A16,'2019'!$A$6:$L$315,5,0)</f>
        <v>Черное</v>
      </c>
      <c r="D16" s="232">
        <f>VLOOKUP(A16,'2019'!$A$6:$L$315,12,0)</f>
        <v>1700</v>
      </c>
      <c r="E16" s="232">
        <v>0.4</v>
      </c>
      <c r="F16" s="232" t="s">
        <v>2935</v>
      </c>
      <c r="G16" s="232" t="s">
        <v>1839</v>
      </c>
      <c r="H16" s="232">
        <f>VLOOKUP(A16,'2019'!$A$6:$M$315,13,0)</f>
        <v>3</v>
      </c>
      <c r="I16" s="284">
        <f t="shared" si="0"/>
        <v>340</v>
      </c>
      <c r="J16" s="284">
        <f t="shared" si="1"/>
        <v>1020</v>
      </c>
      <c r="K16" s="350"/>
    </row>
    <row r="17" spans="1:11" x14ac:dyDescent="0.2">
      <c r="A17" s="350">
        <v>83</v>
      </c>
      <c r="B17" s="349">
        <f>VLOOKUP(A17,'2019'!$A$6:$N$315,9,0)</f>
        <v>43456</v>
      </c>
      <c r="C17" s="349" t="str">
        <f>VLOOKUP(A17,'2019'!$A$6:$L$315,5,0)</f>
        <v>Станция Купавна</v>
      </c>
      <c r="D17" s="232">
        <f>VLOOKUP(A17,'2019'!$A$6:$L$315,12,0)</f>
        <v>1700</v>
      </c>
      <c r="E17" s="232">
        <v>0.4</v>
      </c>
      <c r="F17" s="232" t="s">
        <v>2935</v>
      </c>
      <c r="G17" s="232" t="s">
        <v>1839</v>
      </c>
      <c r="H17" s="232">
        <f>VLOOKUP(A17,'2019'!$A$6:$M$315,13,0)</f>
        <v>3</v>
      </c>
      <c r="I17" s="284">
        <f t="shared" si="0"/>
        <v>340</v>
      </c>
      <c r="J17" s="284">
        <f t="shared" si="1"/>
        <v>1020</v>
      </c>
      <c r="K17" s="350"/>
    </row>
    <row r="18" spans="1:11" x14ac:dyDescent="0.2">
      <c r="A18" s="350">
        <v>112</v>
      </c>
      <c r="B18" s="349">
        <f>VLOOKUP(A18,'2019'!$A$6:$N$315,9,0)</f>
        <v>43456</v>
      </c>
      <c r="C18" s="349" t="str">
        <f>VLOOKUP(A18,'2019'!$A$6:$L$315,5,0)</f>
        <v>Железнодорожный</v>
      </c>
      <c r="D18" s="232">
        <f>VLOOKUP(A18,'2019'!$A$6:$L$315,12,0)</f>
        <v>1800</v>
      </c>
      <c r="E18" s="232">
        <v>0.4</v>
      </c>
      <c r="F18" s="232" t="s">
        <v>2935</v>
      </c>
      <c r="G18" s="232" t="s">
        <v>1839</v>
      </c>
      <c r="H18" s="232">
        <f>VLOOKUP(A18,'2019'!$A$6:$M$315,13,0)</f>
        <v>3</v>
      </c>
      <c r="I18" s="284">
        <f t="shared" si="0"/>
        <v>360</v>
      </c>
      <c r="J18" s="284">
        <f t="shared" si="1"/>
        <v>1080</v>
      </c>
      <c r="K18" s="350"/>
    </row>
    <row r="19" spans="1:11" x14ac:dyDescent="0.2">
      <c r="A19" s="353">
        <v>141</v>
      </c>
      <c r="B19" s="354">
        <v>43457</v>
      </c>
      <c r="C19" s="354" t="str">
        <f>VLOOKUP(A19,'2019'!$A$6:$L$315,5,0)</f>
        <v>Старая Купавна</v>
      </c>
      <c r="D19" s="235">
        <v>0</v>
      </c>
      <c r="E19" s="235">
        <v>0.5</v>
      </c>
      <c r="F19" s="235" t="s">
        <v>2919</v>
      </c>
      <c r="G19" s="235" t="s">
        <v>2923</v>
      </c>
      <c r="H19" s="235">
        <f>VLOOKUP(A19,'2019'!$A$6:$M$315,13,0)</f>
        <v>2</v>
      </c>
      <c r="I19" s="279">
        <v>375</v>
      </c>
      <c r="J19" s="279">
        <v>0</v>
      </c>
      <c r="K19" s="353">
        <v>5</v>
      </c>
    </row>
    <row r="20" spans="1:11" x14ac:dyDescent="0.2">
      <c r="A20" s="234">
        <v>17</v>
      </c>
      <c r="B20" s="215">
        <f>VLOOKUP(A20,'2019'!$A$6:$N$315,9,0)</f>
        <v>43457</v>
      </c>
      <c r="C20" s="215" t="str">
        <f>VLOOKUP(A20,'2019'!$A$6:$L$315,5,0)</f>
        <v>Шульгино</v>
      </c>
      <c r="D20" s="189">
        <f>VLOOKUP(A20,'2019'!$A$6:$L$315,12,0)</f>
        <v>1400</v>
      </c>
      <c r="E20" s="352">
        <v>0.5</v>
      </c>
      <c r="F20" s="352" t="s">
        <v>2919</v>
      </c>
      <c r="G20" s="352" t="s">
        <v>2923</v>
      </c>
      <c r="H20" s="189">
        <f>VLOOKUP(A20,'2019'!$A$6:$M$315,13,0)</f>
        <v>2</v>
      </c>
      <c r="I20" s="217">
        <f t="shared" si="0"/>
        <v>350</v>
      </c>
      <c r="J20" s="217">
        <f t="shared" si="1"/>
        <v>700</v>
      </c>
      <c r="K20" s="234">
        <v>5</v>
      </c>
    </row>
    <row r="21" spans="1:11" x14ac:dyDescent="0.2">
      <c r="A21" s="234">
        <v>123</v>
      </c>
      <c r="B21" s="215">
        <f>VLOOKUP(A21,'2019'!$A$6:$N$315,9,0)</f>
        <v>43457</v>
      </c>
      <c r="C21" s="215" t="str">
        <f>VLOOKUP(A21,'2019'!$A$6:$L$315,5,0)</f>
        <v>Старая Купавна</v>
      </c>
      <c r="D21" s="189">
        <f>VLOOKUP(A21,'2019'!$A$6:$L$315,12,0)</f>
        <v>1500</v>
      </c>
      <c r="E21" s="352">
        <v>0.5</v>
      </c>
      <c r="F21" s="352" t="s">
        <v>2919</v>
      </c>
      <c r="G21" s="352" t="s">
        <v>2923</v>
      </c>
      <c r="H21" s="189">
        <f>VLOOKUP(A21,'2019'!$A$6:$M$315,13,0)</f>
        <v>2</v>
      </c>
      <c r="I21" s="217">
        <f t="shared" si="0"/>
        <v>375</v>
      </c>
      <c r="J21" s="217">
        <f t="shared" si="1"/>
        <v>750</v>
      </c>
      <c r="K21" s="234"/>
    </row>
    <row r="22" spans="1:11" x14ac:dyDescent="0.2">
      <c r="A22" s="234">
        <v>108</v>
      </c>
      <c r="B22" s="215">
        <f>VLOOKUP(A22,'2019'!$A$6:$N$315,9,0)</f>
        <v>43457</v>
      </c>
      <c r="C22" s="215" t="str">
        <f>VLOOKUP(A22,'2019'!$A$6:$L$315,5,0)</f>
        <v>Щемилово</v>
      </c>
      <c r="D22" s="189">
        <f>VLOOKUP(A22,'2019'!$A$6:$L$315,12,0)</f>
        <v>1700</v>
      </c>
      <c r="E22" s="352">
        <v>0.5</v>
      </c>
      <c r="F22" s="352" t="s">
        <v>2919</v>
      </c>
      <c r="G22" s="352" t="s">
        <v>2923</v>
      </c>
      <c r="H22" s="189">
        <f>VLOOKUP(A22,'2019'!$A$6:$M$315,13,0)</f>
        <v>2</v>
      </c>
      <c r="I22" s="217">
        <f t="shared" si="0"/>
        <v>425</v>
      </c>
      <c r="J22" s="217">
        <f t="shared" si="1"/>
        <v>850</v>
      </c>
      <c r="K22" s="234">
        <v>5</v>
      </c>
    </row>
    <row r="23" spans="1:11" x14ac:dyDescent="0.2">
      <c r="A23" s="234">
        <v>30</v>
      </c>
      <c r="B23" s="215">
        <f>VLOOKUP(A23,'2019'!$A$6:$N$315,9,0)</f>
        <v>43457</v>
      </c>
      <c r="C23" s="215" t="str">
        <f>VLOOKUP(A23,'2019'!$A$6:$L$315,5,0)</f>
        <v>Старая Купавна</v>
      </c>
      <c r="D23" s="189">
        <f>VLOOKUP(A23,'2019'!$A$6:$L$315,12,0)</f>
        <v>1400</v>
      </c>
      <c r="E23" s="352">
        <v>0.5</v>
      </c>
      <c r="F23" s="352" t="s">
        <v>2919</v>
      </c>
      <c r="G23" s="352" t="s">
        <v>2923</v>
      </c>
      <c r="H23" s="189">
        <f>VLOOKUP(A23,'2019'!$A$6:$M$315,13,0)</f>
        <v>2</v>
      </c>
      <c r="I23" s="217">
        <f t="shared" si="0"/>
        <v>350</v>
      </c>
      <c r="J23" s="217">
        <f t="shared" si="1"/>
        <v>700</v>
      </c>
      <c r="K23" s="234">
        <v>4</v>
      </c>
    </row>
    <row r="24" spans="1:11" x14ac:dyDescent="0.2">
      <c r="A24" s="234">
        <v>59</v>
      </c>
      <c r="B24" s="215">
        <f>VLOOKUP(A24,'2019'!$A$6:$N$315,9,0)</f>
        <v>43457</v>
      </c>
      <c r="C24" s="215" t="str">
        <f>VLOOKUP(A24,'2019'!$A$6:$L$315,5,0)</f>
        <v>Кудиново</v>
      </c>
      <c r="D24" s="189">
        <f>VLOOKUP(A24,'2019'!$A$6:$L$315,12,0)</f>
        <v>1700</v>
      </c>
      <c r="E24" s="352">
        <v>0.5</v>
      </c>
      <c r="F24" s="352" t="s">
        <v>2919</v>
      </c>
      <c r="G24" s="352" t="s">
        <v>2923</v>
      </c>
      <c r="H24" s="189">
        <f>VLOOKUP(A24,'2019'!$A$6:$M$315,13,0)</f>
        <v>2</v>
      </c>
      <c r="I24" s="217">
        <f t="shared" si="0"/>
        <v>425</v>
      </c>
      <c r="J24" s="217">
        <f t="shared" si="1"/>
        <v>850</v>
      </c>
      <c r="K24" s="234"/>
    </row>
    <row r="25" spans="1:11" x14ac:dyDescent="0.2">
      <c r="A25" s="234">
        <v>167</v>
      </c>
      <c r="B25" s="215">
        <f>VLOOKUP(A25,'2019'!$A$6:$N$315,9,0)</f>
        <v>43457</v>
      </c>
      <c r="C25" s="215" t="str">
        <f>VLOOKUP(A25,'2019'!$A$6:$L$315,5,0)</f>
        <v>Колонтаево</v>
      </c>
      <c r="D25" s="189">
        <f>VLOOKUP(A25,'2019'!$A$6:$L$315,12,0)</f>
        <v>1700</v>
      </c>
      <c r="E25" s="352">
        <v>0.5</v>
      </c>
      <c r="F25" s="352" t="s">
        <v>2919</v>
      </c>
      <c r="G25" s="352" t="s">
        <v>2923</v>
      </c>
      <c r="H25" s="189">
        <f>VLOOKUP(A25,'2019'!$A$6:$M$315,13,0)</f>
        <v>2</v>
      </c>
      <c r="I25" s="217">
        <f t="shared" si="0"/>
        <v>425</v>
      </c>
      <c r="J25" s="217">
        <f>D25-(I25*1)</f>
        <v>1275</v>
      </c>
      <c r="K25" s="234"/>
    </row>
    <row r="26" spans="1:11" x14ac:dyDescent="0.2">
      <c r="A26" s="234">
        <v>46</v>
      </c>
      <c r="B26" s="215">
        <f>VLOOKUP(A26,'2019'!$A$6:$N$315,9,0)</f>
        <v>43457</v>
      </c>
      <c r="C26" s="215" t="str">
        <f>VLOOKUP(A26,'2019'!$A$6:$L$315,5,0)</f>
        <v>Старая Купавна</v>
      </c>
      <c r="D26" s="189">
        <f>VLOOKUP(A26,'2019'!$A$6:$L$315,12,0)</f>
        <v>1500</v>
      </c>
      <c r="E26" s="352">
        <v>0.5</v>
      </c>
      <c r="F26" s="352" t="s">
        <v>2919</v>
      </c>
      <c r="G26" s="352" t="s">
        <v>2923</v>
      </c>
      <c r="H26" s="189">
        <f>VLOOKUP(A26,'2019'!$A$6:$M$315,13,0)</f>
        <v>2</v>
      </c>
      <c r="I26" s="217">
        <f t="shared" si="0"/>
        <v>375</v>
      </c>
      <c r="J26" s="217">
        <f>D26-(I26*1)</f>
        <v>1125</v>
      </c>
      <c r="K26" s="234"/>
    </row>
    <row r="27" spans="1:11" x14ac:dyDescent="0.2">
      <c r="A27" s="355">
        <v>26</v>
      </c>
      <c r="B27" s="215">
        <f>VLOOKUP(A27,'2019'!$A$6:$N$315,9,0)</f>
        <v>43457</v>
      </c>
      <c r="C27" s="215" t="str">
        <f>VLOOKUP(A27,'2019'!$A$6:$L$315,5,0)</f>
        <v>Железнодорожный</v>
      </c>
      <c r="D27" s="189">
        <f>VLOOKUP(A27,'2019'!$A$6:$L$315,12,0)</f>
        <v>1700</v>
      </c>
      <c r="E27" s="352">
        <v>0.4</v>
      </c>
      <c r="F27" s="352" t="s">
        <v>2935</v>
      </c>
      <c r="G27" s="352" t="s">
        <v>1839</v>
      </c>
      <c r="H27" s="189">
        <f>VLOOKUP(A27,'2019'!$A$6:$M$315,13,0)</f>
        <v>3</v>
      </c>
      <c r="I27" s="217">
        <f t="shared" si="0"/>
        <v>340</v>
      </c>
      <c r="J27" s="217">
        <f>D27-(I27*2)</f>
        <v>1020</v>
      </c>
      <c r="K27" s="234">
        <v>5</v>
      </c>
    </row>
    <row r="28" spans="1:11" x14ac:dyDescent="0.2">
      <c r="A28" s="356">
        <v>75</v>
      </c>
      <c r="B28" s="215">
        <f>VLOOKUP(A28,'2019'!$A$6:$N$315,9,0)</f>
        <v>43457</v>
      </c>
      <c r="C28" s="215" t="str">
        <f>VLOOKUP(A28,'2019'!$A$6:$L$315,5,0)</f>
        <v>Балашиха</v>
      </c>
      <c r="D28" s="189">
        <f>VLOOKUP(A28,'2019'!$A$6:$L$315,12,0)</f>
        <v>2100</v>
      </c>
      <c r="E28" s="352">
        <v>0.4</v>
      </c>
      <c r="F28" s="352" t="s">
        <v>2935</v>
      </c>
      <c r="G28" s="352" t="s">
        <v>1839</v>
      </c>
      <c r="H28" s="189">
        <f>VLOOKUP(A28,'2019'!$A$6:$M$315,13,0)</f>
        <v>3</v>
      </c>
      <c r="I28" s="217">
        <f t="shared" si="0"/>
        <v>420</v>
      </c>
      <c r="J28" s="217">
        <f t="shared" ref="J28:J35" si="2">D28-(I28*1)</f>
        <v>1680</v>
      </c>
      <c r="K28" s="234">
        <v>5</v>
      </c>
    </row>
    <row r="29" spans="1:11" x14ac:dyDescent="0.2">
      <c r="A29" s="355">
        <v>139</v>
      </c>
      <c r="B29" s="215">
        <f>VLOOKUP(A29,'2019'!$A$6:$N$315,9,0)</f>
        <v>43457</v>
      </c>
      <c r="C29" s="215" t="str">
        <f>VLOOKUP(A29,'2019'!$A$6:$L$315,5,0)</f>
        <v>Железнодорожный</v>
      </c>
      <c r="D29" s="189">
        <f>VLOOKUP(A29,'2019'!$A$6:$L$315,12,0)</f>
        <v>2000</v>
      </c>
      <c r="E29" s="352">
        <v>0.4</v>
      </c>
      <c r="F29" s="352" t="s">
        <v>2935</v>
      </c>
      <c r="G29" s="352" t="s">
        <v>1839</v>
      </c>
      <c r="H29" s="189">
        <f>VLOOKUP(A29,'2019'!$A$6:$M$315,13,0)</f>
        <v>3</v>
      </c>
      <c r="I29" s="217">
        <f t="shared" si="0"/>
        <v>400</v>
      </c>
      <c r="J29" s="217">
        <f t="shared" si="2"/>
        <v>1600</v>
      </c>
      <c r="K29" s="234">
        <v>5</v>
      </c>
    </row>
    <row r="30" spans="1:11" x14ac:dyDescent="0.2">
      <c r="A30" s="355">
        <v>87</v>
      </c>
      <c r="B30" s="215">
        <f>VLOOKUP(A30,'2019'!$A$6:$N$315,9,0)</f>
        <v>43457</v>
      </c>
      <c r="C30" s="215" t="str">
        <f>VLOOKUP(A30,'2019'!$A$6:$L$315,5,0)</f>
        <v>Ногинск</v>
      </c>
      <c r="D30" s="189">
        <f>VLOOKUP(A30,'2019'!$A$6:$L$315,12,0)</f>
        <v>1500</v>
      </c>
      <c r="E30" s="189">
        <v>0.5</v>
      </c>
      <c r="F30" s="189" t="s">
        <v>2921</v>
      </c>
      <c r="G30" s="189" t="s">
        <v>2698</v>
      </c>
      <c r="H30" s="189">
        <f>VLOOKUP(A30,'2019'!$A$6:$M$315,13,0)</f>
        <v>4</v>
      </c>
      <c r="I30" s="217">
        <f t="shared" si="0"/>
        <v>375</v>
      </c>
      <c r="J30" s="217">
        <f t="shared" si="2"/>
        <v>1125</v>
      </c>
      <c r="K30" s="234">
        <v>5</v>
      </c>
    </row>
    <row r="31" spans="1:11" x14ac:dyDescent="0.2">
      <c r="A31" s="355">
        <v>102</v>
      </c>
      <c r="B31" s="215">
        <f>VLOOKUP(A31,'2019'!$A$6:$N$315,9,0)</f>
        <v>43457</v>
      </c>
      <c r="C31" s="215" t="str">
        <f>VLOOKUP(A31,'2019'!$A$6:$L$315,5,0)</f>
        <v>Электросталь</v>
      </c>
      <c r="D31" s="189">
        <f>VLOOKUP(A31,'2019'!$A$6:$L$315,12,0)</f>
        <v>1500</v>
      </c>
      <c r="E31" s="189">
        <v>0.5</v>
      </c>
      <c r="F31" s="189" t="s">
        <v>2921</v>
      </c>
      <c r="G31" s="189" t="s">
        <v>2698</v>
      </c>
      <c r="H31" s="189">
        <f>VLOOKUP(A31,'2019'!$A$6:$M$315,13,0)</f>
        <v>4</v>
      </c>
      <c r="I31" s="217">
        <f t="shared" si="0"/>
        <v>375</v>
      </c>
      <c r="J31" s="217">
        <f t="shared" si="2"/>
        <v>1125</v>
      </c>
      <c r="K31" s="234"/>
    </row>
    <row r="32" spans="1:11" x14ac:dyDescent="0.2">
      <c r="A32" s="355">
        <v>111</v>
      </c>
      <c r="B32" s="215">
        <f>VLOOKUP(A32,'2019'!$A$6:$N$315,9,0)</f>
        <v>43457</v>
      </c>
      <c r="C32" s="215" t="str">
        <f>VLOOKUP(A32,'2019'!$A$6:$L$315,5,0)</f>
        <v>Электросталь</v>
      </c>
      <c r="D32" s="189">
        <f>VLOOKUP(A32,'2019'!$A$6:$L$315,12,0)</f>
        <v>1500</v>
      </c>
      <c r="E32" s="189">
        <v>0.5</v>
      </c>
      <c r="F32" s="189" t="s">
        <v>2921</v>
      </c>
      <c r="G32" s="189" t="s">
        <v>2698</v>
      </c>
      <c r="H32" s="189">
        <f>VLOOKUP(A32,'2019'!$A$6:$M$315,13,0)</f>
        <v>4</v>
      </c>
      <c r="I32" s="217">
        <f t="shared" ref="I32:I33" si="3">(D32*E32)/2</f>
        <v>375</v>
      </c>
      <c r="J32" s="217">
        <f t="shared" si="2"/>
        <v>1125</v>
      </c>
      <c r="K32" s="234">
        <v>5</v>
      </c>
    </row>
    <row r="33" spans="1:11" x14ac:dyDescent="0.2">
      <c r="A33" s="357">
        <v>130</v>
      </c>
      <c r="B33" s="358">
        <f>VLOOKUP(A33,'2019'!$A$6:$N$315,9,0)</f>
        <v>43459</v>
      </c>
      <c r="C33" s="358" t="str">
        <f>VLOOKUP(A33,'2019'!$A$6:$L$315,5,0)</f>
        <v>Железнодорожный</v>
      </c>
      <c r="D33" s="359">
        <v>0</v>
      </c>
      <c r="E33" s="359">
        <v>0.4</v>
      </c>
      <c r="F33" s="359" t="s">
        <v>2935</v>
      </c>
      <c r="G33" s="359"/>
      <c r="H33" s="359">
        <f>VLOOKUP(A33,'2019'!$A$6:$M$315,13,0)</f>
        <v>7</v>
      </c>
      <c r="I33" s="360">
        <f t="shared" si="3"/>
        <v>0</v>
      </c>
      <c r="J33" s="360">
        <f t="shared" si="2"/>
        <v>0</v>
      </c>
      <c r="K33" s="357"/>
    </row>
    <row r="34" spans="1:11" x14ac:dyDescent="0.2">
      <c r="A34" s="234">
        <v>18</v>
      </c>
      <c r="B34" s="215">
        <f>VLOOKUP(A34,'2019'!$A$6:$N$315,9,0)</f>
        <v>43460</v>
      </c>
      <c r="C34" s="215" t="str">
        <f>VLOOKUP(A34,'2019'!$A$6:$L$315,5,0)</f>
        <v>Павлино</v>
      </c>
      <c r="D34" s="189">
        <f>VLOOKUP(A34,'2019'!$A$6:$L$315,12,0)</f>
        <v>4000</v>
      </c>
      <c r="E34" s="352">
        <v>0.4</v>
      </c>
      <c r="F34" s="352" t="s">
        <v>2935</v>
      </c>
      <c r="G34" s="352" t="s">
        <v>1839</v>
      </c>
      <c r="H34" s="189">
        <f>VLOOKUP(A34,'2019'!$A$6:$M$315,13,0)</f>
        <v>3</v>
      </c>
      <c r="I34" s="217">
        <f t="shared" si="0"/>
        <v>800</v>
      </c>
      <c r="J34" s="217">
        <f>D34-(I34*2)</f>
        <v>2400</v>
      </c>
      <c r="K34" s="234"/>
    </row>
    <row r="35" spans="1:11" x14ac:dyDescent="0.2">
      <c r="A35" s="234">
        <v>179</v>
      </c>
      <c r="B35" s="215">
        <f>VLOOKUP(A35,'2019'!$A$6:$N$315,9,0)</f>
        <v>43460</v>
      </c>
      <c r="C35" s="215" t="str">
        <f>VLOOKUP(A35,'2019'!$A$6:$L$315,5,0)</f>
        <v>Старая Купавна</v>
      </c>
      <c r="D35" s="189">
        <f>VLOOKUP(A35,'2019'!$A$6:$L$315,12,0)</f>
        <v>1500</v>
      </c>
      <c r="E35" s="189">
        <v>0.5</v>
      </c>
      <c r="F35" s="352" t="s">
        <v>2935</v>
      </c>
      <c r="G35" s="352" t="s">
        <v>1839</v>
      </c>
      <c r="H35" s="189">
        <f>VLOOKUP(A35,'2019'!$A$6:$M$315,13,0)</f>
        <v>3</v>
      </c>
      <c r="I35" s="217">
        <f t="shared" ref="I35" si="4">(D35*E35)/2</f>
        <v>375</v>
      </c>
      <c r="J35" s="217">
        <f t="shared" si="2"/>
        <v>1125</v>
      </c>
      <c r="K35" s="234">
        <v>5</v>
      </c>
    </row>
    <row r="36" spans="1:11" x14ac:dyDescent="0.2">
      <c r="A36" s="350">
        <v>72</v>
      </c>
      <c r="B36" s="349">
        <f>VLOOKUP(A36,'2019'!$A$6:$N$315,9,0)</f>
        <v>43461</v>
      </c>
      <c r="C36" s="349" t="str">
        <f>VLOOKUP(A36,'2019'!$A$6:$L$315,5,0)</f>
        <v>Старая Купавна</v>
      </c>
      <c r="D36" s="232">
        <f>VLOOKUP(A36,'2019'!$A$6:$L$315,12,0)</f>
        <v>1600</v>
      </c>
      <c r="E36" s="232">
        <v>0.5</v>
      </c>
      <c r="F36" s="232" t="s">
        <v>2919</v>
      </c>
      <c r="G36" s="232" t="s">
        <v>2923</v>
      </c>
      <c r="H36" s="232">
        <f>VLOOKUP(A36,'2019'!$A$6:$M$315,13,0)</f>
        <v>2</v>
      </c>
      <c r="I36" s="284">
        <f t="shared" si="0"/>
        <v>400</v>
      </c>
      <c r="J36" s="284">
        <f>D36-(I36*2)</f>
        <v>800</v>
      </c>
      <c r="K36" s="350">
        <v>5</v>
      </c>
    </row>
    <row r="37" spans="1:11" x14ac:dyDescent="0.2">
      <c r="A37" s="350">
        <v>97</v>
      </c>
      <c r="B37" s="349">
        <f>VLOOKUP(A37,'2019'!$A$6:$N$315,9,0)</f>
        <v>43461</v>
      </c>
      <c r="C37" s="349" t="str">
        <f>VLOOKUP(A37,'2019'!$A$6:$L$315,5,0)</f>
        <v>Шульгино</v>
      </c>
      <c r="D37" s="232">
        <f>VLOOKUP(A37,'2019'!$A$6:$L$315,12,0)</f>
        <v>1700</v>
      </c>
      <c r="E37" s="232">
        <v>0.5</v>
      </c>
      <c r="F37" s="232" t="s">
        <v>2919</v>
      </c>
      <c r="G37" s="232" t="s">
        <v>2923</v>
      </c>
      <c r="H37" s="232">
        <f>VLOOKUP(A37,'2019'!$A$6:$M$315,13,0)</f>
        <v>2</v>
      </c>
      <c r="I37" s="284">
        <f t="shared" si="0"/>
        <v>425</v>
      </c>
      <c r="J37" s="284">
        <f>D37-(I37*2)</f>
        <v>850</v>
      </c>
      <c r="K37" s="350"/>
    </row>
    <row r="38" spans="1:11" x14ac:dyDescent="0.2">
      <c r="A38" s="350">
        <v>116</v>
      </c>
      <c r="B38" s="349">
        <f>VLOOKUP(A38,'2019'!$A$6:$N$315,9,0)</f>
        <v>43461</v>
      </c>
      <c r="C38" s="349" t="str">
        <f>VLOOKUP(A38,'2019'!$A$6:$L$315,5,0)</f>
        <v>Москва</v>
      </c>
      <c r="D38" s="232">
        <f>VLOOKUP(A38,'2019'!$A$6:$L$315,12,0)</f>
        <v>3000</v>
      </c>
      <c r="E38" s="232">
        <v>0.4</v>
      </c>
      <c r="F38" s="232" t="s">
        <v>2935</v>
      </c>
      <c r="G38" s="232" t="s">
        <v>1839</v>
      </c>
      <c r="H38" s="232">
        <f>VLOOKUP(A38,'2019'!$A$6:$M$315,13,0)</f>
        <v>3</v>
      </c>
      <c r="I38" s="284">
        <f t="shared" si="0"/>
        <v>600</v>
      </c>
      <c r="J38" s="284">
        <f t="shared" ref="J38:J39" si="5">D38-(I38*1)</f>
        <v>2400</v>
      </c>
      <c r="K38" s="350">
        <v>5</v>
      </c>
    </row>
    <row r="39" spans="1:11" x14ac:dyDescent="0.2">
      <c r="A39" s="350">
        <v>120</v>
      </c>
      <c r="B39" s="349">
        <f>VLOOKUP(A39,'2019'!$A$6:$N$315,9,0)</f>
        <v>43461</v>
      </c>
      <c r="C39" s="349" t="str">
        <f>VLOOKUP(A39,'2019'!$A$6:$L$315,5,0)</f>
        <v>Москва</v>
      </c>
      <c r="D39" s="232">
        <f>VLOOKUP(A39,'2019'!$A$6:$L$315,12,0)</f>
        <v>2700</v>
      </c>
      <c r="E39" s="232">
        <v>0.4</v>
      </c>
      <c r="F39" s="232" t="s">
        <v>2935</v>
      </c>
      <c r="G39" s="232" t="s">
        <v>1839</v>
      </c>
      <c r="H39" s="232">
        <f>VLOOKUP(A39,'2019'!$A$6:$M$315,13,0)</f>
        <v>3</v>
      </c>
      <c r="I39" s="284">
        <f t="shared" si="0"/>
        <v>540</v>
      </c>
      <c r="J39" s="284">
        <f t="shared" si="5"/>
        <v>2160</v>
      </c>
      <c r="K39" s="350"/>
    </row>
    <row r="40" spans="1:11" x14ac:dyDescent="0.2">
      <c r="A40" s="350">
        <v>158</v>
      </c>
      <c r="B40" s="349">
        <f>VLOOKUP(A40,'2019'!$A$6:$N$315,9,0)</f>
        <v>43461</v>
      </c>
      <c r="C40" s="349" t="str">
        <f>VLOOKUP(A40,'2019'!$A$6:$L$315,5,0)</f>
        <v>Ногинск</v>
      </c>
      <c r="D40" s="232">
        <f>VLOOKUP(A40,'2019'!$A$6:$L$315,12,0)</f>
        <v>2000</v>
      </c>
      <c r="E40" s="232">
        <v>0.5</v>
      </c>
      <c r="F40" s="232" t="s">
        <v>2921</v>
      </c>
      <c r="G40" s="232" t="s">
        <v>2698</v>
      </c>
      <c r="H40" s="232">
        <f>VLOOKUP(A40,'2019'!$A$6:$M$315,13,0)</f>
        <v>4</v>
      </c>
      <c r="I40" s="284">
        <f t="shared" si="0"/>
        <v>500</v>
      </c>
      <c r="J40" s="284">
        <f t="shared" ref="J40:J48" si="6">D40-(I40*2)</f>
        <v>1000</v>
      </c>
      <c r="K40" s="350"/>
    </row>
    <row r="41" spans="1:11" x14ac:dyDescent="0.2">
      <c r="A41" s="350">
        <v>161</v>
      </c>
      <c r="B41" s="349">
        <f>VLOOKUP(A41,'2019'!$A$6:$N$315,9,0)</f>
        <v>43461</v>
      </c>
      <c r="C41" s="349" t="str">
        <f>VLOOKUP(A41,'2019'!$A$6:$L$315,5,0)</f>
        <v>Электросталь</v>
      </c>
      <c r="D41" s="232">
        <f>VLOOKUP(A41,'2019'!$A$6:$L$315,12,0)</f>
        <v>1700</v>
      </c>
      <c r="E41" s="232">
        <v>0.5</v>
      </c>
      <c r="F41" s="232" t="s">
        <v>2921</v>
      </c>
      <c r="G41" s="232" t="s">
        <v>2698</v>
      </c>
      <c r="H41" s="232">
        <f>VLOOKUP(A41,'2019'!$A$6:$M$315,13,0)</f>
        <v>4</v>
      </c>
      <c r="I41" s="284">
        <f t="shared" si="0"/>
        <v>425</v>
      </c>
      <c r="J41" s="284">
        <f t="shared" si="6"/>
        <v>850</v>
      </c>
      <c r="K41" s="350"/>
    </row>
    <row r="42" spans="1:11" x14ac:dyDescent="0.2">
      <c r="A42" s="350">
        <v>127</v>
      </c>
      <c r="B42" s="349">
        <f>VLOOKUP(A42,'2019'!$A$6:$N$315,9,0)</f>
        <v>43461</v>
      </c>
      <c r="C42" s="349" t="str">
        <f>VLOOKUP(A42,'2019'!$A$6:$L$315,5,0)</f>
        <v>Электросталь</v>
      </c>
      <c r="D42" s="232">
        <f>VLOOKUP(A42,'2019'!$A$6:$L$315,12,0)</f>
        <v>3000</v>
      </c>
      <c r="E42" s="232">
        <v>0.5</v>
      </c>
      <c r="F42" s="232" t="s">
        <v>2921</v>
      </c>
      <c r="G42" s="232" t="s">
        <v>2698</v>
      </c>
      <c r="H42" s="232">
        <f>VLOOKUP(A42,'2019'!$A$6:$M$315,13,0)</f>
        <v>4</v>
      </c>
      <c r="I42" s="284">
        <f t="shared" si="0"/>
        <v>750</v>
      </c>
      <c r="J42" s="284">
        <f t="shared" si="6"/>
        <v>1500</v>
      </c>
      <c r="K42" s="350"/>
    </row>
    <row r="43" spans="1:11" x14ac:dyDescent="0.2">
      <c r="A43" s="350">
        <v>12</v>
      </c>
      <c r="B43" s="349">
        <f>VLOOKUP(A43,'2019'!$A$6:$N$315,9,0)</f>
        <v>43461</v>
      </c>
      <c r="C43" s="349" t="str">
        <f>VLOOKUP(A43,'2019'!$A$6:$L$315,5,0)</f>
        <v>Рыбхоз</v>
      </c>
      <c r="D43" s="232">
        <f>VLOOKUP(A43,'2019'!$A$6:$L$315,12,0)</f>
        <v>3500</v>
      </c>
      <c r="E43" s="232">
        <v>0.5</v>
      </c>
      <c r="F43" s="232" t="s">
        <v>2919</v>
      </c>
      <c r="G43" s="232" t="s">
        <v>1840</v>
      </c>
      <c r="H43" s="232">
        <f>VLOOKUP(A43,'2019'!$A$6:$M$315,13,0)</f>
        <v>5</v>
      </c>
      <c r="I43" s="284">
        <f t="shared" si="0"/>
        <v>875</v>
      </c>
      <c r="J43" s="284">
        <f t="shared" si="6"/>
        <v>1750</v>
      </c>
      <c r="K43" s="350"/>
    </row>
    <row r="44" spans="1:11" x14ac:dyDescent="0.2">
      <c r="A44" s="234">
        <v>177</v>
      </c>
      <c r="B44" s="215">
        <f>VLOOKUP(A44,'2019'!$A$6:$N$315,9,0)</f>
        <v>43462</v>
      </c>
      <c r="C44" s="215" t="str">
        <f>VLOOKUP(A44,'2019'!$A$6:$L$315,5,0)</f>
        <v>Железнодорожный</v>
      </c>
      <c r="D44" s="189">
        <f>VLOOKUP(A44,'2019'!$A$6:$L$315,12,0)</f>
        <v>2000</v>
      </c>
      <c r="E44" s="352">
        <v>0.4</v>
      </c>
      <c r="F44" s="352" t="s">
        <v>2935</v>
      </c>
      <c r="G44" s="352" t="s">
        <v>1839</v>
      </c>
      <c r="H44" s="189">
        <f>VLOOKUP(A44,'2019'!$A$6:$M$315,13,0)</f>
        <v>3</v>
      </c>
      <c r="I44" s="217">
        <f t="shared" si="0"/>
        <v>400</v>
      </c>
      <c r="J44" s="217">
        <f t="shared" si="6"/>
        <v>1200</v>
      </c>
      <c r="K44" s="234"/>
    </row>
    <row r="45" spans="1:11" x14ac:dyDescent="0.2">
      <c r="A45" s="234">
        <v>9</v>
      </c>
      <c r="B45" s="215">
        <f>VLOOKUP(A45,'2019'!$A$6:$N$315,9,0)</f>
        <v>43462</v>
      </c>
      <c r="C45" s="215" t="str">
        <f>VLOOKUP(A45,'2019'!$A$6:$L$315,5,0)</f>
        <v>Железнодорожный</v>
      </c>
      <c r="D45" s="189">
        <f>VLOOKUP(A45,'2019'!$A$6:$L$315,12,0)</f>
        <v>1900</v>
      </c>
      <c r="E45" s="352">
        <v>0.4</v>
      </c>
      <c r="F45" s="352" t="s">
        <v>2935</v>
      </c>
      <c r="G45" s="352" t="s">
        <v>1839</v>
      </c>
      <c r="H45" s="189">
        <f>VLOOKUP(A45,'2019'!$A$6:$M$315,13,0)</f>
        <v>3</v>
      </c>
      <c r="I45" s="217">
        <f t="shared" si="0"/>
        <v>380</v>
      </c>
      <c r="J45" s="217">
        <f t="shared" si="6"/>
        <v>1140</v>
      </c>
      <c r="K45" s="234">
        <v>5</v>
      </c>
    </row>
    <row r="46" spans="1:11" x14ac:dyDescent="0.2">
      <c r="A46" s="234">
        <v>16</v>
      </c>
      <c r="B46" s="215">
        <f>VLOOKUP(A46,'2019'!$A$6:$N$315,9,0)</f>
        <v>43462</v>
      </c>
      <c r="C46" s="215" t="str">
        <f>VLOOKUP(A46,'2019'!$A$6:$L$315,5,0)</f>
        <v>Железнодорожный</v>
      </c>
      <c r="D46" s="189">
        <f>VLOOKUP(A46,'2019'!$A$6:$L$315,12,0)</f>
        <v>2300</v>
      </c>
      <c r="E46" s="352">
        <v>0.4</v>
      </c>
      <c r="F46" s="352" t="s">
        <v>2935</v>
      </c>
      <c r="G46" s="352" t="s">
        <v>1839</v>
      </c>
      <c r="H46" s="189">
        <f>VLOOKUP(A46,'2019'!$A$6:$M$315,13,0)</f>
        <v>3</v>
      </c>
      <c r="I46" s="217">
        <f t="shared" si="0"/>
        <v>460</v>
      </c>
      <c r="J46" s="217">
        <f t="shared" si="6"/>
        <v>1380</v>
      </c>
      <c r="K46" s="234"/>
    </row>
    <row r="47" spans="1:11" x14ac:dyDescent="0.2">
      <c r="A47" s="234">
        <v>138</v>
      </c>
      <c r="B47" s="215">
        <f>VLOOKUP(A47,'2019'!$A$6:$N$315,9,0)</f>
        <v>43462</v>
      </c>
      <c r="C47" s="215" t="str">
        <f>VLOOKUP(A47,'2019'!$A$6:$L$315,5,0)</f>
        <v>Балашиха</v>
      </c>
      <c r="D47" s="189">
        <f>VLOOKUP(A47,'2019'!$A$6:$L$315,12,0)</f>
        <v>2400</v>
      </c>
      <c r="E47" s="352">
        <v>0.4</v>
      </c>
      <c r="F47" s="352" t="s">
        <v>2935</v>
      </c>
      <c r="G47" s="352" t="s">
        <v>1839</v>
      </c>
      <c r="H47" s="189">
        <f>VLOOKUP(A47,'2019'!$A$6:$M$315,13,0)</f>
        <v>3</v>
      </c>
      <c r="I47" s="217">
        <f t="shared" si="0"/>
        <v>480</v>
      </c>
      <c r="J47" s="217">
        <f t="shared" si="6"/>
        <v>1440</v>
      </c>
      <c r="K47" s="234"/>
    </row>
    <row r="48" spans="1:11" x14ac:dyDescent="0.2">
      <c r="A48" s="234">
        <v>115</v>
      </c>
      <c r="B48" s="215">
        <f>VLOOKUP(A48,'2019'!$A$6:$N$315,9,0)</f>
        <v>43462</v>
      </c>
      <c r="C48" s="215" t="str">
        <f>VLOOKUP(A48,'2019'!$A$6:$L$315,5,0)</f>
        <v>Балашиха</v>
      </c>
      <c r="D48" s="189">
        <f>VLOOKUP(A48,'2019'!$A$6:$L$315,12,0)</f>
        <v>2700</v>
      </c>
      <c r="E48" s="352">
        <v>0.4</v>
      </c>
      <c r="F48" s="352" t="s">
        <v>2935</v>
      </c>
      <c r="G48" s="352" t="s">
        <v>1839</v>
      </c>
      <c r="H48" s="189">
        <f>VLOOKUP(A48,'2019'!$A$6:$M$315,13,0)</f>
        <v>3</v>
      </c>
      <c r="I48" s="217">
        <f t="shared" si="0"/>
        <v>540</v>
      </c>
      <c r="J48" s="217">
        <f t="shared" si="6"/>
        <v>1620</v>
      </c>
      <c r="K48" s="234"/>
    </row>
    <row r="49" spans="1:11" x14ac:dyDescent="0.2">
      <c r="A49" s="234">
        <v>178</v>
      </c>
      <c r="B49" s="215">
        <f>VLOOKUP(A49,'2019'!$A$6:$N$315,9,0)</f>
        <v>43462</v>
      </c>
      <c r="C49" s="215" t="str">
        <f>VLOOKUP(A49,'2019'!$A$6:$L$315,5,0)</f>
        <v>Шульгино</v>
      </c>
      <c r="D49" s="189">
        <f>VLOOKUP(A49,'2019'!$A$6:$L$315,12,0)</f>
        <v>1700</v>
      </c>
      <c r="E49" s="352">
        <v>0.5</v>
      </c>
      <c r="F49" s="352" t="s">
        <v>2919</v>
      </c>
      <c r="G49" s="352" t="s">
        <v>2923</v>
      </c>
      <c r="H49" s="189">
        <f>VLOOKUP(A49,'2019'!$A$6:$M$315,13,0)</f>
        <v>2</v>
      </c>
      <c r="I49" s="217">
        <f t="shared" si="0"/>
        <v>425</v>
      </c>
      <c r="J49" s="217">
        <f>D49-(I49*2)</f>
        <v>850</v>
      </c>
      <c r="K49" s="234"/>
    </row>
    <row r="50" spans="1:11" x14ac:dyDescent="0.2">
      <c r="A50" s="234">
        <v>40</v>
      </c>
      <c r="B50" s="215">
        <f>VLOOKUP(A50,'2019'!$A$6:$N$315,9,0)</f>
        <v>43462</v>
      </c>
      <c r="C50" s="215" t="str">
        <f>VLOOKUP(A50,'2019'!$A$6:$L$315,5,0)</f>
        <v>Обухово</v>
      </c>
      <c r="D50" s="189">
        <f>VLOOKUP(A50,'2019'!$A$6:$L$315,12,0)</f>
        <v>1800</v>
      </c>
      <c r="E50" s="352">
        <v>0.5</v>
      </c>
      <c r="F50" s="352" t="s">
        <v>2919</v>
      </c>
      <c r="G50" s="352" t="s">
        <v>2923</v>
      </c>
      <c r="H50" s="189">
        <f>VLOOKUP(A50,'2019'!$A$6:$M$315,13,0)</f>
        <v>2</v>
      </c>
      <c r="I50" s="217">
        <f t="shared" si="0"/>
        <v>450</v>
      </c>
      <c r="J50" s="217">
        <f>D50-(I50*2)</f>
        <v>900</v>
      </c>
      <c r="K50" s="234">
        <v>5</v>
      </c>
    </row>
    <row r="51" spans="1:11" x14ac:dyDescent="0.2">
      <c r="A51" s="234">
        <v>49</v>
      </c>
      <c r="B51" s="215">
        <f>VLOOKUP(A51,'2019'!$A$6:$N$315,9,0)</f>
        <v>43462</v>
      </c>
      <c r="C51" s="215" t="str">
        <f>VLOOKUP(A51,'2019'!$A$6:$L$315,5,0)</f>
        <v>Старая Купавна</v>
      </c>
      <c r="D51" s="189">
        <f>VLOOKUP(A51,'2019'!$A$6:$L$315,12,0)</f>
        <v>1600</v>
      </c>
      <c r="E51" s="352">
        <v>0.5</v>
      </c>
      <c r="F51" s="352" t="s">
        <v>2919</v>
      </c>
      <c r="G51" s="352" t="s">
        <v>2923</v>
      </c>
      <c r="H51" s="189">
        <f>VLOOKUP(A51,'2019'!$A$6:$M$315,13,0)</f>
        <v>2</v>
      </c>
      <c r="I51" s="217">
        <f t="shared" si="0"/>
        <v>400</v>
      </c>
      <c r="J51" s="217">
        <f>D51-(I51*2)</f>
        <v>800</v>
      </c>
      <c r="K51" s="234"/>
    </row>
    <row r="52" spans="1:11" x14ac:dyDescent="0.2">
      <c r="A52" s="234">
        <v>89</v>
      </c>
      <c r="B52" s="215">
        <f>VLOOKUP(A52,'2019'!$A$6:$N$315,9,0)</f>
        <v>43462</v>
      </c>
      <c r="C52" s="215" t="str">
        <f>VLOOKUP(A52,'2019'!$A$6:$L$315,5,0)</f>
        <v>Старая Купавна</v>
      </c>
      <c r="D52" s="189">
        <f>VLOOKUP(A52,'2019'!$A$6:$L$315,12,0)</f>
        <v>1700</v>
      </c>
      <c r="E52" s="352">
        <v>0.5</v>
      </c>
      <c r="F52" s="352" t="s">
        <v>2919</v>
      </c>
      <c r="G52" s="352" t="s">
        <v>2923</v>
      </c>
      <c r="H52" s="189">
        <f>VLOOKUP(A52,'2019'!$A$6:$M$315,13,0)</f>
        <v>2</v>
      </c>
      <c r="I52" s="217">
        <f t="shared" si="0"/>
        <v>425</v>
      </c>
      <c r="J52" s="217">
        <f t="shared" ref="J52:J57" si="7">D52-(I52*2)</f>
        <v>850</v>
      </c>
      <c r="K52" s="234">
        <v>5</v>
      </c>
    </row>
    <row r="53" spans="1:11" x14ac:dyDescent="0.2">
      <c r="A53" s="234">
        <v>183</v>
      </c>
      <c r="B53" s="215">
        <f>VLOOKUP(A53,'2019'!$A$6:$N$315,9,0)</f>
        <v>43462</v>
      </c>
      <c r="C53" s="215" t="str">
        <f>VLOOKUP(A53,'2019'!$A$6:$L$315,5,0)</f>
        <v>Бисерово</v>
      </c>
      <c r="D53" s="189">
        <f>VLOOKUP(A53,'2019'!$A$6:$L$315,12,0)</f>
        <v>1600</v>
      </c>
      <c r="E53" s="352">
        <v>0.5</v>
      </c>
      <c r="F53" s="352" t="s">
        <v>2919</v>
      </c>
      <c r="G53" s="352" t="s">
        <v>2923</v>
      </c>
      <c r="H53" s="189">
        <f>VLOOKUP(A53,'2019'!$A$6:$M$315,13,0)</f>
        <v>2</v>
      </c>
      <c r="I53" s="217">
        <f t="shared" si="0"/>
        <v>400</v>
      </c>
      <c r="J53" s="217">
        <f t="shared" si="7"/>
        <v>800</v>
      </c>
      <c r="K53" s="234"/>
    </row>
    <row r="54" spans="1:11" x14ac:dyDescent="0.2">
      <c r="A54" s="348">
        <v>78</v>
      </c>
      <c r="B54" s="215">
        <f>VLOOKUP(A54,'2019'!$A$6:$N$315,9,0)</f>
        <v>43462</v>
      </c>
      <c r="C54" s="215" t="str">
        <f>VLOOKUP(A54,'2019'!$A$6:$L$315,5,0)</f>
        <v>Кудиново</v>
      </c>
      <c r="D54" s="189">
        <f>VLOOKUP(A54,'2019'!$A$6:$L$315,12,0)</f>
        <v>1900</v>
      </c>
      <c r="E54" s="352">
        <v>0.5</v>
      </c>
      <c r="F54" s="352" t="s">
        <v>2919</v>
      </c>
      <c r="G54" s="352" t="s">
        <v>2923</v>
      </c>
      <c r="H54" s="189">
        <f>VLOOKUP(A54,'2019'!$A$6:$M$315,13,0)</f>
        <v>2</v>
      </c>
      <c r="I54" s="217">
        <f t="shared" si="0"/>
        <v>475</v>
      </c>
      <c r="J54" s="217">
        <f t="shared" si="7"/>
        <v>950</v>
      </c>
      <c r="K54" s="234">
        <v>1</v>
      </c>
    </row>
    <row r="55" spans="1:11" x14ac:dyDescent="0.2">
      <c r="A55" s="348">
        <v>173</v>
      </c>
      <c r="B55" s="215">
        <f>VLOOKUP(A55,'2019'!$A$6:$N$315,9,0)</f>
        <v>43462</v>
      </c>
      <c r="C55" s="215" t="str">
        <f>VLOOKUP(A55,'2019'!$A$6:$L$315,5,0)</f>
        <v>Ногинск</v>
      </c>
      <c r="D55" s="189">
        <f>VLOOKUP(A55,'2019'!$A$6:$L$315,12,0)</f>
        <v>1700</v>
      </c>
      <c r="E55" s="189">
        <v>0.5</v>
      </c>
      <c r="F55" s="189" t="s">
        <v>2921</v>
      </c>
      <c r="G55" s="189" t="s">
        <v>2698</v>
      </c>
      <c r="H55" s="189">
        <f>VLOOKUP(A55,'2019'!$A$6:$M$315,13,0)</f>
        <v>4</v>
      </c>
      <c r="I55" s="217">
        <f t="shared" si="0"/>
        <v>425</v>
      </c>
      <c r="J55" s="217">
        <f t="shared" si="7"/>
        <v>850</v>
      </c>
      <c r="K55" s="234"/>
    </row>
    <row r="56" spans="1:11" x14ac:dyDescent="0.2">
      <c r="A56" s="348">
        <v>147</v>
      </c>
      <c r="B56" s="215">
        <f>VLOOKUP(A56,'2019'!$A$6:$N$315,9,0)</f>
        <v>43462</v>
      </c>
      <c r="C56" s="215" t="str">
        <f>VLOOKUP(A56,'2019'!$A$6:$L$315,5,0)</f>
        <v>Электросталь</v>
      </c>
      <c r="D56" s="189">
        <f>VLOOKUP(A56,'2019'!$A$6:$L$315,12,0)</f>
        <v>3000</v>
      </c>
      <c r="E56" s="189">
        <v>0.5</v>
      </c>
      <c r="F56" s="189" t="s">
        <v>2921</v>
      </c>
      <c r="G56" s="189" t="s">
        <v>2698</v>
      </c>
      <c r="H56" s="189">
        <f>VLOOKUP(A56,'2019'!$A$6:$M$315,13,0)</f>
        <v>4</v>
      </c>
      <c r="I56" s="217">
        <f t="shared" si="0"/>
        <v>750</v>
      </c>
      <c r="J56" s="217">
        <f t="shared" si="7"/>
        <v>1500</v>
      </c>
      <c r="K56" s="234"/>
    </row>
    <row r="57" spans="1:11" x14ac:dyDescent="0.2">
      <c r="A57" s="267">
        <v>128</v>
      </c>
      <c r="B57" s="215">
        <f>VLOOKUP(A57,'2019'!$A$6:$N$315,9,0)</f>
        <v>43462</v>
      </c>
      <c r="C57" s="215" t="str">
        <f>VLOOKUP(A57,'2019'!$A$6:$L$315,5,0)</f>
        <v>Электросталь</v>
      </c>
      <c r="D57" s="189">
        <f>VLOOKUP(A57,'2019'!$A$6:$L$315,12,0)</f>
        <v>3000</v>
      </c>
      <c r="E57" s="189">
        <v>0.5</v>
      </c>
      <c r="F57" s="189" t="s">
        <v>2921</v>
      </c>
      <c r="G57" s="189" t="s">
        <v>2698</v>
      </c>
      <c r="H57" s="189">
        <f>VLOOKUP(A57,'2019'!$A$6:$M$315,13,0)</f>
        <v>4</v>
      </c>
      <c r="I57" s="217">
        <f t="shared" si="0"/>
        <v>750</v>
      </c>
      <c r="J57" s="217">
        <f t="shared" si="7"/>
        <v>1500</v>
      </c>
      <c r="K57" s="234"/>
    </row>
    <row r="58" spans="1:11" x14ac:dyDescent="0.2">
      <c r="A58" s="267">
        <v>143</v>
      </c>
      <c r="B58" s="215">
        <f>VLOOKUP(A58,'2019'!$A$6:$N$315,9,0)</f>
        <v>43462</v>
      </c>
      <c r="C58" s="215" t="str">
        <f>VLOOKUP(A58,'2019'!$A$6:$L$315,5,0)</f>
        <v>Старая Купавна</v>
      </c>
      <c r="D58" s="189">
        <f>VLOOKUP(A58,'2019'!$A$6:$L$315,12,0)</f>
        <v>1900</v>
      </c>
      <c r="E58" s="189">
        <v>0.5</v>
      </c>
      <c r="F58" s="352" t="s">
        <v>2935</v>
      </c>
      <c r="G58" s="352" t="s">
        <v>1839</v>
      </c>
      <c r="H58" s="189">
        <f>VLOOKUP(A58,'2019'!$A$6:$M$315,13,0)</f>
        <v>3</v>
      </c>
      <c r="I58" s="217">
        <f t="shared" si="0"/>
        <v>475</v>
      </c>
      <c r="J58" s="217">
        <f t="shared" ref="J58:J120" si="8">D58-(I58*2)</f>
        <v>950</v>
      </c>
      <c r="K58" s="234"/>
    </row>
    <row r="59" spans="1:11" x14ac:dyDescent="0.2">
      <c r="A59" s="359">
        <v>181</v>
      </c>
      <c r="B59" s="349">
        <f>VLOOKUP(A59,'2019'!$A$6:$N$315,9,0)</f>
        <v>43463</v>
      </c>
      <c r="C59" s="349" t="str">
        <f>VLOOKUP(A59,'2019'!$A$6:$L$315,5,0)</f>
        <v>Старая Купавна</v>
      </c>
      <c r="D59" s="232">
        <f>VLOOKUP(A59,'2019'!$A$6:$L$315,12,0)</f>
        <v>1700</v>
      </c>
      <c r="E59" s="232">
        <v>0.5</v>
      </c>
      <c r="F59" s="232" t="s">
        <v>2920</v>
      </c>
      <c r="G59" s="232" t="s">
        <v>814</v>
      </c>
      <c r="H59" s="232">
        <f>VLOOKUP(A59,'2019'!$A$6:$M$315,13,0)</f>
        <v>1</v>
      </c>
      <c r="I59" s="284">
        <f t="shared" si="0"/>
        <v>425</v>
      </c>
      <c r="J59" s="284">
        <f t="shared" si="8"/>
        <v>850</v>
      </c>
      <c r="K59" s="350">
        <v>5</v>
      </c>
    </row>
    <row r="60" spans="1:11" x14ac:dyDescent="0.2">
      <c r="A60" s="359">
        <v>95</v>
      </c>
      <c r="B60" s="349">
        <f>VLOOKUP(A60,'2019'!$A$6:$N$315,9,0)</f>
        <v>43463</v>
      </c>
      <c r="C60" s="349" t="str">
        <f>VLOOKUP(A60,'2019'!$A$6:$L$315,5,0)</f>
        <v>Балобаново</v>
      </c>
      <c r="D60" s="232">
        <f>VLOOKUP(A60,'2019'!$A$6:$L$315,12,0)</f>
        <v>3200</v>
      </c>
      <c r="E60" s="232">
        <v>0.5</v>
      </c>
      <c r="F60" s="232" t="s">
        <v>2920</v>
      </c>
      <c r="G60" s="232" t="s">
        <v>814</v>
      </c>
      <c r="H60" s="232">
        <f>VLOOKUP(A60,'2019'!$A$6:$M$315,13,0)</f>
        <v>1</v>
      </c>
      <c r="I60" s="284">
        <f t="shared" si="0"/>
        <v>800</v>
      </c>
      <c r="J60" s="284">
        <f t="shared" si="8"/>
        <v>1600</v>
      </c>
      <c r="K60" s="350"/>
    </row>
    <row r="61" spans="1:11" x14ac:dyDescent="0.2">
      <c r="A61" s="359">
        <v>98</v>
      </c>
      <c r="B61" s="349">
        <f>VLOOKUP(A61,'2019'!$A$6:$N$315,9,0)</f>
        <v>43463</v>
      </c>
      <c r="C61" s="349" t="str">
        <f>VLOOKUP(A61,'2019'!$A$6:$L$315,5,0)</f>
        <v>Обухово</v>
      </c>
      <c r="D61" s="232">
        <f>VLOOKUP(A61,'2019'!$A$6:$L$315,12,0)</f>
        <v>1800</v>
      </c>
      <c r="E61" s="232">
        <v>0.5</v>
      </c>
      <c r="F61" s="232" t="s">
        <v>2920</v>
      </c>
      <c r="G61" s="232" t="s">
        <v>814</v>
      </c>
      <c r="H61" s="232">
        <f>VLOOKUP(A61,'2019'!$A$6:$M$315,13,0)</f>
        <v>1</v>
      </c>
      <c r="I61" s="284">
        <f t="shared" si="0"/>
        <v>450</v>
      </c>
      <c r="J61" s="284">
        <f t="shared" si="8"/>
        <v>900</v>
      </c>
      <c r="K61" s="350"/>
    </row>
    <row r="62" spans="1:11" x14ac:dyDescent="0.2">
      <c r="A62" s="359">
        <v>60</v>
      </c>
      <c r="B62" s="349">
        <f>VLOOKUP(A62,'2019'!$A$6:$N$315,9,0)</f>
        <v>43463</v>
      </c>
      <c r="C62" s="349" t="str">
        <f>VLOOKUP(A62,'2019'!$A$6:$L$315,5,0)</f>
        <v>Старая Купавна</v>
      </c>
      <c r="D62" s="232">
        <f>VLOOKUP(A62,'2019'!$A$6:$L$315,12,0)</f>
        <v>1600</v>
      </c>
      <c r="E62" s="232">
        <v>0.5</v>
      </c>
      <c r="F62" s="232" t="s">
        <v>2920</v>
      </c>
      <c r="G62" s="232" t="s">
        <v>814</v>
      </c>
      <c r="H62" s="232">
        <f>VLOOKUP(A62,'2019'!$A$6:$M$315,13,0)</f>
        <v>1</v>
      </c>
      <c r="I62" s="284">
        <f t="shared" si="0"/>
        <v>400</v>
      </c>
      <c r="J62" s="284">
        <f t="shared" si="8"/>
        <v>800</v>
      </c>
      <c r="K62" s="350"/>
    </row>
    <row r="63" spans="1:11" x14ac:dyDescent="0.2">
      <c r="A63" s="357">
        <v>168</v>
      </c>
      <c r="B63" s="349">
        <f>VLOOKUP(A63,'2019'!$A$6:$N$315,9,0)</f>
        <v>43463</v>
      </c>
      <c r="C63" s="349" t="str">
        <f>VLOOKUP(A63,'2019'!$A$6:$L$315,5,0)</f>
        <v>Бисерово</v>
      </c>
      <c r="D63" s="232">
        <f>VLOOKUP(A63,'2019'!$A$6:$L$315,12,0)</f>
        <v>3000</v>
      </c>
      <c r="E63" s="232">
        <v>0.5</v>
      </c>
      <c r="F63" s="232" t="s">
        <v>2920</v>
      </c>
      <c r="G63" s="232" t="s">
        <v>814</v>
      </c>
      <c r="H63" s="232">
        <f>VLOOKUP(A63,'2019'!$A$6:$M$315,13,0)</f>
        <v>1</v>
      </c>
      <c r="I63" s="284">
        <f t="shared" si="0"/>
        <v>750</v>
      </c>
      <c r="J63" s="284">
        <f t="shared" si="8"/>
        <v>1500</v>
      </c>
      <c r="K63" s="350"/>
    </row>
    <row r="64" spans="1:11" x14ac:dyDescent="0.2">
      <c r="A64" s="359">
        <v>172</v>
      </c>
      <c r="B64" s="349">
        <f>VLOOKUP(A64,'2019'!$A$6:$N$315,9,0)</f>
        <v>43463</v>
      </c>
      <c r="C64" s="349" t="str">
        <f>VLOOKUP(A64,'2019'!$A$6:$L$315,5,0)</f>
        <v>Старая Купавна</v>
      </c>
      <c r="D64" s="232">
        <f>VLOOKUP(A64,'2019'!$A$6:$L$315,12,0)</f>
        <v>1600</v>
      </c>
      <c r="E64" s="232">
        <v>0.5</v>
      </c>
      <c r="F64" s="232" t="s">
        <v>2920</v>
      </c>
      <c r="G64" s="232" t="s">
        <v>814</v>
      </c>
      <c r="H64" s="232">
        <f>VLOOKUP(A64,'2019'!$A$6:$M$315,13,0)</f>
        <v>1</v>
      </c>
      <c r="I64" s="284">
        <f t="shared" si="0"/>
        <v>400</v>
      </c>
      <c r="J64" s="284">
        <f t="shared" si="8"/>
        <v>800</v>
      </c>
      <c r="K64" s="350"/>
    </row>
    <row r="65" spans="1:12" x14ac:dyDescent="0.2">
      <c r="A65" s="359">
        <v>88</v>
      </c>
      <c r="B65" s="349">
        <f>VLOOKUP(A65,'2019'!$A$6:$N$315,9,0)</f>
        <v>43463</v>
      </c>
      <c r="C65" s="349" t="str">
        <f>VLOOKUP(A65,'2019'!$A$6:$L$315,5,0)</f>
        <v>Старая Купавна</v>
      </c>
      <c r="D65" s="232">
        <f>VLOOKUP(A65,'2019'!$A$6:$L$315,12,0)</f>
        <v>1600</v>
      </c>
      <c r="E65" s="232">
        <v>0.5</v>
      </c>
      <c r="F65" s="232" t="s">
        <v>2920</v>
      </c>
      <c r="G65" s="232" t="s">
        <v>814</v>
      </c>
      <c r="H65" s="232">
        <f>VLOOKUP(A65,'2019'!$A$6:$M$315,13,0)</f>
        <v>1</v>
      </c>
      <c r="I65" s="284">
        <f t="shared" si="0"/>
        <v>400</v>
      </c>
      <c r="J65" s="284">
        <f t="shared" si="8"/>
        <v>800</v>
      </c>
      <c r="K65" s="350"/>
    </row>
    <row r="66" spans="1:12" x14ac:dyDescent="0.2">
      <c r="A66" s="359">
        <v>21</v>
      </c>
      <c r="B66" s="349">
        <f>VLOOKUP(A66,'2019'!$A$6:$N$315,9,0)</f>
        <v>43463</v>
      </c>
      <c r="C66" s="349" t="str">
        <f>VLOOKUP(A66,'2019'!$A$6:$L$315,5,0)</f>
        <v>Старая Купавна</v>
      </c>
      <c r="D66" s="232">
        <f>VLOOKUP(A66,'2019'!$A$6:$L$315,12,0)</f>
        <v>1600</v>
      </c>
      <c r="E66" s="232">
        <v>0.5</v>
      </c>
      <c r="F66" s="232" t="s">
        <v>2920</v>
      </c>
      <c r="G66" s="232" t="s">
        <v>814</v>
      </c>
      <c r="H66" s="232">
        <f>VLOOKUP(A66,'2019'!$A$6:$M$315,13,0)</f>
        <v>1</v>
      </c>
      <c r="I66" s="284">
        <f t="shared" si="0"/>
        <v>400</v>
      </c>
      <c r="J66" s="284">
        <f t="shared" si="8"/>
        <v>800</v>
      </c>
      <c r="K66" s="350"/>
    </row>
    <row r="67" spans="1:12" x14ac:dyDescent="0.2">
      <c r="A67" s="359">
        <v>110</v>
      </c>
      <c r="B67" s="349">
        <f>VLOOKUP(A67,'2019'!$A$6:$N$315,9,0)</f>
        <v>43463</v>
      </c>
      <c r="C67" s="349" t="str">
        <f>VLOOKUP(A67,'2019'!$A$6:$L$315,5,0)</f>
        <v>Старая Купавна</v>
      </c>
      <c r="D67" s="232">
        <f>VLOOKUP(A67,'2019'!$A$6:$L$315,12,0)</f>
        <v>1600</v>
      </c>
      <c r="E67" s="232">
        <v>0.5</v>
      </c>
      <c r="F67" s="232" t="s">
        <v>2920</v>
      </c>
      <c r="G67" s="232" t="s">
        <v>814</v>
      </c>
      <c r="H67" s="232">
        <f>VLOOKUP(A67,'2019'!$A$6:$M$315,13,0)</f>
        <v>1</v>
      </c>
      <c r="I67" s="284">
        <f t="shared" ref="I67:I129" si="9">(D67*E67)/2</f>
        <v>400</v>
      </c>
      <c r="J67" s="284">
        <f t="shared" si="8"/>
        <v>800</v>
      </c>
      <c r="K67" s="350">
        <v>5</v>
      </c>
    </row>
    <row r="68" spans="1:12" x14ac:dyDescent="0.2">
      <c r="A68" s="359">
        <v>69</v>
      </c>
      <c r="B68" s="349">
        <f>VLOOKUP(A68,'2019'!$A$6:$N$315,9,0)</f>
        <v>43463</v>
      </c>
      <c r="C68" s="349" t="str">
        <f>VLOOKUP(A68,'2019'!$A$6:$L$315,5,0)</f>
        <v>Старая Купавна</v>
      </c>
      <c r="D68" s="232">
        <f>VLOOKUP(A68,'2019'!$A$6:$L$315,12,0)</f>
        <v>1600</v>
      </c>
      <c r="E68" s="232">
        <v>0.5</v>
      </c>
      <c r="F68" s="232" t="s">
        <v>2919</v>
      </c>
      <c r="G68" s="232" t="s">
        <v>2923</v>
      </c>
      <c r="H68" s="232">
        <f>VLOOKUP(A68,'2019'!$A$6:$M$315,13,0)</f>
        <v>2</v>
      </c>
      <c r="I68" s="284">
        <f t="shared" si="9"/>
        <v>400</v>
      </c>
      <c r="J68" s="284">
        <f t="shared" si="8"/>
        <v>800</v>
      </c>
      <c r="K68" s="350"/>
    </row>
    <row r="69" spans="1:12" x14ac:dyDescent="0.2">
      <c r="A69" s="359">
        <v>133</v>
      </c>
      <c r="B69" s="349">
        <f>VLOOKUP(A69,'2019'!$A$6:$N$315,9,0)</f>
        <v>43463</v>
      </c>
      <c r="C69" s="349" t="str">
        <f>VLOOKUP(A69,'2019'!$A$6:$L$315,5,0)</f>
        <v>Старая Купавна</v>
      </c>
      <c r="D69" s="232">
        <f>VLOOKUP(A69,'2019'!$A$6:$L$315,12,0)</f>
        <v>1700</v>
      </c>
      <c r="E69" s="232">
        <v>0.5</v>
      </c>
      <c r="F69" s="232" t="s">
        <v>2919</v>
      </c>
      <c r="G69" s="232" t="s">
        <v>2923</v>
      </c>
      <c r="H69" s="232">
        <f>VLOOKUP(A69,'2019'!$A$6:$M$315,13,0)</f>
        <v>2</v>
      </c>
      <c r="I69" s="284">
        <f t="shared" si="9"/>
        <v>425</v>
      </c>
      <c r="J69" s="284">
        <f t="shared" si="8"/>
        <v>850</v>
      </c>
      <c r="K69" s="350">
        <v>5</v>
      </c>
    </row>
    <row r="70" spans="1:12" x14ac:dyDescent="0.2">
      <c r="A70" s="359">
        <v>113</v>
      </c>
      <c r="B70" s="349">
        <f>VLOOKUP(A70,'2019'!$A$6:$N$315,9,0)</f>
        <v>43463</v>
      </c>
      <c r="C70" s="349" t="str">
        <f>VLOOKUP(A70,'2019'!$A$6:$L$315,5,0)</f>
        <v>Старая Купавна</v>
      </c>
      <c r="D70" s="232">
        <f>VLOOKUP(A70,'2019'!$A$6:$L$315,12,0)</f>
        <v>1600</v>
      </c>
      <c r="E70" s="232">
        <v>0.5</v>
      </c>
      <c r="F70" s="232" t="s">
        <v>2919</v>
      </c>
      <c r="G70" s="232" t="s">
        <v>2923</v>
      </c>
      <c r="H70" s="232">
        <f>VLOOKUP(A70,'2019'!$A$6:$M$315,13,0)</f>
        <v>2</v>
      </c>
      <c r="I70" s="284">
        <f t="shared" si="9"/>
        <v>400</v>
      </c>
      <c r="J70" s="284">
        <f t="shared" si="8"/>
        <v>800</v>
      </c>
      <c r="K70" s="350"/>
    </row>
    <row r="71" spans="1:12" x14ac:dyDescent="0.2">
      <c r="A71" s="359">
        <v>91</v>
      </c>
      <c r="B71" s="349">
        <f>VLOOKUP(A71,'2019'!$A$6:$N$315,9,0)</f>
        <v>43463</v>
      </c>
      <c r="C71" s="349" t="str">
        <f>VLOOKUP(A71,'2019'!$A$6:$L$315,5,0)</f>
        <v>Старая Купавна</v>
      </c>
      <c r="D71" s="232">
        <f>VLOOKUP(A71,'2019'!$A$6:$L$315,12,0)</f>
        <v>1600</v>
      </c>
      <c r="E71" s="232">
        <v>0.5</v>
      </c>
      <c r="F71" s="232" t="s">
        <v>2919</v>
      </c>
      <c r="G71" s="232" t="s">
        <v>2923</v>
      </c>
      <c r="H71" s="232">
        <f>VLOOKUP(A71,'2019'!$A$6:$M$315,13,0)</f>
        <v>2</v>
      </c>
      <c r="I71" s="284">
        <f t="shared" si="9"/>
        <v>400</v>
      </c>
      <c r="J71" s="284">
        <f t="shared" si="8"/>
        <v>800</v>
      </c>
      <c r="K71" s="350"/>
    </row>
    <row r="72" spans="1:12" x14ac:dyDescent="0.2">
      <c r="A72" s="359">
        <v>32</v>
      </c>
      <c r="B72" s="349">
        <f>VLOOKUP(A72,'2019'!$A$6:$N$315,9,0)</f>
        <v>43463</v>
      </c>
      <c r="C72" s="349" t="str">
        <f>VLOOKUP(A72,'2019'!$A$6:$L$315,5,0)</f>
        <v>Щемилово</v>
      </c>
      <c r="D72" s="232">
        <f>VLOOKUP(A72,'2019'!$A$6:$L$315,12,0)</f>
        <v>1600</v>
      </c>
      <c r="E72" s="232">
        <v>0.5</v>
      </c>
      <c r="F72" s="232" t="s">
        <v>2919</v>
      </c>
      <c r="G72" s="232" t="s">
        <v>2923</v>
      </c>
      <c r="H72" s="232">
        <f>VLOOKUP(A72,'2019'!$A$6:$M$315,13,0)</f>
        <v>2</v>
      </c>
      <c r="I72" s="284">
        <f t="shared" si="9"/>
        <v>400</v>
      </c>
      <c r="J72" s="284">
        <f t="shared" si="8"/>
        <v>800</v>
      </c>
      <c r="K72" s="350">
        <v>3</v>
      </c>
      <c r="L72">
        <v>5</v>
      </c>
    </row>
    <row r="73" spans="1:12" x14ac:dyDescent="0.2">
      <c r="A73" s="359">
        <v>107</v>
      </c>
      <c r="B73" s="349">
        <f>VLOOKUP(A73,'2019'!$A$6:$N$315,9,0)</f>
        <v>43463</v>
      </c>
      <c r="C73" s="349" t="str">
        <f>VLOOKUP(A73,'2019'!$A$6:$L$315,5,0)</f>
        <v>Старая Купавна</v>
      </c>
      <c r="D73" s="232">
        <f>VLOOKUP(A73,'2019'!$A$6:$L$315,12,0)</f>
        <v>1700</v>
      </c>
      <c r="E73" s="232">
        <v>0.5</v>
      </c>
      <c r="F73" s="232" t="s">
        <v>2919</v>
      </c>
      <c r="G73" s="232" t="s">
        <v>2923</v>
      </c>
      <c r="H73" s="232">
        <f>VLOOKUP(A73,'2019'!$A$6:$M$315,13,0)</f>
        <v>2</v>
      </c>
      <c r="I73" s="284">
        <f t="shared" si="9"/>
        <v>425</v>
      </c>
      <c r="J73" s="284">
        <f t="shared" si="8"/>
        <v>850</v>
      </c>
      <c r="K73" s="350"/>
    </row>
    <row r="74" spans="1:12" x14ac:dyDescent="0.2">
      <c r="A74" s="359">
        <v>70</v>
      </c>
      <c r="B74" s="349">
        <f>VLOOKUP(A74,'2019'!$A$6:$N$315,9,0)</f>
        <v>43463</v>
      </c>
      <c r="C74" s="349" t="str">
        <f>VLOOKUP(A74,'2019'!$A$6:$L$315,5,0)</f>
        <v>Старая Купавна</v>
      </c>
      <c r="D74" s="232">
        <f>VLOOKUP(A74,'2019'!$A$6:$L$315,12,0)</f>
        <v>1600</v>
      </c>
      <c r="E74" s="232">
        <v>0.5</v>
      </c>
      <c r="F74" s="232" t="s">
        <v>2919</v>
      </c>
      <c r="G74" s="232" t="s">
        <v>2923</v>
      </c>
      <c r="H74" s="232">
        <f>VLOOKUP(A74,'2019'!$A$6:$M$315,13,0)</f>
        <v>2</v>
      </c>
      <c r="I74" s="284">
        <f t="shared" si="9"/>
        <v>400</v>
      </c>
      <c r="J74" s="284">
        <f t="shared" si="8"/>
        <v>800</v>
      </c>
      <c r="K74" s="350"/>
    </row>
    <row r="75" spans="1:12" x14ac:dyDescent="0.2">
      <c r="A75" s="357">
        <v>25</v>
      </c>
      <c r="B75" s="349">
        <f>VLOOKUP(A75,'2019'!$A$6:$N$315,9,0)</f>
        <v>43463</v>
      </c>
      <c r="C75" s="349" t="str">
        <f>VLOOKUP(A75,'2019'!$A$6:$L$315,5,0)</f>
        <v>Старая Купавна</v>
      </c>
      <c r="D75" s="232">
        <f>VLOOKUP(A75,'2019'!$A$6:$L$315,12,0)</f>
        <v>1600</v>
      </c>
      <c r="E75" s="232">
        <v>0.5</v>
      </c>
      <c r="F75" s="232" t="s">
        <v>2919</v>
      </c>
      <c r="G75" s="232" t="s">
        <v>2923</v>
      </c>
      <c r="H75" s="232">
        <f>VLOOKUP(A75,'2019'!$A$6:$M$315,13,0)</f>
        <v>2</v>
      </c>
      <c r="I75" s="284">
        <f t="shared" si="9"/>
        <v>400</v>
      </c>
      <c r="J75" s="284">
        <f t="shared" si="8"/>
        <v>800</v>
      </c>
      <c r="K75" s="350"/>
    </row>
    <row r="76" spans="1:12" x14ac:dyDescent="0.2">
      <c r="A76" s="357">
        <v>142</v>
      </c>
      <c r="B76" s="349">
        <f>VLOOKUP(A76,'2019'!$A$6:$N$315,9,0)</f>
        <v>43463</v>
      </c>
      <c r="C76" s="349" t="str">
        <f>VLOOKUP(A76,'2019'!$A$6:$L$315,5,0)</f>
        <v>Новая Купавна</v>
      </c>
      <c r="D76" s="232">
        <f>VLOOKUP(A76,'2019'!$A$6:$L$315,12,0)</f>
        <v>1700</v>
      </c>
      <c r="E76" s="232">
        <v>0.5</v>
      </c>
      <c r="F76" s="232" t="s">
        <v>2919</v>
      </c>
      <c r="G76" s="232" t="s">
        <v>2923</v>
      </c>
      <c r="H76" s="232">
        <f>VLOOKUP(A76,'2019'!$A$6:$M$315,13,0)</f>
        <v>2</v>
      </c>
      <c r="I76" s="284">
        <f t="shared" si="9"/>
        <v>425</v>
      </c>
      <c r="J76" s="284">
        <f t="shared" si="8"/>
        <v>850</v>
      </c>
      <c r="K76" s="350"/>
    </row>
    <row r="77" spans="1:12" x14ac:dyDescent="0.2">
      <c r="A77" s="359">
        <v>105</v>
      </c>
      <c r="B77" s="349">
        <f>VLOOKUP(A77,'2019'!$A$6:$N$315,9,0)</f>
        <v>43463</v>
      </c>
      <c r="C77" s="349" t="str">
        <f>VLOOKUP(A77,'2019'!$A$6:$L$315,5,0)</f>
        <v>Салтыковка</v>
      </c>
      <c r="D77" s="232">
        <f>VLOOKUP(A77,'2019'!$A$6:$L$315,12,0)</f>
        <v>2100</v>
      </c>
      <c r="E77" s="232">
        <v>0.4</v>
      </c>
      <c r="F77" s="232" t="s">
        <v>2935</v>
      </c>
      <c r="G77" s="232" t="s">
        <v>1839</v>
      </c>
      <c r="H77" s="232">
        <f>VLOOKUP(A77,'2019'!$A$6:$M$315,13,0)</f>
        <v>3</v>
      </c>
      <c r="I77" s="284">
        <f t="shared" si="9"/>
        <v>420</v>
      </c>
      <c r="J77" s="284">
        <f t="shared" si="8"/>
        <v>1260</v>
      </c>
      <c r="K77" s="350">
        <v>5</v>
      </c>
    </row>
    <row r="78" spans="1:12" x14ac:dyDescent="0.2">
      <c r="A78" s="359">
        <v>150</v>
      </c>
      <c r="B78" s="349">
        <f>VLOOKUP(A78,'2019'!$A$6:$N$315,9,0)</f>
        <v>43463</v>
      </c>
      <c r="C78" s="349" t="str">
        <f>VLOOKUP(A78,'2019'!$A$6:$L$315,5,0)</f>
        <v>Железнодорожный</v>
      </c>
      <c r="D78" s="232">
        <f>VLOOKUP(A78,'2019'!$A$6:$L$315,12,0)</f>
        <v>1900</v>
      </c>
      <c r="E78" s="232">
        <v>0.4</v>
      </c>
      <c r="F78" s="232" t="s">
        <v>2935</v>
      </c>
      <c r="G78" s="232" t="s">
        <v>1839</v>
      </c>
      <c r="H78" s="232">
        <f>VLOOKUP(A78,'2019'!$A$6:$M$315,13,0)</f>
        <v>3</v>
      </c>
      <c r="I78" s="284">
        <f t="shared" si="9"/>
        <v>380</v>
      </c>
      <c r="J78" s="284">
        <f t="shared" si="8"/>
        <v>1140</v>
      </c>
      <c r="K78" s="350"/>
    </row>
    <row r="79" spans="1:12" x14ac:dyDescent="0.2">
      <c r="A79" s="359">
        <v>52</v>
      </c>
      <c r="B79" s="349">
        <f>VLOOKUP(A79,'2019'!$A$6:$N$315,9,0)</f>
        <v>43463</v>
      </c>
      <c r="C79" s="349" t="str">
        <f>VLOOKUP(A79,'2019'!$A$6:$L$315,5,0)</f>
        <v>Железнодорожный</v>
      </c>
      <c r="D79" s="232">
        <f>VLOOKUP(A79,'2019'!$A$6:$L$315,12,0)</f>
        <v>2000</v>
      </c>
      <c r="E79" s="232">
        <v>0.4</v>
      </c>
      <c r="F79" s="232" t="s">
        <v>2935</v>
      </c>
      <c r="G79" s="232" t="s">
        <v>1839</v>
      </c>
      <c r="H79" s="232">
        <f>VLOOKUP(A79,'2019'!$A$6:$M$315,13,0)</f>
        <v>3</v>
      </c>
      <c r="I79" s="284">
        <f t="shared" si="9"/>
        <v>400</v>
      </c>
      <c r="J79" s="284">
        <f t="shared" si="8"/>
        <v>1200</v>
      </c>
      <c r="K79" s="350">
        <v>5</v>
      </c>
    </row>
    <row r="80" spans="1:12" x14ac:dyDescent="0.2">
      <c r="A80" s="363">
        <v>7</v>
      </c>
      <c r="B80" s="349">
        <f>VLOOKUP(A80,'2019'!$A$6:$N$315,9,0)</f>
        <v>43463</v>
      </c>
      <c r="C80" s="349" t="str">
        <f>VLOOKUP(A80,'2019'!$A$6:$L$315,5,0)</f>
        <v>Железнодорожный</v>
      </c>
      <c r="D80" s="232">
        <f>VLOOKUP(A80,'2019'!$A$6:$L$315,12,0)</f>
        <v>1900</v>
      </c>
      <c r="E80" s="232">
        <v>0.4</v>
      </c>
      <c r="F80" s="232" t="s">
        <v>2935</v>
      </c>
      <c r="G80" s="232" t="s">
        <v>1839</v>
      </c>
      <c r="H80" s="232">
        <f>VLOOKUP(A80,'2019'!$A$6:$M$315,13,0)</f>
        <v>3</v>
      </c>
      <c r="I80" s="284">
        <f t="shared" si="9"/>
        <v>380</v>
      </c>
      <c r="J80" s="284">
        <f t="shared" si="8"/>
        <v>1140</v>
      </c>
      <c r="K80" s="350">
        <v>5</v>
      </c>
    </row>
    <row r="81" spans="1:11" x14ac:dyDescent="0.2">
      <c r="A81" s="359">
        <v>166</v>
      </c>
      <c r="B81" s="349">
        <f>VLOOKUP(A81,'2019'!$A$6:$N$315,9,0)</f>
        <v>43463</v>
      </c>
      <c r="C81" s="349" t="str">
        <f>VLOOKUP(A81,'2019'!$A$6:$L$315,5,0)</f>
        <v>Железнодорожный</v>
      </c>
      <c r="D81" s="232">
        <f>VLOOKUP(A81,'2019'!$A$6:$L$315,12,0)</f>
        <v>2000</v>
      </c>
      <c r="E81" s="232">
        <v>0.4</v>
      </c>
      <c r="F81" s="232" t="s">
        <v>2935</v>
      </c>
      <c r="G81" s="232" t="s">
        <v>1839</v>
      </c>
      <c r="H81" s="232">
        <f>VLOOKUP(A81,'2019'!$A$6:$M$315,13,0)</f>
        <v>3</v>
      </c>
      <c r="I81" s="284">
        <f t="shared" si="9"/>
        <v>400</v>
      </c>
      <c r="J81" s="284">
        <f t="shared" si="8"/>
        <v>1200</v>
      </c>
      <c r="K81" s="350"/>
    </row>
    <row r="82" spans="1:11" x14ac:dyDescent="0.2">
      <c r="A82" s="363">
        <v>53</v>
      </c>
      <c r="B82" s="349">
        <f>VLOOKUP(A82,'2019'!$A$6:$N$315,9,0)</f>
        <v>43463</v>
      </c>
      <c r="C82" s="349" t="str">
        <f>VLOOKUP(A82,'2019'!$A$6:$L$315,5,0)</f>
        <v>Железнодорожный</v>
      </c>
      <c r="D82" s="232">
        <f>VLOOKUP(A82,'2019'!$A$6:$L$315,12,0)</f>
        <v>1900</v>
      </c>
      <c r="E82" s="232">
        <v>0.4</v>
      </c>
      <c r="F82" s="232" t="s">
        <v>2935</v>
      </c>
      <c r="G82" s="232" t="s">
        <v>1839</v>
      </c>
      <c r="H82" s="232">
        <f>VLOOKUP(A82,'2019'!$A$6:$M$315,13,0)</f>
        <v>3</v>
      </c>
      <c r="I82" s="284">
        <f t="shared" si="9"/>
        <v>380</v>
      </c>
      <c r="J82" s="284">
        <f t="shared" si="8"/>
        <v>1140</v>
      </c>
      <c r="K82" s="350">
        <v>5</v>
      </c>
    </row>
    <row r="83" spans="1:11" x14ac:dyDescent="0.2">
      <c r="A83" s="359">
        <v>14</v>
      </c>
      <c r="B83" s="349">
        <f>VLOOKUP(A83,'2019'!$A$6:$N$315,9,0)</f>
        <v>43463</v>
      </c>
      <c r="C83" s="349" t="str">
        <f>VLOOKUP(A83,'2019'!$A$6:$L$315,5,0)</f>
        <v>Железнодорожный</v>
      </c>
      <c r="D83" s="232">
        <f>VLOOKUP(A83,'2019'!$A$6:$L$315,12,0)</f>
        <v>1900</v>
      </c>
      <c r="E83" s="232">
        <v>0.4</v>
      </c>
      <c r="F83" s="232" t="s">
        <v>2935</v>
      </c>
      <c r="G83" s="232" t="s">
        <v>1839</v>
      </c>
      <c r="H83" s="232">
        <f>VLOOKUP(A83,'2019'!$A$6:$M$315,13,0)</f>
        <v>3</v>
      </c>
      <c r="I83" s="284">
        <f t="shared" si="9"/>
        <v>380</v>
      </c>
      <c r="J83" s="284">
        <f t="shared" si="8"/>
        <v>1140</v>
      </c>
      <c r="K83" s="350"/>
    </row>
    <row r="84" spans="1:11" x14ac:dyDescent="0.2">
      <c r="A84" s="357">
        <v>34</v>
      </c>
      <c r="B84" s="349">
        <f>VLOOKUP(A84,'2019'!$A$6:$N$315,9,0)</f>
        <v>43463</v>
      </c>
      <c r="C84" s="349" t="str">
        <f>VLOOKUP(A84,'2019'!$A$6:$L$315,5,0)</f>
        <v>Железнодорожный</v>
      </c>
      <c r="D84" s="232">
        <f>VLOOKUP(A84,'2019'!$A$6:$L$315,12,0)</f>
        <v>1900</v>
      </c>
      <c r="E84" s="232">
        <v>0.4</v>
      </c>
      <c r="F84" s="232" t="s">
        <v>2935</v>
      </c>
      <c r="G84" s="232" t="s">
        <v>1839</v>
      </c>
      <c r="H84" s="232">
        <f>VLOOKUP(A84,'2019'!$A$6:$M$315,13,0)</f>
        <v>3</v>
      </c>
      <c r="I84" s="284">
        <f t="shared" si="9"/>
        <v>380</v>
      </c>
      <c r="J84" s="284">
        <f t="shared" si="8"/>
        <v>1140</v>
      </c>
      <c r="K84" s="350">
        <v>5</v>
      </c>
    </row>
    <row r="85" spans="1:11" x14ac:dyDescent="0.2">
      <c r="A85" s="357">
        <v>124</v>
      </c>
      <c r="B85" s="349">
        <f>VLOOKUP(A85,'2019'!$A$6:$N$315,9,0)</f>
        <v>43463</v>
      </c>
      <c r="C85" s="349" t="str">
        <f>VLOOKUP(A85,'2019'!$A$6:$L$315,5,0)</f>
        <v>Обухово</v>
      </c>
      <c r="D85" s="232">
        <f>VLOOKUP(A85,'2019'!$A$6:$L$315,12,0)</f>
        <v>1900</v>
      </c>
      <c r="E85" s="232">
        <v>0.5</v>
      </c>
      <c r="F85" s="232" t="s">
        <v>2921</v>
      </c>
      <c r="G85" s="232" t="s">
        <v>2698</v>
      </c>
      <c r="H85" s="232">
        <f>VLOOKUP(A85,'2019'!$A$6:$M$315,13,0)</f>
        <v>4</v>
      </c>
      <c r="I85" s="284">
        <f t="shared" si="9"/>
        <v>475</v>
      </c>
      <c r="J85" s="284">
        <f t="shared" si="8"/>
        <v>950</v>
      </c>
      <c r="K85" s="350"/>
    </row>
    <row r="86" spans="1:11" x14ac:dyDescent="0.2">
      <c r="A86" s="357">
        <v>79</v>
      </c>
      <c r="B86" s="349">
        <f>VLOOKUP(A86,'2019'!$A$6:$N$315,9,0)</f>
        <v>43463</v>
      </c>
      <c r="C86" s="349" t="str">
        <f>VLOOKUP(A86,'2019'!$A$6:$L$315,5,0)</f>
        <v>Ельня</v>
      </c>
      <c r="D86" s="232">
        <f>VLOOKUP(A86,'2019'!$A$6:$L$315,12,0)</f>
        <v>2000</v>
      </c>
      <c r="E86" s="232">
        <v>0.5</v>
      </c>
      <c r="F86" s="232" t="s">
        <v>2921</v>
      </c>
      <c r="G86" s="232" t="s">
        <v>2698</v>
      </c>
      <c r="H86" s="232">
        <f>VLOOKUP(A86,'2019'!$A$6:$M$315,13,0)</f>
        <v>4</v>
      </c>
      <c r="I86" s="284">
        <f t="shared" si="9"/>
        <v>500</v>
      </c>
      <c r="J86" s="284">
        <f t="shared" si="8"/>
        <v>1000</v>
      </c>
      <c r="K86" s="350">
        <v>5</v>
      </c>
    </row>
    <row r="87" spans="1:11" x14ac:dyDescent="0.2">
      <c r="A87" s="359">
        <v>96</v>
      </c>
      <c r="B87" s="349">
        <f>VLOOKUP(A87,'2019'!$A$6:$N$315,9,0)</f>
        <v>43463</v>
      </c>
      <c r="C87" s="349" t="str">
        <f>VLOOKUP(A87,'2019'!$A$6:$L$315,5,0)</f>
        <v>Вишняковские дачи</v>
      </c>
      <c r="D87" s="232">
        <f>VLOOKUP(A87,'2019'!$A$6:$L$315,12,0)</f>
        <v>2000</v>
      </c>
      <c r="E87" s="232">
        <v>0.5</v>
      </c>
      <c r="F87" s="232" t="s">
        <v>2921</v>
      </c>
      <c r="G87" s="232" t="s">
        <v>2698</v>
      </c>
      <c r="H87" s="232">
        <f>VLOOKUP(A87,'2019'!$A$6:$M$315,13,0)</f>
        <v>4</v>
      </c>
      <c r="I87" s="284">
        <f t="shared" si="9"/>
        <v>500</v>
      </c>
      <c r="J87" s="284">
        <f t="shared" si="8"/>
        <v>1000</v>
      </c>
      <c r="K87" s="350"/>
    </row>
    <row r="88" spans="1:11" x14ac:dyDescent="0.2">
      <c r="A88" s="359">
        <v>134</v>
      </c>
      <c r="B88" s="349">
        <f>VLOOKUP(A88,'2019'!$A$6:$N$315,9,0)</f>
        <v>43463</v>
      </c>
      <c r="C88" s="349" t="str">
        <f>VLOOKUP(A88,'2019'!$A$6:$L$315,5,0)</f>
        <v>п. Воровского</v>
      </c>
      <c r="D88" s="232">
        <f>VLOOKUP(A88,'2019'!$A$6:$L$315,12,0)</f>
        <v>2000</v>
      </c>
      <c r="E88" s="232">
        <v>0.5</v>
      </c>
      <c r="F88" s="232" t="s">
        <v>2921</v>
      </c>
      <c r="G88" s="232" t="s">
        <v>2698</v>
      </c>
      <c r="H88" s="232">
        <f>VLOOKUP(A88,'2019'!$A$6:$M$315,13,0)</f>
        <v>4</v>
      </c>
      <c r="I88" s="284">
        <f t="shared" si="9"/>
        <v>500</v>
      </c>
      <c r="J88" s="284">
        <f t="shared" si="8"/>
        <v>1000</v>
      </c>
      <c r="K88" s="350">
        <v>5</v>
      </c>
    </row>
    <row r="89" spans="1:11" x14ac:dyDescent="0.2">
      <c r="A89" s="359">
        <v>13</v>
      </c>
      <c r="B89" s="358">
        <f>VLOOKUP(A89,'2019'!$A$6:$N$315,9,0)</f>
        <v>43463</v>
      </c>
      <c r="C89" s="358" t="str">
        <f>VLOOKUP(A89,'2019'!$A$6:$L$315,5,0)</f>
        <v>Рыбхоз</v>
      </c>
      <c r="D89" s="359">
        <f>VLOOKUP(A89,'2019'!$A$6:$L$315,12,0)</f>
        <v>3500</v>
      </c>
      <c r="E89" s="359">
        <v>0.5</v>
      </c>
      <c r="F89" s="359" t="s">
        <v>2920</v>
      </c>
      <c r="G89" s="359" t="s">
        <v>1840</v>
      </c>
      <c r="H89" s="359">
        <f>VLOOKUP(A89,'2019'!$A$6:$M$315,13,0)</f>
        <v>5</v>
      </c>
      <c r="I89" s="360">
        <f t="shared" si="9"/>
        <v>875</v>
      </c>
      <c r="J89" s="360">
        <f t="shared" si="8"/>
        <v>1750</v>
      </c>
      <c r="K89" s="357"/>
    </row>
    <row r="90" spans="1:11" x14ac:dyDescent="0.2">
      <c r="A90" s="364">
        <v>119</v>
      </c>
      <c r="B90" s="365">
        <f>VLOOKUP(A90,'2019'!$A$6:$N$315,9,0)</f>
        <v>43464</v>
      </c>
      <c r="C90" s="365" t="str">
        <f>VLOOKUP(A90,'2019'!$A$6:$L$315,5,0)</f>
        <v>Старая Купавна</v>
      </c>
      <c r="D90" s="352">
        <f>VLOOKUP(A90,'2019'!$A$6:$L$315,12,0)</f>
        <v>1900</v>
      </c>
      <c r="E90" s="352">
        <v>0.5</v>
      </c>
      <c r="F90" s="352" t="s">
        <v>2920</v>
      </c>
      <c r="G90" s="352" t="s">
        <v>814</v>
      </c>
      <c r="H90" s="352">
        <f>VLOOKUP(A90,'2019'!$A$6:$M$315,13,0)</f>
        <v>1</v>
      </c>
      <c r="I90" s="271">
        <f t="shared" si="9"/>
        <v>475</v>
      </c>
      <c r="J90" s="271">
        <f t="shared" si="8"/>
        <v>950</v>
      </c>
      <c r="K90" s="366"/>
    </row>
    <row r="91" spans="1:11" x14ac:dyDescent="0.2">
      <c r="A91" s="364">
        <v>104</v>
      </c>
      <c r="B91" s="365">
        <f>VLOOKUP(A91,'2019'!$A$6:$N$315,9,0)</f>
        <v>43464</v>
      </c>
      <c r="C91" s="365" t="str">
        <f>VLOOKUP(A91,'2019'!$A$6:$L$315,5,0)</f>
        <v>Старая Купавна</v>
      </c>
      <c r="D91" s="352">
        <f>VLOOKUP(A91,'2019'!$A$6:$L$315,12,0)</f>
        <v>1900</v>
      </c>
      <c r="E91" s="352">
        <v>0.5</v>
      </c>
      <c r="F91" s="352" t="s">
        <v>2920</v>
      </c>
      <c r="G91" s="352" t="s">
        <v>814</v>
      </c>
      <c r="H91" s="352">
        <f>VLOOKUP(A91,'2019'!$A$6:$M$315,13,0)</f>
        <v>1</v>
      </c>
      <c r="I91" s="271">
        <f t="shared" si="9"/>
        <v>475</v>
      </c>
      <c r="J91" s="271">
        <f t="shared" si="8"/>
        <v>950</v>
      </c>
      <c r="K91" s="366">
        <v>5</v>
      </c>
    </row>
    <row r="92" spans="1:11" x14ac:dyDescent="0.2">
      <c r="A92" s="364">
        <v>64</v>
      </c>
      <c r="B92" s="365">
        <f>VLOOKUP(A92,'2019'!$A$6:$N$315,9,0)</f>
        <v>43464</v>
      </c>
      <c r="C92" s="365" t="str">
        <f>VLOOKUP(A92,'2019'!$A$6:$L$315,5,0)</f>
        <v>Старая Купавна</v>
      </c>
      <c r="D92" s="352">
        <f>VLOOKUP(A92,'2019'!$A$6:$L$315,12,0)</f>
        <v>1900</v>
      </c>
      <c r="E92" s="352">
        <v>0.5</v>
      </c>
      <c r="F92" s="352" t="s">
        <v>2920</v>
      </c>
      <c r="G92" s="352" t="s">
        <v>814</v>
      </c>
      <c r="H92" s="352">
        <f>VLOOKUP(A92,'2019'!$A$6:$M$315,13,0)</f>
        <v>1</v>
      </c>
      <c r="I92" s="271">
        <f t="shared" si="9"/>
        <v>475</v>
      </c>
      <c r="J92" s="271">
        <f t="shared" si="8"/>
        <v>950</v>
      </c>
      <c r="K92" s="366"/>
    </row>
    <row r="93" spans="1:11" x14ac:dyDescent="0.2">
      <c r="A93" s="364">
        <v>160</v>
      </c>
      <c r="B93" s="365">
        <f>VLOOKUP(A93,'2019'!$A$6:$N$315,9,0)</f>
        <v>43464</v>
      </c>
      <c r="C93" s="365" t="str">
        <f>VLOOKUP(A93,'2019'!$A$6:$L$315,5,0)</f>
        <v>Бисерово Парк</v>
      </c>
      <c r="D93" s="352">
        <f>VLOOKUP(A93,'2019'!$A$6:$L$315,12,0)</f>
        <v>2000</v>
      </c>
      <c r="E93" s="352">
        <v>0.5</v>
      </c>
      <c r="F93" s="352" t="s">
        <v>2920</v>
      </c>
      <c r="G93" s="352" t="s">
        <v>814</v>
      </c>
      <c r="H93" s="352">
        <f>VLOOKUP(A93,'2019'!$A$6:$M$315,13,0)</f>
        <v>1</v>
      </c>
      <c r="I93" s="271">
        <f t="shared" si="9"/>
        <v>500</v>
      </c>
      <c r="J93" s="271">
        <f t="shared" si="8"/>
        <v>1000</v>
      </c>
      <c r="K93" s="366"/>
    </row>
    <row r="94" spans="1:11" x14ac:dyDescent="0.2">
      <c r="A94" s="364">
        <v>67</v>
      </c>
      <c r="B94" s="365">
        <f>VLOOKUP(A94,'2019'!$A$6:$N$315,9,0)</f>
        <v>43464</v>
      </c>
      <c r="C94" s="365" t="str">
        <f>VLOOKUP(A94,'2019'!$A$6:$L$315,5,0)</f>
        <v>Старая Купавна</v>
      </c>
      <c r="D94" s="352">
        <f>VLOOKUP(A94,'2019'!$A$6:$L$315,12,0)</f>
        <v>1900</v>
      </c>
      <c r="E94" s="352">
        <v>0.5</v>
      </c>
      <c r="F94" s="352" t="s">
        <v>2920</v>
      </c>
      <c r="G94" s="352" t="s">
        <v>814</v>
      </c>
      <c r="H94" s="352">
        <f>VLOOKUP(A94,'2019'!$A$6:$M$315,13,0)</f>
        <v>1</v>
      </c>
      <c r="I94" s="271">
        <f t="shared" si="9"/>
        <v>475</v>
      </c>
      <c r="J94" s="271">
        <f t="shared" si="8"/>
        <v>950</v>
      </c>
      <c r="K94" s="366"/>
    </row>
    <row r="95" spans="1:11" x14ac:dyDescent="0.2">
      <c r="A95" s="364">
        <v>121</v>
      </c>
      <c r="B95" s="365">
        <f>VLOOKUP(A95,'2019'!$A$6:$N$315,9,0)</f>
        <v>43464</v>
      </c>
      <c r="C95" s="365" t="str">
        <f>VLOOKUP(A95,'2019'!$A$6:$L$315,5,0)</f>
        <v>Рыбхоз</v>
      </c>
      <c r="D95" s="352">
        <f>VLOOKUP(A95,'2019'!$A$6:$L$315,12,0)</f>
        <v>2000</v>
      </c>
      <c r="E95" s="352">
        <v>0.5</v>
      </c>
      <c r="F95" s="352" t="s">
        <v>2920</v>
      </c>
      <c r="G95" s="352" t="s">
        <v>814</v>
      </c>
      <c r="H95" s="352">
        <f>VLOOKUP(A95,'2019'!$A$6:$M$315,13,0)</f>
        <v>1</v>
      </c>
      <c r="I95" s="271">
        <f t="shared" si="9"/>
        <v>500</v>
      </c>
      <c r="J95" s="271">
        <f t="shared" si="8"/>
        <v>1000</v>
      </c>
      <c r="K95" s="366">
        <v>5</v>
      </c>
    </row>
    <row r="96" spans="1:11" x14ac:dyDescent="0.2">
      <c r="A96" s="364">
        <v>22</v>
      </c>
      <c r="B96" s="365">
        <f>VLOOKUP(A96,'2019'!$A$6:$N$315,9,0)</f>
        <v>43464</v>
      </c>
      <c r="C96" s="365" t="str">
        <f>VLOOKUP(A96,'2019'!$A$6:$L$315,5,0)</f>
        <v>Водокачка</v>
      </c>
      <c r="D96" s="352">
        <f>VLOOKUP(A96,'2019'!$A$6:$L$315,12,0)</f>
        <v>2200</v>
      </c>
      <c r="E96" s="352">
        <v>0.5</v>
      </c>
      <c r="F96" s="352" t="s">
        <v>2920</v>
      </c>
      <c r="G96" s="352" t="s">
        <v>814</v>
      </c>
      <c r="H96" s="352">
        <f>VLOOKUP(A96,'2019'!$A$6:$M$315,13,0)</f>
        <v>1</v>
      </c>
      <c r="I96" s="271">
        <f t="shared" si="9"/>
        <v>550</v>
      </c>
      <c r="J96" s="271">
        <f t="shared" si="8"/>
        <v>1100</v>
      </c>
      <c r="K96" s="366"/>
    </row>
    <row r="97" spans="1:11" x14ac:dyDescent="0.2">
      <c r="A97" s="364">
        <v>47</v>
      </c>
      <c r="B97" s="365">
        <f>VLOOKUP(A97,'2019'!$A$6:$N$315,9,0)</f>
        <v>43464</v>
      </c>
      <c r="C97" s="365" t="str">
        <f>VLOOKUP(A97,'2019'!$A$6:$L$315,5,0)</f>
        <v>Шульгино</v>
      </c>
      <c r="D97" s="352">
        <f>VLOOKUP(A97,'2019'!$A$6:$L$315,12,0)</f>
        <v>3000</v>
      </c>
      <c r="E97" s="352">
        <v>0.5</v>
      </c>
      <c r="F97" s="352" t="s">
        <v>2920</v>
      </c>
      <c r="G97" s="352" t="s">
        <v>814</v>
      </c>
      <c r="H97" s="352">
        <f>VLOOKUP(A97,'2019'!$A$6:$M$315,13,0)</f>
        <v>1</v>
      </c>
      <c r="I97" s="271">
        <f t="shared" si="9"/>
        <v>750</v>
      </c>
      <c r="J97" s="271">
        <f t="shared" si="8"/>
        <v>1500</v>
      </c>
      <c r="K97" s="366"/>
    </row>
    <row r="98" spans="1:11" x14ac:dyDescent="0.2">
      <c r="A98" s="364">
        <v>162</v>
      </c>
      <c r="B98" s="365">
        <f>VLOOKUP(A98,'2019'!$A$6:$N$315,9,0)</f>
        <v>43464</v>
      </c>
      <c r="C98" s="365" t="str">
        <f>VLOOKUP(A98,'2019'!$A$6:$L$315,5,0)</f>
        <v>Старая Купавна</v>
      </c>
      <c r="D98" s="352">
        <f>VLOOKUP(A98,'2019'!$A$6:$L$315,12,0)</f>
        <v>1900</v>
      </c>
      <c r="E98" s="352">
        <v>0.5</v>
      </c>
      <c r="F98" s="352" t="s">
        <v>2919</v>
      </c>
      <c r="G98" s="352" t="s">
        <v>2923</v>
      </c>
      <c r="H98" s="352">
        <f>VLOOKUP(A98,'2019'!$A$6:$M$315,13,0)</f>
        <v>2</v>
      </c>
      <c r="I98" s="271">
        <f t="shared" si="9"/>
        <v>475</v>
      </c>
      <c r="J98" s="271">
        <f t="shared" si="8"/>
        <v>950</v>
      </c>
      <c r="K98" s="366"/>
    </row>
    <row r="99" spans="1:11" x14ac:dyDescent="0.2">
      <c r="A99" s="364">
        <v>159</v>
      </c>
      <c r="B99" s="365">
        <f>VLOOKUP(A99,'2019'!$A$6:$N$315,9,0)</f>
        <v>43464</v>
      </c>
      <c r="C99" s="365" t="str">
        <f>VLOOKUP(A99,'2019'!$A$6:$L$315,5,0)</f>
        <v>Старая Купавна</v>
      </c>
      <c r="D99" s="352">
        <f>VLOOKUP(A99,'2019'!$A$6:$L$315,12,0)</f>
        <v>2000</v>
      </c>
      <c r="E99" s="352">
        <v>0.5</v>
      </c>
      <c r="F99" s="352" t="s">
        <v>2919</v>
      </c>
      <c r="G99" s="352" t="s">
        <v>2923</v>
      </c>
      <c r="H99" s="352">
        <f>VLOOKUP(A99,'2019'!$A$6:$M$315,13,0)</f>
        <v>2</v>
      </c>
      <c r="I99" s="271">
        <f t="shared" si="9"/>
        <v>500</v>
      </c>
      <c r="J99" s="271">
        <f t="shared" si="8"/>
        <v>1000</v>
      </c>
      <c r="K99" s="366">
        <v>5</v>
      </c>
    </row>
    <row r="100" spans="1:11" x14ac:dyDescent="0.2">
      <c r="A100" s="364">
        <v>42</v>
      </c>
      <c r="B100" s="365">
        <f>VLOOKUP(A100,'2019'!$A$6:$N$315,9,0)</f>
        <v>43464</v>
      </c>
      <c r="C100" s="365" t="str">
        <f>VLOOKUP(A100,'2019'!$A$6:$L$315,5,0)</f>
        <v>Старая Купавна</v>
      </c>
      <c r="D100" s="352">
        <f>VLOOKUP(A100,'2019'!$A$6:$L$315,12,0)</f>
        <v>1900</v>
      </c>
      <c r="E100" s="352">
        <v>0.5</v>
      </c>
      <c r="F100" s="352" t="s">
        <v>2919</v>
      </c>
      <c r="G100" s="352" t="s">
        <v>2923</v>
      </c>
      <c r="H100" s="352">
        <f>VLOOKUP(A100,'2019'!$A$6:$M$315,13,0)</f>
        <v>2</v>
      </c>
      <c r="I100" s="271">
        <f t="shared" si="9"/>
        <v>475</v>
      </c>
      <c r="J100" s="271">
        <f t="shared" si="8"/>
        <v>950</v>
      </c>
      <c r="K100" s="366">
        <v>5</v>
      </c>
    </row>
    <row r="101" spans="1:11" x14ac:dyDescent="0.2">
      <c r="A101" s="366">
        <v>35</v>
      </c>
      <c r="B101" s="365">
        <f>VLOOKUP(A101,'2019'!$A$6:$N$315,9,0)</f>
        <v>43464</v>
      </c>
      <c r="C101" s="365" t="str">
        <f>VLOOKUP(A101,'2019'!$A$6:$L$315,5,0)</f>
        <v>Старая Купавна</v>
      </c>
      <c r="D101" s="352">
        <f>VLOOKUP(A101,'2019'!$A$6:$L$315,12,0)</f>
        <v>1900</v>
      </c>
      <c r="E101" s="352">
        <v>0.5</v>
      </c>
      <c r="F101" s="352" t="s">
        <v>2919</v>
      </c>
      <c r="G101" s="352" t="s">
        <v>2923</v>
      </c>
      <c r="H101" s="352">
        <f>VLOOKUP(A101,'2019'!$A$6:$M$315,13,0)</f>
        <v>2</v>
      </c>
      <c r="I101" s="271">
        <f t="shared" si="9"/>
        <v>475</v>
      </c>
      <c r="J101" s="271">
        <f t="shared" si="8"/>
        <v>950</v>
      </c>
      <c r="K101" s="366"/>
    </row>
    <row r="102" spans="1:11" x14ac:dyDescent="0.2">
      <c r="A102" s="366">
        <v>15</v>
      </c>
      <c r="B102" s="365">
        <f>VLOOKUP(A102,'2019'!$A$6:$N$315,9,0)</f>
        <v>43464</v>
      </c>
      <c r="C102" s="365" t="str">
        <f>VLOOKUP(A102,'2019'!$A$6:$L$315,5,0)</f>
        <v>Старая Купавна</v>
      </c>
      <c r="D102" s="352">
        <f>VLOOKUP(A102,'2019'!$A$6:$L$315,12,0)</f>
        <v>1900</v>
      </c>
      <c r="E102" s="352">
        <v>0.5</v>
      </c>
      <c r="F102" s="352" t="s">
        <v>2919</v>
      </c>
      <c r="G102" s="352" t="s">
        <v>2923</v>
      </c>
      <c r="H102" s="352">
        <f>VLOOKUP(A102,'2019'!$A$6:$M$315,13,0)</f>
        <v>2</v>
      </c>
      <c r="I102" s="271">
        <f t="shared" si="9"/>
        <v>475</v>
      </c>
      <c r="J102" s="271">
        <f t="shared" si="8"/>
        <v>950</v>
      </c>
      <c r="K102" s="366">
        <v>4</v>
      </c>
    </row>
    <row r="103" spans="1:11" x14ac:dyDescent="0.2">
      <c r="A103" s="366">
        <v>135</v>
      </c>
      <c r="B103" s="365">
        <f>VLOOKUP(A103,'2019'!$A$6:$N$315,9,0)</f>
        <v>43464</v>
      </c>
      <c r="C103" s="365" t="str">
        <f>VLOOKUP(A103,'2019'!$A$6:$L$315,5,0)</f>
        <v>Обухово</v>
      </c>
      <c r="D103" s="352">
        <f>VLOOKUP(A103,'2019'!$A$6:$L$315,12,0)</f>
        <v>2200</v>
      </c>
      <c r="E103" s="352">
        <v>0.5</v>
      </c>
      <c r="F103" s="352" t="s">
        <v>2919</v>
      </c>
      <c r="G103" s="352" t="s">
        <v>2923</v>
      </c>
      <c r="H103" s="352">
        <f>VLOOKUP(A103,'2019'!$A$6:$M$315,13,0)</f>
        <v>2</v>
      </c>
      <c r="I103" s="271">
        <f t="shared" si="9"/>
        <v>550</v>
      </c>
      <c r="J103" s="271">
        <f t="shared" si="8"/>
        <v>1100</v>
      </c>
      <c r="K103" s="366"/>
    </row>
    <row r="104" spans="1:11" ht="15" customHeight="1" x14ac:dyDescent="0.2">
      <c r="A104" s="366">
        <v>171</v>
      </c>
      <c r="B104" s="365">
        <f>VLOOKUP(A104,'2019'!$A$6:$N$315,9,0)</f>
        <v>43464</v>
      </c>
      <c r="C104" s="365" t="str">
        <f>VLOOKUP(A104,'2019'!$A$6:$L$315,5,0)</f>
        <v>Зеленый</v>
      </c>
      <c r="D104" s="352">
        <f>VLOOKUP(A104,'2019'!$A$6:$L$315,12,0)</f>
        <v>1900</v>
      </c>
      <c r="E104" s="352">
        <v>0.5</v>
      </c>
      <c r="F104" s="352" t="s">
        <v>2919</v>
      </c>
      <c r="G104" s="352" t="s">
        <v>2923</v>
      </c>
      <c r="H104" s="352">
        <f>VLOOKUP(A104,'2019'!$A$6:$M$315,13,0)</f>
        <v>2</v>
      </c>
      <c r="I104" s="271">
        <f t="shared" si="9"/>
        <v>475</v>
      </c>
      <c r="J104" s="271">
        <f t="shared" si="8"/>
        <v>950</v>
      </c>
      <c r="K104" s="366"/>
    </row>
    <row r="105" spans="1:11" x14ac:dyDescent="0.2">
      <c r="A105" s="366">
        <v>81</v>
      </c>
      <c r="B105" s="365">
        <f>VLOOKUP(A105,'2019'!$A$6:$N$315,9,0)</f>
        <v>43464</v>
      </c>
      <c r="C105" s="365" t="str">
        <f>VLOOKUP(A105,'2019'!$A$6:$L$315,5,0)</f>
        <v>Железнодорожный</v>
      </c>
      <c r="D105" s="352">
        <f>VLOOKUP(A105,'2019'!$A$6:$L$315,12,0)</f>
        <v>2600</v>
      </c>
      <c r="E105" s="352">
        <v>0.4</v>
      </c>
      <c r="F105" s="352" t="s">
        <v>2935</v>
      </c>
      <c r="G105" s="352" t="s">
        <v>1839</v>
      </c>
      <c r="H105" s="352">
        <f>VLOOKUP(A105,'2019'!$A$6:$M$315,13,0)</f>
        <v>3</v>
      </c>
      <c r="I105" s="271">
        <f t="shared" si="9"/>
        <v>520</v>
      </c>
      <c r="J105" s="271">
        <f t="shared" si="8"/>
        <v>1560</v>
      </c>
      <c r="K105" s="366"/>
    </row>
    <row r="106" spans="1:11" x14ac:dyDescent="0.2">
      <c r="A106" s="366">
        <v>3</v>
      </c>
      <c r="B106" s="365">
        <f>VLOOKUP(A106,'2019'!$A$6:$N$315,9,0)</f>
        <v>43464</v>
      </c>
      <c r="C106" s="365" t="str">
        <f>VLOOKUP(A106,'2019'!$A$6:$L$315,5,0)</f>
        <v>Железнодорожный</v>
      </c>
      <c r="D106" s="352">
        <f>VLOOKUP(A106,'2019'!$A$6:$L$315,12,0)</f>
        <v>2700</v>
      </c>
      <c r="E106" s="352">
        <v>0.4</v>
      </c>
      <c r="F106" s="352" t="s">
        <v>2935</v>
      </c>
      <c r="G106" s="352" t="s">
        <v>1839</v>
      </c>
      <c r="H106" s="352">
        <f>VLOOKUP(A106,'2019'!$A$6:$M$315,13,0)</f>
        <v>3</v>
      </c>
      <c r="I106" s="271">
        <f t="shared" si="9"/>
        <v>540</v>
      </c>
      <c r="J106" s="271">
        <f t="shared" si="8"/>
        <v>1620</v>
      </c>
      <c r="K106" s="366"/>
    </row>
    <row r="107" spans="1:11" x14ac:dyDescent="0.2">
      <c r="A107" s="366">
        <v>65</v>
      </c>
      <c r="B107" s="365">
        <f>VLOOKUP(A107,'2019'!$A$6:$N$315,9,0)</f>
        <v>43464</v>
      </c>
      <c r="C107" s="365" t="str">
        <f>VLOOKUP(A107,'2019'!$A$6:$L$315,5,0)</f>
        <v>Железнодорожный</v>
      </c>
      <c r="D107" s="352">
        <f>VLOOKUP(A107,'2019'!$A$6:$L$315,12,0)</f>
        <v>2500</v>
      </c>
      <c r="E107" s="352">
        <v>0.4</v>
      </c>
      <c r="F107" s="352" t="s">
        <v>2935</v>
      </c>
      <c r="G107" s="352" t="s">
        <v>1839</v>
      </c>
      <c r="H107" s="352">
        <f>VLOOKUP(A107,'2019'!$A$6:$M$315,13,0)</f>
        <v>3</v>
      </c>
      <c r="I107" s="271">
        <f t="shared" si="9"/>
        <v>500</v>
      </c>
      <c r="J107" s="271">
        <f t="shared" si="8"/>
        <v>1500</v>
      </c>
      <c r="K107" s="366"/>
    </row>
    <row r="108" spans="1:11" x14ac:dyDescent="0.2">
      <c r="A108" s="366">
        <v>66</v>
      </c>
      <c r="B108" s="365">
        <f>VLOOKUP(A108,'2019'!$A$6:$N$315,9,0)</f>
        <v>43464</v>
      </c>
      <c r="C108" s="365" t="str">
        <f>VLOOKUP(A108,'2019'!$A$6:$L$315,5,0)</f>
        <v>Железнодорожный</v>
      </c>
      <c r="D108" s="352">
        <f>VLOOKUP(A108,'2019'!$A$6:$L$315,12,0)</f>
        <v>2500</v>
      </c>
      <c r="E108" s="352">
        <v>0.4</v>
      </c>
      <c r="F108" s="352" t="s">
        <v>2935</v>
      </c>
      <c r="G108" s="352" t="s">
        <v>1839</v>
      </c>
      <c r="H108" s="352">
        <f>VLOOKUP(A108,'2019'!$A$6:$M$315,13,0)</f>
        <v>3</v>
      </c>
      <c r="I108" s="271">
        <f t="shared" si="9"/>
        <v>500</v>
      </c>
      <c r="J108" s="271">
        <f t="shared" si="8"/>
        <v>1500</v>
      </c>
      <c r="K108" s="366"/>
    </row>
    <row r="109" spans="1:11" x14ac:dyDescent="0.2">
      <c r="A109" s="366">
        <v>48</v>
      </c>
      <c r="B109" s="365">
        <f>VLOOKUP(A109,'2019'!$A$6:$N$315,9,0)</f>
        <v>43464</v>
      </c>
      <c r="C109" s="365" t="str">
        <f>VLOOKUP(A109,'2019'!$A$6:$L$315,5,0)</f>
        <v>Железнодорожный</v>
      </c>
      <c r="D109" s="352">
        <f>VLOOKUP(A109,'2019'!$A$6:$L$315,12,0)</f>
        <v>2700</v>
      </c>
      <c r="E109" s="352">
        <v>0.4</v>
      </c>
      <c r="F109" s="352" t="s">
        <v>2935</v>
      </c>
      <c r="G109" s="352" t="s">
        <v>1839</v>
      </c>
      <c r="H109" s="352">
        <f>VLOOKUP(A109,'2019'!$A$6:$M$315,13,0)</f>
        <v>3</v>
      </c>
      <c r="I109" s="271">
        <f t="shared" si="9"/>
        <v>540</v>
      </c>
      <c r="J109" s="271">
        <f t="shared" si="8"/>
        <v>1620</v>
      </c>
      <c r="K109" s="366"/>
    </row>
    <row r="110" spans="1:11" x14ac:dyDescent="0.2">
      <c r="A110" s="366">
        <v>114</v>
      </c>
      <c r="B110" s="365">
        <f>VLOOKUP(A110,'2019'!$A$6:$N$315,9,0)</f>
        <v>43464</v>
      </c>
      <c r="C110" s="365" t="str">
        <f>VLOOKUP(A110,'2019'!$A$6:$L$315,5,0)</f>
        <v>Железнодорожный</v>
      </c>
      <c r="D110" s="352">
        <f>VLOOKUP(A110,'2019'!$A$6:$L$315,12,0)</f>
        <v>2600</v>
      </c>
      <c r="E110" s="352">
        <v>0.4</v>
      </c>
      <c r="F110" s="352" t="s">
        <v>2935</v>
      </c>
      <c r="G110" s="352" t="s">
        <v>1839</v>
      </c>
      <c r="H110" s="352">
        <f>VLOOKUP(A110,'2019'!$A$6:$M$315,13,0)</f>
        <v>3</v>
      </c>
      <c r="I110" s="271">
        <f t="shared" si="9"/>
        <v>520</v>
      </c>
      <c r="J110" s="271">
        <f t="shared" si="8"/>
        <v>1560</v>
      </c>
      <c r="K110" s="366"/>
    </row>
    <row r="111" spans="1:11" x14ac:dyDescent="0.2">
      <c r="A111" s="366">
        <v>109</v>
      </c>
      <c r="B111" s="365">
        <f>VLOOKUP(A111,'2019'!$A$6:$N$315,9,0)</f>
        <v>43464</v>
      </c>
      <c r="C111" s="365" t="str">
        <f>VLOOKUP(A111,'2019'!$A$6:$L$315,5,0)</f>
        <v>Заря</v>
      </c>
      <c r="D111" s="352">
        <f>VLOOKUP(A111,'2019'!$A$6:$L$315,12,0)</f>
        <v>2700</v>
      </c>
      <c r="E111" s="352">
        <v>0.4</v>
      </c>
      <c r="F111" s="352" t="s">
        <v>2935</v>
      </c>
      <c r="G111" s="352" t="s">
        <v>1839</v>
      </c>
      <c r="H111" s="352">
        <f>VLOOKUP(A111,'2019'!$A$6:$M$315,13,0)</f>
        <v>3</v>
      </c>
      <c r="I111" s="271">
        <f t="shared" si="9"/>
        <v>540</v>
      </c>
      <c r="J111" s="271">
        <f t="shared" si="8"/>
        <v>1620</v>
      </c>
      <c r="K111" s="366">
        <v>5</v>
      </c>
    </row>
    <row r="112" spans="1:11" x14ac:dyDescent="0.2">
      <c r="A112" s="366">
        <v>136</v>
      </c>
      <c r="B112" s="365">
        <f>VLOOKUP(A112,'2019'!$A$6:$N$315,9,0)</f>
        <v>43464</v>
      </c>
      <c r="C112" s="365" t="str">
        <f>VLOOKUP(A112,'2019'!$A$6:$L$315,5,0)</f>
        <v>Вишняковские дачи</v>
      </c>
      <c r="D112" s="352">
        <f>VLOOKUP(A112,'2019'!$A$6:$L$315,12,0)</f>
        <v>2600</v>
      </c>
      <c r="E112" s="352">
        <v>0.4</v>
      </c>
      <c r="F112" s="352" t="s">
        <v>2935</v>
      </c>
      <c r="G112" s="352" t="s">
        <v>1839</v>
      </c>
      <c r="H112" s="352">
        <f>VLOOKUP(A112,'2019'!$A$6:$M$315,13,0)</f>
        <v>3</v>
      </c>
      <c r="I112" s="271">
        <f t="shared" si="9"/>
        <v>520</v>
      </c>
      <c r="J112" s="271">
        <f t="shared" si="8"/>
        <v>1560</v>
      </c>
      <c r="K112" s="366"/>
    </row>
    <row r="113" spans="1:11" x14ac:dyDescent="0.2">
      <c r="A113" s="366">
        <v>155</v>
      </c>
      <c r="B113" s="365">
        <f>VLOOKUP(A113,'2019'!$A$6:$N$315,9,0)</f>
        <v>43464</v>
      </c>
      <c r="C113" s="365" t="str">
        <f>VLOOKUP(A113,'2019'!$A$6:$L$315,5,0)</f>
        <v>Железнодорожный</v>
      </c>
      <c r="D113" s="352">
        <f>VLOOKUP(A113,'2019'!$A$6:$L$315,12,0)</f>
        <v>2600</v>
      </c>
      <c r="E113" s="352">
        <v>0.4</v>
      </c>
      <c r="F113" s="352" t="s">
        <v>2935</v>
      </c>
      <c r="G113" s="352" t="s">
        <v>1839</v>
      </c>
      <c r="H113" s="352">
        <f>VLOOKUP(A113,'2019'!$A$6:$M$315,13,0)</f>
        <v>3</v>
      </c>
      <c r="I113" s="271">
        <f t="shared" si="9"/>
        <v>520</v>
      </c>
      <c r="J113" s="271">
        <f t="shared" si="8"/>
        <v>1560</v>
      </c>
      <c r="K113" s="366">
        <v>5</v>
      </c>
    </row>
    <row r="114" spans="1:11" x14ac:dyDescent="0.2">
      <c r="A114" s="366">
        <v>152</v>
      </c>
      <c r="B114" s="365">
        <f>VLOOKUP(A114,'2019'!$A$6:$N$315,9,0)</f>
        <v>43464</v>
      </c>
      <c r="C114" s="365" t="str">
        <f>VLOOKUP(A114,'2019'!$A$6:$L$315,5,0)</f>
        <v>Электросталь</v>
      </c>
      <c r="D114" s="352">
        <f>VLOOKUP(A114,'2019'!$A$6:$L$315,12,0)</f>
        <v>2000</v>
      </c>
      <c r="E114" s="352">
        <v>0.5</v>
      </c>
      <c r="F114" s="352" t="s">
        <v>2921</v>
      </c>
      <c r="G114" s="352" t="s">
        <v>2698</v>
      </c>
      <c r="H114" s="352">
        <f>VLOOKUP(A114,'2019'!$A$6:$M$315,13,0)</f>
        <v>4</v>
      </c>
      <c r="I114" s="271">
        <f t="shared" si="9"/>
        <v>500</v>
      </c>
      <c r="J114" s="271">
        <f t="shared" si="8"/>
        <v>1000</v>
      </c>
      <c r="K114" s="366">
        <v>5</v>
      </c>
    </row>
    <row r="115" spans="1:11" x14ac:dyDescent="0.2">
      <c r="A115" s="366">
        <v>174</v>
      </c>
      <c r="B115" s="365">
        <f>VLOOKUP(A115,'2019'!$A$6:$N$315,9,0)</f>
        <v>43464</v>
      </c>
      <c r="C115" s="365" t="str">
        <f>VLOOKUP(A115,'2019'!$A$6:$L$315,5,0)</f>
        <v>Ногинск</v>
      </c>
      <c r="D115" s="352">
        <f>VLOOKUP(A115,'2019'!$A$6:$L$315,12,0)</f>
        <v>2000</v>
      </c>
      <c r="E115" s="352">
        <v>0.5</v>
      </c>
      <c r="F115" s="352" t="s">
        <v>2921</v>
      </c>
      <c r="G115" s="352" t="s">
        <v>2698</v>
      </c>
      <c r="H115" s="352">
        <f>VLOOKUP(A115,'2019'!$A$6:$M$315,13,0)</f>
        <v>4</v>
      </c>
      <c r="I115" s="271">
        <f t="shared" si="9"/>
        <v>500</v>
      </c>
      <c r="J115" s="271">
        <f t="shared" si="8"/>
        <v>1000</v>
      </c>
      <c r="K115" s="366">
        <v>5</v>
      </c>
    </row>
    <row r="116" spans="1:11" x14ac:dyDescent="0.2">
      <c r="A116" s="357">
        <v>153</v>
      </c>
      <c r="B116" s="349">
        <f>VLOOKUP(A116,'2019'!$A$6:$N$315,9,0)</f>
        <v>43465</v>
      </c>
      <c r="C116" s="349" t="str">
        <f>VLOOKUP(A116,'2019'!$A$6:$L$315,5,0)</f>
        <v>Шульгино</v>
      </c>
      <c r="D116" s="232">
        <f>VLOOKUP(A116,'2019'!$A$6:$L$315,12,0)</f>
        <v>2300</v>
      </c>
      <c r="E116" s="232">
        <v>0.5</v>
      </c>
      <c r="F116" s="232" t="s">
        <v>2920</v>
      </c>
      <c r="G116" s="232" t="s">
        <v>814</v>
      </c>
      <c r="H116" s="232">
        <f>VLOOKUP(A116,'2019'!$A$6:$M$315,13,0)</f>
        <v>1</v>
      </c>
      <c r="I116" s="284">
        <f t="shared" si="9"/>
        <v>575</v>
      </c>
      <c r="J116" s="284">
        <f t="shared" si="8"/>
        <v>1150</v>
      </c>
      <c r="K116" s="357"/>
    </row>
    <row r="117" spans="1:11" x14ac:dyDescent="0.2">
      <c r="A117" s="357">
        <v>100</v>
      </c>
      <c r="B117" s="349">
        <f>VLOOKUP(A117,'2019'!$A$6:$N$315,9,0)</f>
        <v>43465</v>
      </c>
      <c r="C117" s="349" t="str">
        <f>VLOOKUP(A117,'2019'!$A$6:$L$315,5,0)</f>
        <v>Старая Купавна</v>
      </c>
      <c r="D117" s="232">
        <f>VLOOKUP(A117,'2019'!$A$6:$L$315,12,0)</f>
        <v>2300</v>
      </c>
      <c r="E117" s="232">
        <v>0.5</v>
      </c>
      <c r="F117" s="232" t="s">
        <v>2920</v>
      </c>
      <c r="G117" s="232" t="s">
        <v>814</v>
      </c>
      <c r="H117" s="232">
        <f>VLOOKUP(A117,'2019'!$A$6:$M$315,13,0)</f>
        <v>1</v>
      </c>
      <c r="I117" s="284">
        <f t="shared" si="9"/>
        <v>575</v>
      </c>
      <c r="J117" s="284">
        <f t="shared" si="8"/>
        <v>1150</v>
      </c>
      <c r="K117" s="357"/>
    </row>
    <row r="118" spans="1:11" x14ac:dyDescent="0.2">
      <c r="A118" s="350">
        <v>41</v>
      </c>
      <c r="B118" s="349">
        <f>VLOOKUP(A118,'2019'!$A$6:$N$315,9,0)</f>
        <v>43465</v>
      </c>
      <c r="C118" s="349" t="str">
        <f>VLOOKUP(A118,'2019'!$A$6:$L$315,5,0)</f>
        <v>Старая Купавна</v>
      </c>
      <c r="D118" s="232">
        <f>VLOOKUP(A118,'2019'!$A$6:$L$315,12,0)</f>
        <v>2300</v>
      </c>
      <c r="E118" s="232">
        <v>0.5</v>
      </c>
      <c r="F118" s="232" t="s">
        <v>2920</v>
      </c>
      <c r="G118" s="232" t="s">
        <v>814</v>
      </c>
      <c r="H118" s="232">
        <f>VLOOKUP(A118,'2019'!$A$6:$M$315,13,0)</f>
        <v>1</v>
      </c>
      <c r="I118" s="284">
        <f t="shared" si="9"/>
        <v>575</v>
      </c>
      <c r="J118" s="284">
        <f t="shared" si="8"/>
        <v>1150</v>
      </c>
      <c r="K118" s="350"/>
    </row>
    <row r="119" spans="1:11" x14ac:dyDescent="0.2">
      <c r="A119" s="350">
        <v>62</v>
      </c>
      <c r="B119" s="349">
        <f>VLOOKUP(A119,'2019'!$A$6:$N$315,9,0)</f>
        <v>43465</v>
      </c>
      <c r="C119" s="349" t="str">
        <f>VLOOKUP(A119,'2019'!$A$6:$L$315,5,0)</f>
        <v>Старая Купавна</v>
      </c>
      <c r="D119" s="232">
        <f>VLOOKUP(A119,'2019'!$A$6:$L$315,12,0)</f>
        <v>2300</v>
      </c>
      <c r="E119" s="232">
        <v>0.5</v>
      </c>
      <c r="F119" s="232" t="s">
        <v>2920</v>
      </c>
      <c r="G119" s="232" t="s">
        <v>814</v>
      </c>
      <c r="H119" s="232">
        <f>VLOOKUP(A119,'2019'!$A$6:$M$315,13,0)</f>
        <v>1</v>
      </c>
      <c r="I119" s="284">
        <f t="shared" si="9"/>
        <v>575</v>
      </c>
      <c r="J119" s="284">
        <f t="shared" si="8"/>
        <v>1150</v>
      </c>
      <c r="K119" s="350"/>
    </row>
    <row r="120" spans="1:11" x14ac:dyDescent="0.2">
      <c r="A120" s="350">
        <v>20</v>
      </c>
      <c r="B120" s="349">
        <f>VLOOKUP(A120,'2019'!$A$6:$N$315,9,0)</f>
        <v>43465</v>
      </c>
      <c r="C120" s="349" t="str">
        <f>VLOOKUP(A120,'2019'!$A$6:$L$315,5,0)</f>
        <v>Старая Купавна</v>
      </c>
      <c r="D120" s="232">
        <f>VLOOKUP(A120,'2019'!$A$6:$L$315,12,0)</f>
        <v>3200</v>
      </c>
      <c r="E120" s="232">
        <v>0.5</v>
      </c>
      <c r="F120" s="232" t="s">
        <v>2920</v>
      </c>
      <c r="G120" s="232" t="s">
        <v>814</v>
      </c>
      <c r="H120" s="232">
        <f>VLOOKUP(A120,'2019'!$A$6:$M$315,13,0)</f>
        <v>1</v>
      </c>
      <c r="I120" s="284">
        <f t="shared" si="9"/>
        <v>800</v>
      </c>
      <c r="J120" s="284">
        <f t="shared" si="8"/>
        <v>1600</v>
      </c>
      <c r="K120" s="350">
        <v>5</v>
      </c>
    </row>
    <row r="121" spans="1:11" x14ac:dyDescent="0.2">
      <c r="A121" s="350">
        <v>51</v>
      </c>
      <c r="B121" s="349">
        <f>VLOOKUP(A121,'2019'!$A$6:$N$315,9,0)</f>
        <v>43465</v>
      </c>
      <c r="C121" s="349" t="str">
        <f>VLOOKUP(A121,'2019'!$A$6:$L$315,5,0)</f>
        <v>Старая Купавна</v>
      </c>
      <c r="D121" s="232">
        <f>VLOOKUP(A121,'2019'!$A$6:$L$315,12,0)</f>
        <v>2300</v>
      </c>
      <c r="E121" s="232">
        <v>0.5</v>
      </c>
      <c r="F121" s="232" t="s">
        <v>2920</v>
      </c>
      <c r="G121" s="232" t="s">
        <v>814</v>
      </c>
      <c r="H121" s="232">
        <f>VLOOKUP(A121,'2019'!$A$6:$M$315,13,0)</f>
        <v>1</v>
      </c>
      <c r="I121" s="284">
        <f t="shared" si="9"/>
        <v>575</v>
      </c>
      <c r="J121" s="284">
        <f t="shared" ref="J121:J185" si="10">D121-(I121*2)</f>
        <v>1150</v>
      </c>
      <c r="K121" s="350"/>
    </row>
    <row r="122" spans="1:11" x14ac:dyDescent="0.2">
      <c r="A122" s="350">
        <v>45</v>
      </c>
      <c r="B122" s="349">
        <f>VLOOKUP(A122,'2019'!$A$6:$N$315,9,0)</f>
        <v>43465</v>
      </c>
      <c r="C122" s="349" t="str">
        <f>VLOOKUP(A122,'2019'!$A$6:$L$315,5,0)</f>
        <v>Старая Купавна</v>
      </c>
      <c r="D122" s="232">
        <f>VLOOKUP(A122,'2019'!$A$6:$L$315,12,0)</f>
        <v>2600</v>
      </c>
      <c r="E122" s="232">
        <v>0.5</v>
      </c>
      <c r="F122" s="232" t="s">
        <v>2920</v>
      </c>
      <c r="G122" s="232" t="s">
        <v>814</v>
      </c>
      <c r="H122" s="232">
        <f>VLOOKUP(A122,'2019'!$A$6:$M$315,13,0)</f>
        <v>1</v>
      </c>
      <c r="I122" s="284">
        <f t="shared" si="9"/>
        <v>650</v>
      </c>
      <c r="J122" s="284">
        <f t="shared" si="10"/>
        <v>1300</v>
      </c>
      <c r="K122" s="350">
        <v>5</v>
      </c>
    </row>
    <row r="123" spans="1:11" x14ac:dyDescent="0.2">
      <c r="A123" s="350">
        <v>4</v>
      </c>
      <c r="B123" s="349">
        <f>VLOOKUP(A123,'2019'!$A$6:$N$315,9,0)</f>
        <v>43465</v>
      </c>
      <c r="C123" s="349" t="str">
        <f>VLOOKUP(A123,'2019'!$A$6:$L$315,5,0)</f>
        <v>Старая Купавна</v>
      </c>
      <c r="D123" s="232">
        <f>VLOOKUP(A123,'2019'!$A$6:$L$315,12,0)</f>
        <v>2600</v>
      </c>
      <c r="E123" s="232">
        <v>0.5</v>
      </c>
      <c r="F123" s="232" t="s">
        <v>2920</v>
      </c>
      <c r="G123" s="232" t="s">
        <v>814</v>
      </c>
      <c r="H123" s="232">
        <f>VLOOKUP(A123,'2019'!$A$6:$M$315,13,0)</f>
        <v>1</v>
      </c>
      <c r="I123" s="284">
        <f t="shared" si="9"/>
        <v>650</v>
      </c>
      <c r="J123" s="284">
        <f t="shared" si="10"/>
        <v>1300</v>
      </c>
      <c r="K123" s="350">
        <v>5</v>
      </c>
    </row>
    <row r="124" spans="1:11" x14ac:dyDescent="0.2">
      <c r="A124" s="350">
        <v>156</v>
      </c>
      <c r="B124" s="349">
        <f>VLOOKUP(A124,'2019'!$A$6:$N$315,9,0)</f>
        <v>43465</v>
      </c>
      <c r="C124" s="349" t="str">
        <f>VLOOKUP(A124,'2019'!$A$6:$L$315,5,0)</f>
        <v>Старая Купавна</v>
      </c>
      <c r="D124" s="232">
        <f>VLOOKUP(A124,'2019'!$A$6:$L$315,12,0)</f>
        <v>2600</v>
      </c>
      <c r="E124" s="232">
        <v>0.5</v>
      </c>
      <c r="F124" s="232" t="s">
        <v>2920</v>
      </c>
      <c r="G124" s="232" t="s">
        <v>814</v>
      </c>
      <c r="H124" s="232">
        <f>VLOOKUP(A124,'2019'!$A$6:$M$315,13,0)</f>
        <v>1</v>
      </c>
      <c r="I124" s="284">
        <f t="shared" si="9"/>
        <v>650</v>
      </c>
      <c r="J124" s="284">
        <f t="shared" si="10"/>
        <v>1300</v>
      </c>
      <c r="K124" s="350"/>
    </row>
    <row r="125" spans="1:11" x14ac:dyDescent="0.2">
      <c r="A125" s="350">
        <v>157</v>
      </c>
      <c r="B125" s="349">
        <f>VLOOKUP(A125,'2019'!$A$6:$N$315,9,0)</f>
        <v>43465</v>
      </c>
      <c r="C125" s="349" t="str">
        <f>VLOOKUP(A125,'2019'!$A$6:$L$315,5,0)</f>
        <v>Старая Купавна</v>
      </c>
      <c r="D125" s="232">
        <f>VLOOKUP(A125,'2019'!$A$6:$L$315,12,0)</f>
        <v>2500</v>
      </c>
      <c r="E125" s="232">
        <v>0.5</v>
      </c>
      <c r="F125" s="232" t="s">
        <v>2920</v>
      </c>
      <c r="G125" s="232" t="s">
        <v>814</v>
      </c>
      <c r="H125" s="232">
        <f>VLOOKUP(A125,'2019'!$A$6:$M$315,13,0)</f>
        <v>1</v>
      </c>
      <c r="I125" s="284">
        <f t="shared" si="9"/>
        <v>625</v>
      </c>
      <c r="J125" s="284">
        <f t="shared" si="10"/>
        <v>1250</v>
      </c>
      <c r="K125" s="350">
        <v>5</v>
      </c>
    </row>
    <row r="126" spans="1:11" x14ac:dyDescent="0.2">
      <c r="A126" s="350">
        <v>92</v>
      </c>
      <c r="B126" s="349">
        <f>VLOOKUP(A126,'2019'!$A$6:$N$315,9,0)</f>
        <v>43465</v>
      </c>
      <c r="C126" s="349" t="str">
        <f>VLOOKUP(A126,'2019'!$A$6:$L$315,5,0)</f>
        <v>Чудинки</v>
      </c>
      <c r="D126" s="232">
        <f>VLOOKUP(A126,'2019'!$A$6:$L$315,12,0)</f>
        <v>4300</v>
      </c>
      <c r="E126" s="232">
        <v>0.5</v>
      </c>
      <c r="F126" s="232" t="s">
        <v>2920</v>
      </c>
      <c r="G126" s="232" t="s">
        <v>814</v>
      </c>
      <c r="H126" s="232">
        <f>VLOOKUP(A126,'2019'!$A$6:$M$315,13,0)</f>
        <v>1</v>
      </c>
      <c r="I126" s="284">
        <f t="shared" si="9"/>
        <v>1075</v>
      </c>
      <c r="J126" s="284">
        <f t="shared" si="10"/>
        <v>2150</v>
      </c>
      <c r="K126" s="350"/>
    </row>
    <row r="127" spans="1:11" x14ac:dyDescent="0.2">
      <c r="A127" s="350">
        <v>2</v>
      </c>
      <c r="B127" s="349">
        <f>VLOOKUP(A127,'2019'!$A$6:$N$315,9,0)</f>
        <v>43465</v>
      </c>
      <c r="C127" s="349" t="str">
        <f>VLOOKUP(A127,'2019'!$A$6:$L$315,5,0)</f>
        <v>Старая Купавна</v>
      </c>
      <c r="D127" s="232">
        <f>VLOOKUP(A127,'2019'!$A$6:$L$315,12,0)</f>
        <v>2600</v>
      </c>
      <c r="E127" s="232">
        <v>0.5</v>
      </c>
      <c r="F127" s="232" t="s">
        <v>2920</v>
      </c>
      <c r="G127" s="232" t="s">
        <v>814</v>
      </c>
      <c r="H127" s="232">
        <f>VLOOKUP(A127,'2019'!$A$6:$M$315,13,0)</f>
        <v>1</v>
      </c>
      <c r="I127" s="284">
        <f t="shared" si="9"/>
        <v>650</v>
      </c>
      <c r="J127" s="284">
        <f t="shared" si="10"/>
        <v>1300</v>
      </c>
      <c r="K127" s="350"/>
    </row>
    <row r="128" spans="1:11" x14ac:dyDescent="0.2">
      <c r="A128" s="350">
        <v>144</v>
      </c>
      <c r="B128" s="349">
        <f>VLOOKUP(A128,'2019'!$A$6:$N$315,9,0)</f>
        <v>43465</v>
      </c>
      <c r="C128" s="349" t="str">
        <f>VLOOKUP(A128,'2019'!$A$6:$L$315,5,0)</f>
        <v>Новая Купавна</v>
      </c>
      <c r="D128" s="232">
        <f>VLOOKUP(A128,'2019'!$A$6:$L$315,12,0)</f>
        <v>3900</v>
      </c>
      <c r="E128" s="232">
        <v>0.5</v>
      </c>
      <c r="F128" s="232" t="s">
        <v>2920</v>
      </c>
      <c r="G128" s="232" t="s">
        <v>814</v>
      </c>
      <c r="H128" s="232">
        <f>VLOOKUP(A128,'2019'!$A$6:$M$315,13,0)</f>
        <v>1</v>
      </c>
      <c r="I128" s="284">
        <f t="shared" si="9"/>
        <v>975</v>
      </c>
      <c r="J128" s="284">
        <f t="shared" si="10"/>
        <v>1950</v>
      </c>
      <c r="K128" s="350"/>
    </row>
    <row r="129" spans="1:11" x14ac:dyDescent="0.2">
      <c r="A129" s="350">
        <v>117</v>
      </c>
      <c r="B129" s="349">
        <f>VLOOKUP(A129,'2019'!$A$6:$N$315,9,0)</f>
        <v>43465</v>
      </c>
      <c r="C129" s="349" t="str">
        <f>VLOOKUP(A129,'2019'!$A$6:$L$315,5,0)</f>
        <v>Новая Купавна</v>
      </c>
      <c r="D129" s="232">
        <f>VLOOKUP(A129,'2019'!$A$6:$L$315,12,0)</f>
        <v>7000</v>
      </c>
      <c r="E129" s="232">
        <v>0.5</v>
      </c>
      <c r="F129" s="232" t="s">
        <v>2920</v>
      </c>
      <c r="G129" s="232" t="s">
        <v>814</v>
      </c>
      <c r="H129" s="232">
        <f>VLOOKUP(A129,'2019'!$A$6:$M$315,13,0)</f>
        <v>1</v>
      </c>
      <c r="I129" s="284">
        <f t="shared" si="9"/>
        <v>1750</v>
      </c>
      <c r="J129" s="284">
        <f t="shared" si="10"/>
        <v>3500</v>
      </c>
      <c r="K129" s="350">
        <v>5</v>
      </c>
    </row>
    <row r="130" spans="1:11" x14ac:dyDescent="0.2">
      <c r="A130" s="350">
        <v>151</v>
      </c>
      <c r="B130" s="349">
        <f>VLOOKUP(A130,'2019'!$A$6:$N$315,9,0)</f>
        <v>43465</v>
      </c>
      <c r="C130" s="349" t="str">
        <f>VLOOKUP(A130,'2019'!$A$6:$L$315,5,0)</f>
        <v>Новая Купавна</v>
      </c>
      <c r="D130" s="232">
        <f>VLOOKUP(A130,'2019'!$A$6:$L$315,12,0)</f>
        <v>3900</v>
      </c>
      <c r="E130" s="232">
        <v>0.5</v>
      </c>
      <c r="F130" s="232" t="s">
        <v>2920</v>
      </c>
      <c r="G130" s="232" t="s">
        <v>814</v>
      </c>
      <c r="H130" s="232">
        <f>VLOOKUP(A130,'2019'!$A$6:$M$315,13,0)</f>
        <v>1</v>
      </c>
      <c r="I130" s="284">
        <f t="shared" ref="I130:I194" si="11">(D130*E130)/2</f>
        <v>975</v>
      </c>
      <c r="J130" s="284">
        <f t="shared" si="10"/>
        <v>1950</v>
      </c>
      <c r="K130" s="350"/>
    </row>
    <row r="131" spans="1:11" x14ac:dyDescent="0.2">
      <c r="A131" s="350">
        <v>140</v>
      </c>
      <c r="B131" s="349">
        <f>VLOOKUP(A131,'2019'!$A$6:$N$315,9,0)</f>
        <v>43465</v>
      </c>
      <c r="C131" s="349" t="str">
        <f>VLOOKUP(A131,'2019'!$A$6:$L$315,5,0)</f>
        <v>Новая Купавна</v>
      </c>
      <c r="D131" s="232">
        <f>VLOOKUP(A131,'2019'!$A$6:$L$315,12,0)</f>
        <v>3900</v>
      </c>
      <c r="E131" s="232">
        <v>0.5</v>
      </c>
      <c r="F131" s="232" t="s">
        <v>2920</v>
      </c>
      <c r="G131" s="232" t="s">
        <v>814</v>
      </c>
      <c r="H131" s="232">
        <f>VLOOKUP(A131,'2019'!$A$6:$M$315,13,0)</f>
        <v>1</v>
      </c>
      <c r="I131" s="284">
        <f t="shared" si="11"/>
        <v>975</v>
      </c>
      <c r="J131" s="284">
        <f t="shared" si="10"/>
        <v>1950</v>
      </c>
      <c r="K131" s="350"/>
    </row>
    <row r="132" spans="1:11" x14ac:dyDescent="0.2">
      <c r="A132" s="350">
        <v>175</v>
      </c>
      <c r="B132" s="349">
        <f>VLOOKUP(A132,'2019'!$A$6:$N$315,9,0)</f>
        <v>43465</v>
      </c>
      <c r="C132" s="349" t="str">
        <f>VLOOKUP(A132,'2019'!$A$6:$L$315,5,0)</f>
        <v>Бисерово</v>
      </c>
      <c r="D132" s="232">
        <f>VLOOKUP(A132,'2019'!$A$6:$L$315,12,0)</f>
        <v>4500</v>
      </c>
      <c r="E132" s="232">
        <v>0.5</v>
      </c>
      <c r="F132" s="232" t="s">
        <v>2920</v>
      </c>
      <c r="G132" s="232" t="s">
        <v>814</v>
      </c>
      <c r="H132" s="232">
        <f>VLOOKUP(A132,'2019'!$A$6:$M$315,13,0)</f>
        <v>1</v>
      </c>
      <c r="I132" s="284">
        <f t="shared" si="11"/>
        <v>1125</v>
      </c>
      <c r="J132" s="284">
        <f t="shared" si="10"/>
        <v>2250</v>
      </c>
      <c r="K132" s="350"/>
    </row>
    <row r="133" spans="1:11" x14ac:dyDescent="0.2">
      <c r="A133" s="350">
        <v>43</v>
      </c>
      <c r="B133" s="349">
        <f>VLOOKUP(A133,'2019'!$A$6:$N$315,9,0)</f>
        <v>43465</v>
      </c>
      <c r="C133" s="349" t="str">
        <f>VLOOKUP(A133,'2019'!$A$6:$L$315,5,0)</f>
        <v>Бисерово</v>
      </c>
      <c r="D133" s="232">
        <f>VLOOKUP(A133,'2019'!$A$6:$L$315,12,0)</f>
        <v>4500</v>
      </c>
      <c r="E133" s="232">
        <v>0.5</v>
      </c>
      <c r="F133" s="232" t="s">
        <v>2920</v>
      </c>
      <c r="G133" s="232" t="s">
        <v>814</v>
      </c>
      <c r="H133" s="232">
        <f>VLOOKUP(A133,'2019'!$A$6:$M$315,13,0)</f>
        <v>1</v>
      </c>
      <c r="I133" s="284">
        <f t="shared" si="11"/>
        <v>1125</v>
      </c>
      <c r="J133" s="284">
        <f t="shared" si="10"/>
        <v>2250</v>
      </c>
      <c r="K133" s="350"/>
    </row>
    <row r="134" spans="1:11" x14ac:dyDescent="0.2">
      <c r="A134" s="350">
        <v>56</v>
      </c>
      <c r="B134" s="349">
        <f>VLOOKUP(A134,'2019'!$A$6:$N$315,9,0)</f>
        <v>43465</v>
      </c>
      <c r="C134" s="349" t="str">
        <f>VLOOKUP(A134,'2019'!$A$6:$L$315,5,0)</f>
        <v>Бисерово</v>
      </c>
      <c r="D134" s="232">
        <f>VLOOKUP(A134,'2019'!$A$6:$L$315,12,0)</f>
        <v>4500</v>
      </c>
      <c r="E134" s="232">
        <v>0.5</v>
      </c>
      <c r="F134" s="232" t="s">
        <v>2920</v>
      </c>
      <c r="G134" s="232" t="s">
        <v>814</v>
      </c>
      <c r="H134" s="232">
        <f>VLOOKUP(A134,'2019'!$A$6:$M$315,13,0)</f>
        <v>1</v>
      </c>
      <c r="I134" s="284">
        <f t="shared" si="11"/>
        <v>1125</v>
      </c>
      <c r="J134" s="284">
        <f t="shared" si="10"/>
        <v>2250</v>
      </c>
      <c r="K134" s="350"/>
    </row>
    <row r="135" spans="1:11" x14ac:dyDescent="0.2">
      <c r="A135" s="350">
        <v>61</v>
      </c>
      <c r="B135" s="349">
        <f>VLOOKUP(A135,'2019'!$A$6:$N$315,9,0)</f>
        <v>43465</v>
      </c>
      <c r="C135" s="349" t="str">
        <f>VLOOKUP(A135,'2019'!$A$6:$L$315,5,0)</f>
        <v>Зеленый</v>
      </c>
      <c r="D135" s="232">
        <f>VLOOKUP(A135,'2019'!$A$6:$L$315,12,0)</f>
        <v>4500</v>
      </c>
      <c r="E135" s="232">
        <v>0.5</v>
      </c>
      <c r="F135" s="232" t="s">
        <v>2920</v>
      </c>
      <c r="G135" s="232" t="s">
        <v>814</v>
      </c>
      <c r="H135" s="232">
        <f>VLOOKUP(A135,'2019'!$A$6:$M$315,13,0)</f>
        <v>1</v>
      </c>
      <c r="I135" s="284">
        <f t="shared" si="11"/>
        <v>1125</v>
      </c>
      <c r="J135" s="284">
        <f t="shared" si="10"/>
        <v>2250</v>
      </c>
      <c r="K135" s="350"/>
    </row>
    <row r="136" spans="1:11" x14ac:dyDescent="0.2">
      <c r="A136" s="377">
        <v>37</v>
      </c>
      <c r="B136" s="378">
        <f>VLOOKUP(A136,'2019'!$A$6:$N$315,9,0)</f>
        <v>43465</v>
      </c>
      <c r="C136" s="378" t="str">
        <f>VLOOKUP(A136,'2019'!$A$6:$L$315,5,0)</f>
        <v>Старая Купавна</v>
      </c>
      <c r="D136" s="379">
        <f>VLOOKUP(A136,'2019'!$A$6:$L$315,12,0)</f>
        <v>2300</v>
      </c>
      <c r="E136" s="379">
        <v>0.5</v>
      </c>
      <c r="F136" s="379" t="s">
        <v>2919</v>
      </c>
      <c r="G136" s="379" t="s">
        <v>2923</v>
      </c>
      <c r="H136" s="379">
        <f>VLOOKUP(A136,'2019'!$A$6:$M$315,13,0)</f>
        <v>2</v>
      </c>
      <c r="I136" s="380">
        <f t="shared" si="11"/>
        <v>575</v>
      </c>
      <c r="J136" s="380">
        <f t="shared" si="10"/>
        <v>1150</v>
      </c>
      <c r="K136" s="377"/>
    </row>
    <row r="137" spans="1:11" x14ac:dyDescent="0.2">
      <c r="A137" s="377">
        <v>129</v>
      </c>
      <c r="B137" s="378">
        <f>VLOOKUP(A137,'2019'!$A$6:$N$315,9,0)</f>
        <v>43465</v>
      </c>
      <c r="C137" s="378" t="str">
        <f>VLOOKUP(A137,'2019'!$A$6:$L$315,5,0)</f>
        <v>Старая Купавна</v>
      </c>
      <c r="D137" s="379">
        <f>VLOOKUP(A137,'2019'!$A$6:$L$315,12,0)</f>
        <v>2300</v>
      </c>
      <c r="E137" s="379">
        <v>0.5</v>
      </c>
      <c r="F137" s="379" t="s">
        <v>2919</v>
      </c>
      <c r="G137" s="379" t="s">
        <v>2923</v>
      </c>
      <c r="H137" s="379">
        <f>VLOOKUP(A137,'2019'!$A$6:$M$315,13,0)</f>
        <v>2</v>
      </c>
      <c r="I137" s="380">
        <f t="shared" si="11"/>
        <v>575</v>
      </c>
      <c r="J137" s="380">
        <f t="shared" si="10"/>
        <v>1150</v>
      </c>
      <c r="K137" s="377">
        <v>5</v>
      </c>
    </row>
    <row r="138" spans="1:11" x14ac:dyDescent="0.2">
      <c r="A138" s="377">
        <v>6</v>
      </c>
      <c r="B138" s="378">
        <f>VLOOKUP(A138,'2019'!$A$6:$N$315,9,0)</f>
        <v>43465</v>
      </c>
      <c r="C138" s="378" t="str">
        <f>VLOOKUP(A138,'2019'!$A$6:$L$315,5,0)</f>
        <v>Зеленый</v>
      </c>
      <c r="D138" s="379">
        <f>VLOOKUP(A138,'2019'!$A$6:$L$315,12,0)</f>
        <v>2400</v>
      </c>
      <c r="E138" s="379">
        <v>0.5</v>
      </c>
      <c r="F138" s="379" t="s">
        <v>2919</v>
      </c>
      <c r="G138" s="379" t="s">
        <v>2923</v>
      </c>
      <c r="H138" s="379">
        <f>VLOOKUP(A138,'2019'!$A$6:$M$315,13,0)</f>
        <v>2</v>
      </c>
      <c r="I138" s="380">
        <f t="shared" si="11"/>
        <v>600</v>
      </c>
      <c r="J138" s="380">
        <f t="shared" si="10"/>
        <v>1200</v>
      </c>
      <c r="K138" s="377">
        <v>5</v>
      </c>
    </row>
    <row r="139" spans="1:11" x14ac:dyDescent="0.2">
      <c r="A139" s="377">
        <v>106</v>
      </c>
      <c r="B139" s="378">
        <f>VLOOKUP(A139,'2019'!$A$6:$N$315,9,0)</f>
        <v>43465</v>
      </c>
      <c r="C139" s="378" t="str">
        <f>VLOOKUP(A139,'2019'!$A$6:$L$315,5,0)</f>
        <v>Монино</v>
      </c>
      <c r="D139" s="379">
        <f>VLOOKUP(A139,'2019'!$A$6:$L$315,12,0)</f>
        <v>2400</v>
      </c>
      <c r="E139" s="379">
        <v>0.5</v>
      </c>
      <c r="F139" s="379" t="s">
        <v>2919</v>
      </c>
      <c r="G139" s="379" t="s">
        <v>2923</v>
      </c>
      <c r="H139" s="379">
        <f>VLOOKUP(A139,'2019'!$A$6:$M$315,13,0)</f>
        <v>2</v>
      </c>
      <c r="I139" s="380">
        <f t="shared" si="11"/>
        <v>600</v>
      </c>
      <c r="J139" s="380">
        <f t="shared" si="10"/>
        <v>1200</v>
      </c>
      <c r="K139" s="377"/>
    </row>
    <row r="140" spans="1:11" x14ac:dyDescent="0.2">
      <c r="A140" s="377">
        <v>184</v>
      </c>
      <c r="B140" s="378">
        <f>VLOOKUP(A140,'2019'!$A$6:$N$315,9,0)</f>
        <v>43465</v>
      </c>
      <c r="C140" s="378" t="str">
        <f>VLOOKUP(A140,'2019'!$A$6:$L$315,5,0)</f>
        <v>Монино</v>
      </c>
      <c r="D140" s="379">
        <f>VLOOKUP(A140,'2019'!$A$6:$L$315,12,0)</f>
        <v>2800</v>
      </c>
      <c r="E140" s="379">
        <v>0.5</v>
      </c>
      <c r="F140" s="379" t="s">
        <v>2919</v>
      </c>
      <c r="G140" s="379" t="s">
        <v>2923</v>
      </c>
      <c r="H140" s="379">
        <f>VLOOKUP(A140,'2019'!$A$6:$M$315,13,0)</f>
        <v>2</v>
      </c>
      <c r="I140" s="380">
        <f t="shared" si="11"/>
        <v>700</v>
      </c>
      <c r="J140" s="380">
        <f t="shared" si="10"/>
        <v>1400</v>
      </c>
      <c r="K140" s="377"/>
    </row>
    <row r="141" spans="1:11" x14ac:dyDescent="0.2">
      <c r="A141" s="377">
        <v>44</v>
      </c>
      <c r="B141" s="378">
        <f>VLOOKUP(A141,'2019'!$A$6:$N$315,9,0)</f>
        <v>43465</v>
      </c>
      <c r="C141" s="378" t="str">
        <f>VLOOKUP(A141,'2019'!$A$6:$L$315,5,0)</f>
        <v>Старая Купавна</v>
      </c>
      <c r="D141" s="379">
        <f>VLOOKUP(A141,'2019'!$A$6:$L$315,12,0)</f>
        <v>2600</v>
      </c>
      <c r="E141" s="379">
        <v>0.5</v>
      </c>
      <c r="F141" s="379" t="s">
        <v>2919</v>
      </c>
      <c r="G141" s="379" t="s">
        <v>2923</v>
      </c>
      <c r="H141" s="379">
        <f>VLOOKUP(A141,'2019'!$A$6:$M$315,13,0)</f>
        <v>2</v>
      </c>
      <c r="I141" s="380">
        <f t="shared" si="11"/>
        <v>650</v>
      </c>
      <c r="J141" s="380">
        <f t="shared" si="10"/>
        <v>1300</v>
      </c>
      <c r="K141" s="377"/>
    </row>
    <row r="142" spans="1:11" x14ac:dyDescent="0.2">
      <c r="A142" s="377">
        <v>131</v>
      </c>
      <c r="B142" s="378">
        <f>VLOOKUP(A142,'2019'!$A$6:$N$315,9,0)</f>
        <v>43465</v>
      </c>
      <c r="C142" s="378" t="str">
        <f>VLOOKUP(A142,'2019'!$A$6:$L$315,5,0)</f>
        <v>Старая Купавна</v>
      </c>
      <c r="D142" s="379">
        <f>VLOOKUP(A142,'2019'!$A$6:$L$315,12,0)</f>
        <v>2600</v>
      </c>
      <c r="E142" s="379">
        <v>0.5</v>
      </c>
      <c r="F142" s="379" t="s">
        <v>2919</v>
      </c>
      <c r="G142" s="379" t="s">
        <v>2923</v>
      </c>
      <c r="H142" s="379">
        <f>VLOOKUP(A142,'2019'!$A$6:$M$315,13,0)</f>
        <v>2</v>
      </c>
      <c r="I142" s="380">
        <f t="shared" si="11"/>
        <v>650</v>
      </c>
      <c r="J142" s="380">
        <f t="shared" si="10"/>
        <v>1300</v>
      </c>
      <c r="K142" s="377"/>
    </row>
    <row r="143" spans="1:11" x14ac:dyDescent="0.2">
      <c r="A143" s="381">
        <v>154</v>
      </c>
      <c r="B143" s="378">
        <f>VLOOKUP(A143,'2019'!$A$6:$N$315,9,0)</f>
        <v>43465</v>
      </c>
      <c r="C143" s="378" t="str">
        <f>VLOOKUP(A143,'2019'!$A$6:$L$315,5,0)</f>
        <v>Старая Купавна</v>
      </c>
      <c r="D143" s="379">
        <f>VLOOKUP(A143,'2019'!$A$6:$L$315,12,0)</f>
        <v>2500</v>
      </c>
      <c r="E143" s="379">
        <v>0.5</v>
      </c>
      <c r="F143" s="379" t="s">
        <v>2919</v>
      </c>
      <c r="G143" s="379" t="s">
        <v>2923</v>
      </c>
      <c r="H143" s="379">
        <f>VLOOKUP(A143,'2019'!$A$6:$M$315,13,0)</f>
        <v>2</v>
      </c>
      <c r="I143" s="380">
        <f t="shared" si="11"/>
        <v>625</v>
      </c>
      <c r="J143" s="380">
        <f t="shared" si="10"/>
        <v>1250</v>
      </c>
      <c r="K143" s="377">
        <v>5</v>
      </c>
    </row>
    <row r="144" spans="1:11" x14ac:dyDescent="0.2">
      <c r="A144" s="381">
        <v>39</v>
      </c>
      <c r="B144" s="378">
        <f>VLOOKUP(A144,'2019'!$A$6:$N$315,9,0)</f>
        <v>43465</v>
      </c>
      <c r="C144" s="378" t="str">
        <f>VLOOKUP(A144,'2019'!$A$6:$L$315,5,0)</f>
        <v>Старая Купавна</v>
      </c>
      <c r="D144" s="379">
        <f>VLOOKUP(A144,'2019'!$A$6:$L$315,12,0)</f>
        <v>2600</v>
      </c>
      <c r="E144" s="379">
        <v>0.5</v>
      </c>
      <c r="F144" s="379" t="s">
        <v>2919</v>
      </c>
      <c r="G144" s="379" t="s">
        <v>2923</v>
      </c>
      <c r="H144" s="379">
        <f>VLOOKUP(A144,'2019'!$A$6:$M$315,13,0)</f>
        <v>2</v>
      </c>
      <c r="I144" s="380">
        <f t="shared" si="11"/>
        <v>650</v>
      </c>
      <c r="J144" s="380">
        <f t="shared" si="10"/>
        <v>1300</v>
      </c>
      <c r="K144" s="377"/>
    </row>
    <row r="145" spans="1:11" x14ac:dyDescent="0.2">
      <c r="A145" s="381">
        <v>73</v>
      </c>
      <c r="B145" s="378">
        <f>VLOOKUP(A145,'2019'!$A$6:$N$315,9,0)</f>
        <v>43465</v>
      </c>
      <c r="C145" s="378" t="str">
        <f>VLOOKUP(A145,'2019'!$A$6:$L$315,5,0)</f>
        <v>Зеленый</v>
      </c>
      <c r="D145" s="379">
        <f>VLOOKUP(A145,'2019'!$A$6:$L$315,12,0)</f>
        <v>2800</v>
      </c>
      <c r="E145" s="379">
        <v>0.5</v>
      </c>
      <c r="F145" s="379" t="s">
        <v>2919</v>
      </c>
      <c r="G145" s="379" t="s">
        <v>2923</v>
      </c>
      <c r="H145" s="379">
        <f>VLOOKUP(A145,'2019'!$A$6:$M$315,13,0)</f>
        <v>2</v>
      </c>
      <c r="I145" s="380">
        <f t="shared" si="11"/>
        <v>700</v>
      </c>
      <c r="J145" s="380">
        <f t="shared" si="10"/>
        <v>1400</v>
      </c>
      <c r="K145" s="377"/>
    </row>
    <row r="146" spans="1:11" x14ac:dyDescent="0.2">
      <c r="A146" s="381">
        <v>169</v>
      </c>
      <c r="B146" s="378">
        <f>VLOOKUP(A146,'2019'!$A$6:$N$315,9,0)</f>
        <v>43465</v>
      </c>
      <c r="C146" s="378" t="str">
        <f>VLOOKUP(A146,'2019'!$A$6:$L$315,5,0)</f>
        <v>Бисерово</v>
      </c>
      <c r="D146" s="379">
        <f>VLOOKUP(A146,'2019'!$A$6:$L$315,12,0)</f>
        <v>4100</v>
      </c>
      <c r="E146" s="379">
        <v>0.5</v>
      </c>
      <c r="F146" s="379" t="s">
        <v>2919</v>
      </c>
      <c r="G146" s="379" t="s">
        <v>2923</v>
      </c>
      <c r="H146" s="379">
        <f>VLOOKUP(A146,'2019'!$A$6:$M$315,13,0)</f>
        <v>2</v>
      </c>
      <c r="I146" s="380">
        <f t="shared" si="11"/>
        <v>1025</v>
      </c>
      <c r="J146" s="380">
        <f t="shared" si="10"/>
        <v>2050</v>
      </c>
      <c r="K146" s="377">
        <v>5</v>
      </c>
    </row>
    <row r="147" spans="1:11" x14ac:dyDescent="0.2">
      <c r="A147" s="381">
        <v>180</v>
      </c>
      <c r="B147" s="378">
        <f>VLOOKUP(A147,'2019'!$A$6:$N$315,9,0)</f>
        <v>43465</v>
      </c>
      <c r="C147" s="378" t="str">
        <f>VLOOKUP(A147,'2019'!$A$6:$L$315,5,0)</f>
        <v>Новая Купавна</v>
      </c>
      <c r="D147" s="379">
        <f>VLOOKUP(A147,'2019'!$A$6:$L$315,12,0)</f>
        <v>3900</v>
      </c>
      <c r="E147" s="379">
        <v>0.5</v>
      </c>
      <c r="F147" s="379" t="s">
        <v>2919</v>
      </c>
      <c r="G147" s="379" t="s">
        <v>2923</v>
      </c>
      <c r="H147" s="379">
        <f>VLOOKUP(A147,'2019'!$A$6:$M$315,13,0)</f>
        <v>2</v>
      </c>
      <c r="I147" s="380">
        <f t="shared" si="11"/>
        <v>975</v>
      </c>
      <c r="J147" s="380">
        <f t="shared" si="10"/>
        <v>1950</v>
      </c>
      <c r="K147" s="377">
        <v>5</v>
      </c>
    </row>
    <row r="148" spans="1:11" x14ac:dyDescent="0.2">
      <c r="A148" s="381">
        <v>149</v>
      </c>
      <c r="B148" s="378">
        <f>VLOOKUP(A148,'2019'!$A$6:$N$315,9,0)</f>
        <v>43465</v>
      </c>
      <c r="C148" s="378" t="str">
        <f>VLOOKUP(A148,'2019'!$A$6:$L$315,5,0)</f>
        <v>Новая Купавна</v>
      </c>
      <c r="D148" s="379">
        <f>VLOOKUP(A148,'2019'!$A$6:$L$315,12,0)</f>
        <v>3900</v>
      </c>
      <c r="E148" s="379">
        <v>0.5</v>
      </c>
      <c r="F148" s="379" t="s">
        <v>2919</v>
      </c>
      <c r="G148" s="379" t="s">
        <v>2923</v>
      </c>
      <c r="H148" s="379">
        <f>VLOOKUP(A148,'2019'!$A$6:$M$315,13,0)</f>
        <v>2</v>
      </c>
      <c r="I148" s="380">
        <f t="shared" si="11"/>
        <v>975</v>
      </c>
      <c r="J148" s="380">
        <f t="shared" si="10"/>
        <v>1950</v>
      </c>
      <c r="K148" s="377"/>
    </row>
    <row r="149" spans="1:11" x14ac:dyDescent="0.2">
      <c r="A149" s="381">
        <v>76</v>
      </c>
      <c r="B149" s="378">
        <f>VLOOKUP(A149,'2019'!$A$6:$N$315,9,0)</f>
        <v>43465</v>
      </c>
      <c r="C149" s="378" t="str">
        <f>VLOOKUP(A149,'2019'!$A$6:$L$315,5,0)</f>
        <v>Новая купавна</v>
      </c>
      <c r="D149" s="379">
        <f>VLOOKUP(A149,'2019'!$A$6:$L$315,12,0)</f>
        <v>3900</v>
      </c>
      <c r="E149" s="379">
        <v>0.5</v>
      </c>
      <c r="F149" s="379" t="s">
        <v>2919</v>
      </c>
      <c r="G149" s="379" t="s">
        <v>2923</v>
      </c>
      <c r="H149" s="379">
        <f>VLOOKUP(A149,'2019'!$A$6:$M$315,13,0)</f>
        <v>2</v>
      </c>
      <c r="I149" s="380">
        <f t="shared" si="11"/>
        <v>975</v>
      </c>
      <c r="J149" s="380">
        <f t="shared" si="10"/>
        <v>1950</v>
      </c>
      <c r="K149" s="377">
        <v>4</v>
      </c>
    </row>
    <row r="150" spans="1:11" x14ac:dyDescent="0.2">
      <c r="A150" s="381">
        <v>27</v>
      </c>
      <c r="B150" s="378">
        <f>VLOOKUP(A150,'2019'!$A$6:$N$315,9,0)</f>
        <v>43465</v>
      </c>
      <c r="C150" s="378" t="str">
        <f>VLOOKUP(A150,'2019'!$A$6:$L$315,5,0)</f>
        <v>Рыбхоз</v>
      </c>
      <c r="D150" s="379">
        <f>VLOOKUP(A150,'2019'!$A$6:$L$315,12,0)</f>
        <v>3900</v>
      </c>
      <c r="E150" s="379">
        <v>0.5</v>
      </c>
      <c r="F150" s="379" t="s">
        <v>2919</v>
      </c>
      <c r="G150" s="379" t="s">
        <v>2923</v>
      </c>
      <c r="H150" s="379">
        <f>VLOOKUP(A150,'2019'!$A$6:$M$315,13,0)</f>
        <v>2</v>
      </c>
      <c r="I150" s="380">
        <f t="shared" si="11"/>
        <v>975</v>
      </c>
      <c r="J150" s="380">
        <f t="shared" si="10"/>
        <v>1950</v>
      </c>
      <c r="K150" s="377"/>
    </row>
    <row r="151" spans="1:11" x14ac:dyDescent="0.2">
      <c r="A151" s="381">
        <v>86</v>
      </c>
      <c r="B151" s="378">
        <f>VLOOKUP(A151,'2019'!$A$6:$N$315,9,0)</f>
        <v>43465</v>
      </c>
      <c r="C151" s="378" t="str">
        <f>VLOOKUP(A151,'2019'!$A$6:$L$315,5,0)</f>
        <v>Щемилово</v>
      </c>
      <c r="D151" s="379">
        <f>VLOOKUP(A151,'2019'!$A$6:$L$315,12,0)</f>
        <v>3900</v>
      </c>
      <c r="E151" s="379">
        <v>0.5</v>
      </c>
      <c r="F151" s="379" t="s">
        <v>2919</v>
      </c>
      <c r="G151" s="379" t="s">
        <v>2923</v>
      </c>
      <c r="H151" s="379">
        <f>VLOOKUP(A151,'2019'!$A$6:$M$315,13,0)</f>
        <v>2</v>
      </c>
      <c r="I151" s="380">
        <f t="shared" si="11"/>
        <v>975</v>
      </c>
      <c r="J151" s="380">
        <f t="shared" si="10"/>
        <v>1950</v>
      </c>
      <c r="K151" s="377">
        <v>5</v>
      </c>
    </row>
    <row r="152" spans="1:11" x14ac:dyDescent="0.2">
      <c r="A152" s="381">
        <v>54</v>
      </c>
      <c r="B152" s="378">
        <f>VLOOKUP(A152,'2019'!$A$6:$N$315,9,0)</f>
        <v>43465</v>
      </c>
      <c r="C152" s="378" t="str">
        <f>VLOOKUP(A152,'2019'!$A$6:$L$315,5,0)</f>
        <v>Зеленый</v>
      </c>
      <c r="D152" s="379">
        <f>VLOOKUP(A152,'2019'!$A$6:$L$315,12,0)</f>
        <v>2500</v>
      </c>
      <c r="E152" s="379">
        <v>0.5</v>
      </c>
      <c r="F152" s="379" t="s">
        <v>2919</v>
      </c>
      <c r="G152" s="379" t="s">
        <v>2923</v>
      </c>
      <c r="H152" s="379">
        <f>VLOOKUP(A152,'2019'!$A$6:$M$315,13,0)</f>
        <v>2</v>
      </c>
      <c r="I152" s="380">
        <f t="shared" si="11"/>
        <v>625</v>
      </c>
      <c r="J152" s="380">
        <f t="shared" si="10"/>
        <v>1250</v>
      </c>
      <c r="K152" s="377"/>
    </row>
    <row r="153" spans="1:11" x14ac:dyDescent="0.2">
      <c r="A153" s="381">
        <v>137</v>
      </c>
      <c r="B153" s="378">
        <f>VLOOKUP(A153,'2019'!$A$6:$N$315,9,0)</f>
        <v>43465</v>
      </c>
      <c r="C153" s="378" t="str">
        <f>VLOOKUP(A153,'2019'!$A$6:$L$315,5,0)</f>
        <v>Старая Купавна</v>
      </c>
      <c r="D153" s="379">
        <f>VLOOKUP(A153,'2019'!$A$6:$L$315,12,0)</f>
        <v>4500</v>
      </c>
      <c r="E153" s="379">
        <v>0.5</v>
      </c>
      <c r="F153" s="379" t="s">
        <v>2919</v>
      </c>
      <c r="G153" s="379" t="s">
        <v>2923</v>
      </c>
      <c r="H153" s="379">
        <f>VLOOKUP(A153,'2019'!$A$6:$M$315,13,0)</f>
        <v>2</v>
      </c>
      <c r="I153" s="380">
        <f t="shared" si="11"/>
        <v>1125</v>
      </c>
      <c r="J153" s="380">
        <f t="shared" si="10"/>
        <v>2250</v>
      </c>
      <c r="K153" s="377"/>
    </row>
    <row r="154" spans="1:11" x14ac:dyDescent="0.2">
      <c r="A154" s="382">
        <v>103</v>
      </c>
      <c r="B154" s="349">
        <f>VLOOKUP(A154,'2019'!$A$6:$N$315,9,0)</f>
        <v>43465</v>
      </c>
      <c r="C154" s="349" t="str">
        <f>VLOOKUP(A154,'2019'!$A$6:$L$315,5,0)</f>
        <v>Железнодорожный</v>
      </c>
      <c r="D154" s="232">
        <f>VLOOKUP(A154,'2019'!$A$6:$L$315,12,0)</f>
        <v>3000</v>
      </c>
      <c r="E154" s="232">
        <v>0.4</v>
      </c>
      <c r="F154" s="232" t="s">
        <v>2935</v>
      </c>
      <c r="G154" s="232" t="s">
        <v>1839</v>
      </c>
      <c r="H154" s="232">
        <f>VLOOKUP(A154,'2019'!$A$6:$M$315,13,0)</f>
        <v>3</v>
      </c>
      <c r="I154" s="284">
        <f t="shared" si="11"/>
        <v>600</v>
      </c>
      <c r="J154" s="284">
        <f t="shared" si="10"/>
        <v>1800</v>
      </c>
      <c r="K154" s="350"/>
    </row>
    <row r="155" spans="1:11" x14ac:dyDescent="0.2">
      <c r="A155" s="382">
        <v>71</v>
      </c>
      <c r="B155" s="349">
        <f>VLOOKUP(A155,'2019'!$A$6:$N$315,9,0)</f>
        <v>43465</v>
      </c>
      <c r="C155" s="349" t="str">
        <f>VLOOKUP(A155,'2019'!$A$6:$L$315,5,0)</f>
        <v>Железнодорожный</v>
      </c>
      <c r="D155" s="232">
        <f>VLOOKUP(A155,'2019'!$A$6:$L$315,12,0)</f>
        <v>3000</v>
      </c>
      <c r="E155" s="232">
        <v>0.4</v>
      </c>
      <c r="F155" s="232" t="s">
        <v>2935</v>
      </c>
      <c r="G155" s="232" t="s">
        <v>1839</v>
      </c>
      <c r="H155" s="232">
        <f>VLOOKUP(A155,'2019'!$A$6:$M$315,13,0)</f>
        <v>3</v>
      </c>
      <c r="I155" s="284">
        <f t="shared" si="11"/>
        <v>600</v>
      </c>
      <c r="J155" s="284">
        <f t="shared" si="10"/>
        <v>1800</v>
      </c>
      <c r="K155" s="350"/>
    </row>
    <row r="156" spans="1:11" x14ac:dyDescent="0.2">
      <c r="A156" s="382">
        <v>33</v>
      </c>
      <c r="B156" s="349">
        <f>VLOOKUP(A156,'2019'!$A$6:$N$315,9,0)</f>
        <v>43465</v>
      </c>
      <c r="C156" s="349" t="str">
        <f>VLOOKUP(A156,'2019'!$A$6:$L$315,5,0)</f>
        <v>Железнодорожный</v>
      </c>
      <c r="D156" s="232">
        <f>VLOOKUP(A156,'2019'!$A$6:$L$315,12,0)</f>
        <v>2900</v>
      </c>
      <c r="E156" s="232">
        <v>0.4</v>
      </c>
      <c r="F156" s="232" t="s">
        <v>2935</v>
      </c>
      <c r="G156" s="232" t="s">
        <v>1839</v>
      </c>
      <c r="H156" s="232">
        <f>VLOOKUP(A156,'2019'!$A$6:$M$315,13,0)</f>
        <v>3</v>
      </c>
      <c r="I156" s="284">
        <f t="shared" si="11"/>
        <v>580</v>
      </c>
      <c r="J156" s="284">
        <f t="shared" si="10"/>
        <v>1740</v>
      </c>
      <c r="K156" s="350">
        <v>5</v>
      </c>
    </row>
    <row r="157" spans="1:11" x14ac:dyDescent="0.2">
      <c r="A157" s="382">
        <v>36</v>
      </c>
      <c r="B157" s="349">
        <f>VLOOKUP(A157,'2019'!$A$6:$N$315,9,0)</f>
        <v>43465</v>
      </c>
      <c r="C157" s="349" t="str">
        <f>VLOOKUP(A157,'2019'!$A$6:$L$315,5,0)</f>
        <v>Железнодорожный</v>
      </c>
      <c r="D157" s="232">
        <f>VLOOKUP(A157,'2019'!$A$6:$L$315,12,0)</f>
        <v>3000</v>
      </c>
      <c r="E157" s="232">
        <v>0.4</v>
      </c>
      <c r="F157" s="232" t="s">
        <v>2935</v>
      </c>
      <c r="G157" s="232" t="s">
        <v>1839</v>
      </c>
      <c r="H157" s="232">
        <f>VLOOKUP(A157,'2019'!$A$6:$M$315,13,0)</f>
        <v>3</v>
      </c>
      <c r="I157" s="284">
        <f t="shared" si="11"/>
        <v>600</v>
      </c>
      <c r="J157" s="284">
        <f t="shared" si="10"/>
        <v>1800</v>
      </c>
      <c r="K157" s="350"/>
    </row>
    <row r="158" spans="1:11" x14ac:dyDescent="0.2">
      <c r="A158" s="382">
        <v>8</v>
      </c>
      <c r="B158" s="349">
        <f>VLOOKUP(A158,'2019'!$A$6:$N$315,9,0)</f>
        <v>43465</v>
      </c>
      <c r="C158" s="349" t="str">
        <f>VLOOKUP(A158,'2019'!$A$6:$L$315,5,0)</f>
        <v>Железнодорожный</v>
      </c>
      <c r="D158" s="232">
        <f>VLOOKUP(A158,'2019'!$A$6:$L$315,12,0)</f>
        <v>3000</v>
      </c>
      <c r="E158" s="232">
        <v>0.4</v>
      </c>
      <c r="F158" s="232" t="s">
        <v>2935</v>
      </c>
      <c r="G158" s="232" t="s">
        <v>1839</v>
      </c>
      <c r="H158" s="232">
        <f>VLOOKUP(A158,'2019'!$A$6:$M$315,13,0)</f>
        <v>3</v>
      </c>
      <c r="I158" s="284">
        <f t="shared" si="11"/>
        <v>600</v>
      </c>
      <c r="J158" s="284">
        <f t="shared" si="10"/>
        <v>1800</v>
      </c>
      <c r="K158" s="350"/>
    </row>
    <row r="159" spans="1:11" x14ac:dyDescent="0.2">
      <c r="A159" s="382">
        <v>118</v>
      </c>
      <c r="B159" s="349">
        <f>VLOOKUP(A159,'2019'!$A$6:$N$315,9,0)</f>
        <v>43465</v>
      </c>
      <c r="C159" s="349" t="str">
        <f>VLOOKUP(A159,'2019'!$A$6:$L$315,5,0)</f>
        <v>Железнодорожный</v>
      </c>
      <c r="D159" s="232">
        <f>VLOOKUP(A159,'2019'!$A$6:$L$315,12,0)</f>
        <v>3000</v>
      </c>
      <c r="E159" s="232">
        <v>0.4</v>
      </c>
      <c r="F159" s="232" t="s">
        <v>2935</v>
      </c>
      <c r="G159" s="232" t="s">
        <v>1839</v>
      </c>
      <c r="H159" s="232">
        <f>VLOOKUP(A159,'2019'!$A$6:$M$315,13,0)</f>
        <v>3</v>
      </c>
      <c r="I159" s="284">
        <f t="shared" si="11"/>
        <v>600</v>
      </c>
      <c r="J159" s="284">
        <f t="shared" si="10"/>
        <v>1800</v>
      </c>
      <c r="K159" s="350">
        <v>5</v>
      </c>
    </row>
    <row r="160" spans="1:11" x14ac:dyDescent="0.2">
      <c r="A160" s="382">
        <v>176</v>
      </c>
      <c r="B160" s="349">
        <f>VLOOKUP(A160,'2019'!$A$6:$N$315,9,0)</f>
        <v>43465</v>
      </c>
      <c r="C160" s="349" t="str">
        <f>VLOOKUP(A160,'2019'!$A$6:$L$315,5,0)</f>
        <v>Железнодорожный</v>
      </c>
      <c r="D160" s="232">
        <f>VLOOKUP(A160,'2019'!$A$6:$L$315,12,0)</f>
        <v>3800</v>
      </c>
      <c r="E160" s="232">
        <v>0.4</v>
      </c>
      <c r="F160" s="232" t="s">
        <v>2935</v>
      </c>
      <c r="G160" s="232" t="s">
        <v>1839</v>
      </c>
      <c r="H160" s="232">
        <f>VLOOKUP(A160,'2019'!$A$6:$M$315,13,0)</f>
        <v>3</v>
      </c>
      <c r="I160" s="284">
        <f t="shared" si="11"/>
        <v>760</v>
      </c>
      <c r="J160" s="284">
        <f t="shared" si="10"/>
        <v>2280</v>
      </c>
      <c r="K160" s="350"/>
    </row>
    <row r="161" spans="1:11" x14ac:dyDescent="0.2">
      <c r="A161" s="363">
        <v>74</v>
      </c>
      <c r="B161" s="349">
        <f>VLOOKUP(A161,'2019'!$A$6:$N$315,9,0)</f>
        <v>43465</v>
      </c>
      <c r="C161" s="349" t="str">
        <f>VLOOKUP(A161,'2019'!$A$6:$L$315,5,0)</f>
        <v>Железнодорожный</v>
      </c>
      <c r="D161" s="232">
        <f>VLOOKUP(A161,'2019'!$A$6:$L$315,12,0)</f>
        <v>3800</v>
      </c>
      <c r="E161" s="232">
        <v>0.4</v>
      </c>
      <c r="F161" s="232" t="s">
        <v>2935</v>
      </c>
      <c r="G161" s="232" t="s">
        <v>1839</v>
      </c>
      <c r="H161" s="232">
        <f>VLOOKUP(A161,'2019'!$A$6:$M$315,13,0)</f>
        <v>3</v>
      </c>
      <c r="I161" s="284">
        <f t="shared" si="11"/>
        <v>760</v>
      </c>
      <c r="J161" s="284">
        <f t="shared" si="10"/>
        <v>2280</v>
      </c>
      <c r="K161" s="350"/>
    </row>
    <row r="162" spans="1:11" x14ac:dyDescent="0.2">
      <c r="A162" s="382">
        <v>148</v>
      </c>
      <c r="B162" s="349">
        <f>VLOOKUP(A162,'2019'!$A$6:$N$315,9,0)</f>
        <v>43465</v>
      </c>
      <c r="C162" s="349" t="str">
        <f>VLOOKUP(A162,'2019'!$A$6:$L$315,5,0)</f>
        <v>Железнодорожный</v>
      </c>
      <c r="D162" s="232">
        <f>VLOOKUP(A162,'2019'!$A$6:$L$315,12,0)</f>
        <v>500</v>
      </c>
      <c r="E162" s="232">
        <v>0.4</v>
      </c>
      <c r="F162" s="232" t="s">
        <v>2935</v>
      </c>
      <c r="G162" s="232" t="s">
        <v>1839</v>
      </c>
      <c r="H162" s="232">
        <f>VLOOKUP(A162,'2019'!$A$6:$M$315,13,0)</f>
        <v>3</v>
      </c>
      <c r="I162" s="284">
        <f t="shared" si="11"/>
        <v>100</v>
      </c>
      <c r="J162" s="284">
        <f t="shared" si="10"/>
        <v>300</v>
      </c>
      <c r="K162" s="350"/>
    </row>
    <row r="163" spans="1:11" x14ac:dyDescent="0.2">
      <c r="A163" s="382">
        <v>38</v>
      </c>
      <c r="B163" s="349">
        <f>VLOOKUP(A163,'2019'!$A$6:$N$315,9,0)</f>
        <v>43465</v>
      </c>
      <c r="C163" s="349" t="str">
        <f>VLOOKUP(A163,'2019'!$A$6:$L$315,5,0)</f>
        <v>Железнодорожный</v>
      </c>
      <c r="D163" s="232">
        <f>VLOOKUP(A163,'2019'!$A$6:$L$315,12,0)</f>
        <v>3800</v>
      </c>
      <c r="E163" s="232">
        <v>0.4</v>
      </c>
      <c r="F163" s="232" t="s">
        <v>2935</v>
      </c>
      <c r="G163" s="232" t="s">
        <v>1839</v>
      </c>
      <c r="H163" s="232">
        <f>VLOOKUP(A163,'2019'!$A$6:$M$315,13,0)</f>
        <v>3</v>
      </c>
      <c r="I163" s="284">
        <f t="shared" si="11"/>
        <v>760</v>
      </c>
      <c r="J163" s="284">
        <f t="shared" si="10"/>
        <v>2280</v>
      </c>
      <c r="K163" s="350"/>
    </row>
    <row r="164" spans="1:11" x14ac:dyDescent="0.2">
      <c r="A164" s="382">
        <v>80</v>
      </c>
      <c r="B164" s="349">
        <f>VLOOKUP(A164,'2019'!$A$6:$N$315,9,0)</f>
        <v>43465</v>
      </c>
      <c r="C164" s="349" t="str">
        <f>VLOOKUP(A164,'2019'!$A$6:$L$315,5,0)</f>
        <v>Железнодорожный</v>
      </c>
      <c r="D164" s="232">
        <f>VLOOKUP(A164,'2019'!$A$6:$L$315,12,0)</f>
        <v>5000</v>
      </c>
      <c r="E164" s="232">
        <v>0.4</v>
      </c>
      <c r="F164" s="232" t="s">
        <v>2935</v>
      </c>
      <c r="G164" s="232" t="s">
        <v>1839</v>
      </c>
      <c r="H164" s="232">
        <f>VLOOKUP(A164,'2019'!$A$6:$M$315,13,0)</f>
        <v>3</v>
      </c>
      <c r="I164" s="284">
        <f t="shared" si="11"/>
        <v>1000</v>
      </c>
      <c r="J164" s="284">
        <f t="shared" si="10"/>
        <v>3000</v>
      </c>
      <c r="K164" s="350"/>
    </row>
    <row r="165" spans="1:11" x14ac:dyDescent="0.2">
      <c r="A165" s="382">
        <v>164</v>
      </c>
      <c r="B165" s="349">
        <f>VLOOKUP(A165,'2019'!$A$6:$N$315,9,0)</f>
        <v>43465</v>
      </c>
      <c r="C165" s="349" t="str">
        <f>VLOOKUP(A165,'2019'!$A$6:$L$315,5,0)</f>
        <v>Железнодорожный</v>
      </c>
      <c r="D165" s="232">
        <f>VLOOKUP(A165,'2019'!$A$6:$L$315,12,0)</f>
        <v>5000</v>
      </c>
      <c r="E165" s="232">
        <v>0.4</v>
      </c>
      <c r="F165" s="232" t="s">
        <v>2935</v>
      </c>
      <c r="G165" s="232" t="s">
        <v>1839</v>
      </c>
      <c r="H165" s="232">
        <f>VLOOKUP(A165,'2019'!$A$6:$M$315,13,0)</f>
        <v>3</v>
      </c>
      <c r="I165" s="284">
        <f t="shared" si="11"/>
        <v>1000</v>
      </c>
      <c r="J165" s="284">
        <f t="shared" si="10"/>
        <v>3000</v>
      </c>
      <c r="K165" s="350"/>
    </row>
    <row r="166" spans="1:11" x14ac:dyDescent="0.2">
      <c r="A166" s="382">
        <v>85</v>
      </c>
      <c r="B166" s="349">
        <f>VLOOKUP(A166,'2019'!$A$6:$N$315,9,0)</f>
        <v>43465</v>
      </c>
      <c r="C166" s="349" t="str">
        <f>VLOOKUP(A166,'2019'!$A$6:$L$315,5,0)</f>
        <v>Железнодорожный</v>
      </c>
      <c r="D166" s="232">
        <f>VLOOKUP(A166,'2019'!$A$6:$L$315,12,0)</f>
        <v>5000</v>
      </c>
      <c r="E166" s="232">
        <v>0.4</v>
      </c>
      <c r="F166" s="232" t="s">
        <v>2935</v>
      </c>
      <c r="G166" s="232" t="s">
        <v>1839</v>
      </c>
      <c r="H166" s="232">
        <f>VLOOKUP(A166,'2019'!$A$6:$M$315,13,0)</f>
        <v>3</v>
      </c>
      <c r="I166" s="284">
        <f t="shared" si="11"/>
        <v>1000</v>
      </c>
      <c r="J166" s="284">
        <f t="shared" si="10"/>
        <v>3000</v>
      </c>
      <c r="K166" s="350"/>
    </row>
    <row r="167" spans="1:11" x14ac:dyDescent="0.2">
      <c r="A167" s="382">
        <v>5</v>
      </c>
      <c r="B167" s="349">
        <f>VLOOKUP(A167,'2019'!$A$6:$N$315,9,0)</f>
        <v>43465</v>
      </c>
      <c r="C167" s="349" t="str">
        <f>VLOOKUP(A167,'2019'!$A$6:$L$315,5,0)</f>
        <v>Железнодорожный</v>
      </c>
      <c r="D167" s="232">
        <f>VLOOKUP(A167,'2019'!$A$6:$L$315,12,0)</f>
        <v>5600</v>
      </c>
      <c r="E167" s="232">
        <v>0.4</v>
      </c>
      <c r="F167" s="232" t="s">
        <v>2935</v>
      </c>
      <c r="G167" s="232" t="s">
        <v>1839</v>
      </c>
      <c r="H167" s="232">
        <f>VLOOKUP(A167,'2019'!$A$6:$M$315,13,0)</f>
        <v>3</v>
      </c>
      <c r="I167" s="284">
        <f t="shared" si="11"/>
        <v>1120</v>
      </c>
      <c r="J167" s="284">
        <f t="shared" si="10"/>
        <v>3360</v>
      </c>
      <c r="K167" s="350"/>
    </row>
    <row r="168" spans="1:11" x14ac:dyDescent="0.2">
      <c r="A168" s="382">
        <v>182</v>
      </c>
      <c r="B168" s="349">
        <f>VLOOKUP(A168,'2019'!$A$6:$N$315,9,0)</f>
        <v>43465</v>
      </c>
      <c r="C168" s="349" t="str">
        <f>VLOOKUP(A168,'2019'!$A$6:$L$315,5,0)</f>
        <v>Железнодорожный</v>
      </c>
      <c r="D168" s="232">
        <f>VLOOKUP(A168,'2019'!$A$6:$L$315,12,0)</f>
        <v>5400</v>
      </c>
      <c r="E168" s="232">
        <v>0.4</v>
      </c>
      <c r="F168" s="232" t="s">
        <v>2935</v>
      </c>
      <c r="G168" s="232" t="s">
        <v>1839</v>
      </c>
      <c r="H168" s="232">
        <f>VLOOKUP(A168,'2019'!$A$6:$M$315,13,0)</f>
        <v>3</v>
      </c>
      <c r="I168" s="284">
        <f t="shared" si="11"/>
        <v>1080</v>
      </c>
      <c r="J168" s="284">
        <f t="shared" si="10"/>
        <v>3240</v>
      </c>
      <c r="K168" s="350"/>
    </row>
    <row r="169" spans="1:11" x14ac:dyDescent="0.2">
      <c r="A169" s="382">
        <v>29</v>
      </c>
      <c r="B169" s="349">
        <f>VLOOKUP(A169,'2019'!$A$6:$N$315,9,0)</f>
        <v>43465</v>
      </c>
      <c r="C169" s="349" t="str">
        <f>VLOOKUP(A169,'2019'!$A$6:$L$315,5,0)</f>
        <v>Железнодорожный</v>
      </c>
      <c r="D169" s="232">
        <f>VLOOKUP(A169,'2019'!$A$6:$L$315,12,0)</f>
        <v>5800</v>
      </c>
      <c r="E169" s="232">
        <v>0.4</v>
      </c>
      <c r="F169" s="232" t="s">
        <v>2935</v>
      </c>
      <c r="G169" s="232" t="s">
        <v>1839</v>
      </c>
      <c r="H169" s="232">
        <f>VLOOKUP(A169,'2019'!$A$6:$M$315,13,0)</f>
        <v>3</v>
      </c>
      <c r="I169" s="284">
        <f t="shared" si="11"/>
        <v>1160</v>
      </c>
      <c r="J169" s="284">
        <f t="shared" si="10"/>
        <v>3480</v>
      </c>
      <c r="K169" s="350"/>
    </row>
    <row r="170" spans="1:11" x14ac:dyDescent="0.2">
      <c r="A170" s="382">
        <v>28</v>
      </c>
      <c r="B170" s="349">
        <f>VLOOKUP(A170,'2019'!$A$6:$N$315,9,0)</f>
        <v>43465</v>
      </c>
      <c r="C170" s="349" t="str">
        <f>VLOOKUP(A170,'2019'!$A$6:$L$315,5,0)</f>
        <v>Тимохово</v>
      </c>
      <c r="D170" s="232">
        <f>VLOOKUP(A170,'2019'!$A$6:$L$315,12,0)</f>
        <v>10000</v>
      </c>
      <c r="E170" s="232">
        <v>0.5</v>
      </c>
      <c r="F170" s="232" t="s">
        <v>2935</v>
      </c>
      <c r="G170" s="232" t="s">
        <v>1839</v>
      </c>
      <c r="H170" s="232">
        <f>VLOOKUP(A170,'2019'!$A$6:$M$315,13,0)</f>
        <v>3</v>
      </c>
      <c r="I170" s="284">
        <f t="shared" si="11"/>
        <v>2500</v>
      </c>
      <c r="J170" s="284">
        <f t="shared" si="10"/>
        <v>5000</v>
      </c>
      <c r="K170" s="350"/>
    </row>
    <row r="171" spans="1:11" x14ac:dyDescent="0.2">
      <c r="A171" s="382">
        <v>31</v>
      </c>
      <c r="B171" s="349">
        <f>VLOOKUP(A171,'2019'!$A$6:$N$315,9,0)</f>
        <v>43466</v>
      </c>
      <c r="C171" s="349" t="str">
        <f>VLOOKUP(A171,'2019'!$A$6:$L$315,5,0)</f>
        <v>Железнодорожный</v>
      </c>
      <c r="D171" s="232">
        <f>VLOOKUP(A171,'2019'!$A$6:$L$315,12,0)</f>
        <v>7000</v>
      </c>
      <c r="E171" s="232">
        <v>0.4</v>
      </c>
      <c r="F171" s="232" t="s">
        <v>2935</v>
      </c>
      <c r="G171" s="232" t="s">
        <v>1839</v>
      </c>
      <c r="H171" s="232">
        <f>VLOOKUP(A171,'2019'!$A$6:$M$315,13,0)</f>
        <v>3</v>
      </c>
      <c r="I171" s="284">
        <f t="shared" si="11"/>
        <v>1400</v>
      </c>
      <c r="J171" s="284">
        <f t="shared" si="10"/>
        <v>4200</v>
      </c>
      <c r="K171" s="350">
        <v>5</v>
      </c>
    </row>
    <row r="172" spans="1:11" x14ac:dyDescent="0.2">
      <c r="A172" s="381">
        <v>68</v>
      </c>
      <c r="B172" s="378">
        <f>VLOOKUP(A172,'2019'!$A$6:$N$315,9,0)</f>
        <v>43465</v>
      </c>
      <c r="C172" s="378" t="str">
        <f>VLOOKUP(A172,'2019'!$A$6:$L$315,5,0)</f>
        <v>Электросталь</v>
      </c>
      <c r="D172" s="379">
        <f>VLOOKUP(A172,'2019'!$A$6:$L$315,12,0)</f>
        <v>2500</v>
      </c>
      <c r="E172" s="379">
        <v>0.5</v>
      </c>
      <c r="F172" s="379" t="s">
        <v>2921</v>
      </c>
      <c r="G172" s="379" t="s">
        <v>2698</v>
      </c>
      <c r="H172" s="379">
        <f>VLOOKUP(A172,'2019'!$A$6:$M$315,13,0)</f>
        <v>4</v>
      </c>
      <c r="I172" s="380">
        <f t="shared" si="11"/>
        <v>625</v>
      </c>
      <c r="J172" s="380">
        <f t="shared" si="10"/>
        <v>1250</v>
      </c>
      <c r="K172" s="377"/>
    </row>
    <row r="173" spans="1:11" x14ac:dyDescent="0.2">
      <c r="A173" s="381">
        <v>101</v>
      </c>
      <c r="B173" s="378">
        <f>VLOOKUP(A173,'2019'!$A$6:$N$315,9,0)</f>
        <v>43465</v>
      </c>
      <c r="C173" s="378" t="str">
        <f>VLOOKUP(A173,'2019'!$A$6:$L$315,5,0)</f>
        <v>Электросталь</v>
      </c>
      <c r="D173" s="379">
        <f>VLOOKUP(A173,'2019'!$A$6:$L$315,12,0)</f>
        <v>2300</v>
      </c>
      <c r="E173" s="379">
        <v>0.5</v>
      </c>
      <c r="F173" s="379" t="s">
        <v>2921</v>
      </c>
      <c r="G173" s="379" t="s">
        <v>2698</v>
      </c>
      <c r="H173" s="379">
        <f>VLOOKUP(A173,'2019'!$A$6:$M$315,13,0)</f>
        <v>4</v>
      </c>
      <c r="I173" s="380">
        <f t="shared" si="11"/>
        <v>575</v>
      </c>
      <c r="J173" s="380">
        <f t="shared" si="10"/>
        <v>1150</v>
      </c>
      <c r="K173" s="377"/>
    </row>
    <row r="174" spans="1:11" x14ac:dyDescent="0.2">
      <c r="A174" s="381">
        <v>132</v>
      </c>
      <c r="B174" s="378">
        <f>VLOOKUP(A174,'2019'!$A$6:$N$315,9,0)</f>
        <v>43465</v>
      </c>
      <c r="C174" s="378" t="str">
        <f>VLOOKUP(A174,'2019'!$A$6:$L$315,5,0)</f>
        <v>Ногинск</v>
      </c>
      <c r="D174" s="379">
        <f>VLOOKUP(A174,'2019'!$A$6:$L$315,12,0)</f>
        <v>2600</v>
      </c>
      <c r="E174" s="379">
        <v>0.5</v>
      </c>
      <c r="F174" s="379" t="s">
        <v>2921</v>
      </c>
      <c r="G174" s="379" t="s">
        <v>2698</v>
      </c>
      <c r="H174" s="379">
        <f>VLOOKUP(A174,'2019'!$A$6:$M$315,13,0)</f>
        <v>4</v>
      </c>
      <c r="I174" s="380">
        <f t="shared" si="11"/>
        <v>650</v>
      </c>
      <c r="J174" s="380">
        <f t="shared" si="10"/>
        <v>1300</v>
      </c>
      <c r="K174" s="377"/>
    </row>
    <row r="175" spans="1:11" x14ac:dyDescent="0.2">
      <c r="A175" s="381">
        <v>77</v>
      </c>
      <c r="B175" s="378">
        <f>VLOOKUP(A175,'2019'!$A$6:$N$315,9,0)</f>
        <v>43465</v>
      </c>
      <c r="C175" s="378" t="str">
        <f>VLOOKUP(A175,'2019'!$A$6:$L$315,5,0)</f>
        <v>Мамонтово</v>
      </c>
      <c r="D175" s="379">
        <f>VLOOKUP(A175,'2019'!$A$6:$L$315,12,0)</f>
        <v>3100</v>
      </c>
      <c r="E175" s="379">
        <v>0.5</v>
      </c>
      <c r="F175" s="379" t="s">
        <v>2921</v>
      </c>
      <c r="G175" s="379" t="s">
        <v>2698</v>
      </c>
      <c r="H175" s="379">
        <f>VLOOKUP(A175,'2019'!$A$6:$M$315,13,0)</f>
        <v>4</v>
      </c>
      <c r="I175" s="380">
        <f t="shared" si="11"/>
        <v>775</v>
      </c>
      <c r="J175" s="380">
        <f t="shared" si="10"/>
        <v>1550</v>
      </c>
      <c r="K175" s="377"/>
    </row>
    <row r="176" spans="1:11" x14ac:dyDescent="0.2">
      <c r="A176" s="381">
        <v>50</v>
      </c>
      <c r="B176" s="378">
        <f>VLOOKUP(A176,'2019'!$A$6:$N$315,9,0)</f>
        <v>43465</v>
      </c>
      <c r="C176" s="378" t="str">
        <f>VLOOKUP(A176,'2019'!$A$6:$L$315,5,0)</f>
        <v>Ногинск</v>
      </c>
      <c r="D176" s="379">
        <f>VLOOKUP(A176,'2019'!$A$6:$L$315,12,0)</f>
        <v>1000</v>
      </c>
      <c r="E176" s="379">
        <v>0.5</v>
      </c>
      <c r="F176" s="379" t="s">
        <v>2921</v>
      </c>
      <c r="G176" s="379" t="s">
        <v>2698</v>
      </c>
      <c r="H176" s="379">
        <f>VLOOKUP(A176,'2019'!$A$6:$M$315,13,0)</f>
        <v>4</v>
      </c>
      <c r="I176" s="380">
        <f t="shared" si="11"/>
        <v>250</v>
      </c>
      <c r="J176" s="380">
        <f t="shared" si="10"/>
        <v>500</v>
      </c>
      <c r="K176" s="377"/>
    </row>
    <row r="177" spans="1:11" x14ac:dyDescent="0.2">
      <c r="A177" s="381">
        <v>99</v>
      </c>
      <c r="B177" s="378">
        <f>VLOOKUP(A177,'2019'!$A$6:$N$315,9,0)</f>
        <v>43465</v>
      </c>
      <c r="C177" s="378" t="str">
        <f>VLOOKUP(A177,'2019'!$A$6:$L$315,5,0)</f>
        <v>Вишняковские дачи</v>
      </c>
      <c r="D177" s="379">
        <f>VLOOKUP(A177,'2019'!$A$6:$L$315,12,0)</f>
        <v>3800</v>
      </c>
      <c r="E177" s="379">
        <v>0.5</v>
      </c>
      <c r="F177" s="379" t="s">
        <v>2921</v>
      </c>
      <c r="G177" s="379" t="s">
        <v>2698</v>
      </c>
      <c r="H177" s="379">
        <f>VLOOKUP(A177,'2019'!$A$6:$M$315,13,0)</f>
        <v>4</v>
      </c>
      <c r="I177" s="380">
        <f t="shared" si="11"/>
        <v>950</v>
      </c>
      <c r="J177" s="380">
        <f t="shared" si="10"/>
        <v>1900</v>
      </c>
      <c r="K177" s="377"/>
    </row>
    <row r="178" spans="1:11" x14ac:dyDescent="0.2">
      <c r="A178" s="381">
        <v>82</v>
      </c>
      <c r="B178" s="378">
        <f>VLOOKUP(A178,'2019'!$A$6:$N$315,9,0)</f>
        <v>43465</v>
      </c>
      <c r="C178" s="378" t="str">
        <f>VLOOKUP(A178,'2019'!$A$6:$L$315,5,0)</f>
        <v>Кудиново</v>
      </c>
      <c r="D178" s="379">
        <f>VLOOKUP(A178,'2019'!$A$6:$L$315,12,0)</f>
        <v>2800</v>
      </c>
      <c r="E178" s="379">
        <v>0.5</v>
      </c>
      <c r="F178" s="379" t="s">
        <v>2921</v>
      </c>
      <c r="G178" s="379" t="s">
        <v>2698</v>
      </c>
      <c r="H178" s="379">
        <f>VLOOKUP(A178,'2019'!$A$6:$M$315,13,0)</f>
        <v>4</v>
      </c>
      <c r="I178" s="380">
        <f t="shared" si="11"/>
        <v>700</v>
      </c>
      <c r="J178" s="380">
        <f t="shared" si="10"/>
        <v>1400</v>
      </c>
      <c r="K178" s="377">
        <v>3</v>
      </c>
    </row>
    <row r="179" spans="1:11" x14ac:dyDescent="0.2">
      <c r="A179" s="381">
        <v>24</v>
      </c>
      <c r="B179" s="378">
        <f>VLOOKUP(A179,'2019'!$A$6:$N$315,9,0)</f>
        <v>43465</v>
      </c>
      <c r="C179" s="378" t="str">
        <f>VLOOKUP(A179,'2019'!$A$6:$L$315,5,0)</f>
        <v>Колонтаево</v>
      </c>
      <c r="D179" s="379">
        <f>VLOOKUP(A179,'2019'!$A$6:$L$315,12,0)</f>
        <v>4500</v>
      </c>
      <c r="E179" s="379">
        <v>0.5</v>
      </c>
      <c r="F179" s="379" t="s">
        <v>2921</v>
      </c>
      <c r="G179" s="379" t="s">
        <v>2698</v>
      </c>
      <c r="H179" s="379">
        <f>VLOOKUP(A179,'2019'!$A$6:$M$315,13,0)</f>
        <v>4</v>
      </c>
      <c r="I179" s="380">
        <f t="shared" si="11"/>
        <v>1125</v>
      </c>
      <c r="J179" s="380">
        <f t="shared" si="10"/>
        <v>2250</v>
      </c>
      <c r="K179" s="377"/>
    </row>
    <row r="180" spans="1:11" x14ac:dyDescent="0.2">
      <c r="A180" s="383">
        <v>170</v>
      </c>
      <c r="B180" s="378">
        <f>VLOOKUP(A180,'2019'!$A$6:$N$315,9,0)</f>
        <v>43465</v>
      </c>
      <c r="C180" s="378" t="str">
        <f>VLOOKUP(A180,'2019'!$A$6:$L$315,5,0)</f>
        <v>Старая Купавна</v>
      </c>
      <c r="D180" s="379">
        <f>VLOOKUP(A180,'2019'!$A$6:$L$315,12,0)</f>
        <v>3000</v>
      </c>
      <c r="E180" s="379">
        <v>0.5</v>
      </c>
      <c r="F180" s="379" t="s">
        <v>2921</v>
      </c>
      <c r="G180" s="379" t="s">
        <v>2698</v>
      </c>
      <c r="H180" s="379">
        <f>VLOOKUP(A180,'2019'!$A$6:$M$315,13,0)</f>
        <v>4</v>
      </c>
      <c r="I180" s="380">
        <f t="shared" si="11"/>
        <v>750</v>
      </c>
      <c r="J180" s="380">
        <f t="shared" si="10"/>
        <v>1500</v>
      </c>
      <c r="K180" s="377" t="s">
        <v>3181</v>
      </c>
    </row>
    <row r="181" spans="1:11" x14ac:dyDescent="0.2">
      <c r="A181" s="381">
        <v>163</v>
      </c>
      <c r="B181" s="378">
        <f>VLOOKUP(A181,'2019'!$A$6:$N$315,9,0)</f>
        <v>43465</v>
      </c>
      <c r="C181" s="378" t="str">
        <f>VLOOKUP(A181,'2019'!$A$6:$L$315,5,0)</f>
        <v>Старая Купавна</v>
      </c>
      <c r="D181" s="379">
        <f>VLOOKUP(A181,'2019'!$A$6:$L$315,12,0)</f>
        <v>3900</v>
      </c>
      <c r="E181" s="379">
        <v>0.5</v>
      </c>
      <c r="F181" s="379" t="s">
        <v>2921</v>
      </c>
      <c r="G181" s="379" t="s">
        <v>2698</v>
      </c>
      <c r="H181" s="379">
        <f>VLOOKUP(A181,'2019'!$A$6:$M$315,13,0)</f>
        <v>4</v>
      </c>
      <c r="I181" s="380">
        <f t="shared" si="11"/>
        <v>975</v>
      </c>
      <c r="J181" s="380">
        <f t="shared" si="10"/>
        <v>1950</v>
      </c>
      <c r="K181" s="377"/>
    </row>
    <row r="182" spans="1:11" x14ac:dyDescent="0.2">
      <c r="A182" s="381">
        <v>185</v>
      </c>
      <c r="B182" s="378">
        <f>VLOOKUP(A182,'2019'!$A$6:$N$315,9,0)</f>
        <v>43465</v>
      </c>
      <c r="C182" s="378" t="str">
        <f>VLOOKUP(A182,'2019'!$A$6:$L$315,5,0)</f>
        <v>Балобаново</v>
      </c>
      <c r="D182" s="379">
        <f>VLOOKUP(A182,'2019'!$A$6:$L$315,12,0)</f>
        <v>4500</v>
      </c>
      <c r="E182" s="379">
        <v>0.5</v>
      </c>
      <c r="F182" s="379" t="s">
        <v>2921</v>
      </c>
      <c r="G182" s="379" t="s">
        <v>2698</v>
      </c>
      <c r="H182" s="379">
        <f>VLOOKUP(A182,'2019'!$A$6:$M$315,13,0)</f>
        <v>4</v>
      </c>
      <c r="I182" s="380">
        <f t="shared" si="11"/>
        <v>1125</v>
      </c>
      <c r="J182" s="380">
        <f t="shared" si="10"/>
        <v>2250</v>
      </c>
      <c r="K182" s="377">
        <v>5</v>
      </c>
    </row>
    <row r="183" spans="1:11" x14ac:dyDescent="0.2">
      <c r="A183" s="381">
        <v>1</v>
      </c>
      <c r="B183" s="378">
        <f>VLOOKUP(A183,'2019'!$A$6:$N$315,9,0)</f>
        <v>43465</v>
      </c>
      <c r="C183" s="378" t="str">
        <f>VLOOKUP(A183,'2019'!$A$6:$L$315,5,0)</f>
        <v>Колонтаево</v>
      </c>
      <c r="D183" s="379">
        <f>VLOOKUP(A183,'2019'!$A$6:$L$315,12,0)</f>
        <v>5300</v>
      </c>
      <c r="E183" s="379">
        <v>0.5</v>
      </c>
      <c r="F183" s="379" t="s">
        <v>2921</v>
      </c>
      <c r="G183" s="379" t="s">
        <v>2698</v>
      </c>
      <c r="H183" s="379">
        <f>VLOOKUP(A183,'2019'!$A$6:$M$315,13,0)</f>
        <v>4</v>
      </c>
      <c r="I183" s="380">
        <f t="shared" si="11"/>
        <v>1325</v>
      </c>
      <c r="J183" s="380">
        <f t="shared" si="10"/>
        <v>2650</v>
      </c>
      <c r="K183" s="377"/>
    </row>
    <row r="184" spans="1:11" x14ac:dyDescent="0.2">
      <c r="A184" s="194">
        <v>57</v>
      </c>
      <c r="B184" s="215">
        <f>VLOOKUP(A184,'2019'!$A$6:$N$315,9,0)</f>
        <v>43465</v>
      </c>
      <c r="C184" s="215" t="str">
        <f>VLOOKUP(A184,'2019'!$A$6:$L$315,5,0)</f>
        <v>Балашиха</v>
      </c>
      <c r="D184" s="189">
        <f>VLOOKUP(A184,'2019'!$A$6:$L$315,12,0)</f>
        <v>5800</v>
      </c>
      <c r="E184" s="189">
        <v>0.4</v>
      </c>
      <c r="F184" s="189" t="s">
        <v>2919</v>
      </c>
      <c r="G184" s="189" t="s">
        <v>2923</v>
      </c>
      <c r="H184" s="189">
        <f>VLOOKUP(A184,'2019'!$A$6:$M$315,13,0)</f>
        <v>2</v>
      </c>
      <c r="I184" s="217">
        <f t="shared" si="11"/>
        <v>1160</v>
      </c>
      <c r="J184" s="217">
        <f t="shared" si="10"/>
        <v>3480</v>
      </c>
      <c r="K184" s="234"/>
    </row>
    <row r="185" spans="1:11" x14ac:dyDescent="0.2">
      <c r="A185" s="194">
        <v>165</v>
      </c>
      <c r="B185" s="215">
        <f>VLOOKUP(A185,'2019'!$A$6:$N$315,9,0)</f>
        <v>43465</v>
      </c>
      <c r="C185" s="215" t="str">
        <f>VLOOKUP(A185,'2019'!$A$6:$L$315,5,0)</f>
        <v>Железнодорожный</v>
      </c>
      <c r="D185" s="189">
        <f>VLOOKUP(A185,'2019'!$A$6:$L$315,12,0)</f>
        <v>5800</v>
      </c>
      <c r="E185" s="189">
        <v>0.4</v>
      </c>
      <c r="F185" s="189" t="s">
        <v>2919</v>
      </c>
      <c r="G185" s="189" t="s">
        <v>2923</v>
      </c>
      <c r="H185" s="189">
        <f>VLOOKUP(A185,'2019'!$A$6:$M$315,13,0)</f>
        <v>2</v>
      </c>
      <c r="I185" s="217">
        <f t="shared" si="11"/>
        <v>1160</v>
      </c>
      <c r="J185" s="217">
        <f t="shared" si="10"/>
        <v>3480</v>
      </c>
      <c r="K185" s="234"/>
    </row>
    <row r="186" spans="1:11" x14ac:dyDescent="0.2">
      <c r="A186" s="194">
        <v>122</v>
      </c>
      <c r="B186" s="215">
        <f>VLOOKUP(A186,'2019'!$A$6:$N$315,9,0)</f>
        <v>43466</v>
      </c>
      <c r="C186" s="215" t="str">
        <f>VLOOKUP(A186,'2019'!$A$6:$L$315,5,0)</f>
        <v>Водокачка</v>
      </c>
      <c r="D186" s="189">
        <f>VLOOKUP(A186,'2019'!$A$6:$L$315,12,0)</f>
        <v>7000</v>
      </c>
      <c r="E186" s="189">
        <v>0.5</v>
      </c>
      <c r="F186" s="189" t="s">
        <v>2919</v>
      </c>
      <c r="G186" s="189" t="s">
        <v>2923</v>
      </c>
      <c r="H186" s="189">
        <f>VLOOKUP(A186,'2019'!$A$6:$M$315,13,0)</f>
        <v>2</v>
      </c>
      <c r="I186" s="217">
        <f t="shared" si="11"/>
        <v>1750</v>
      </c>
      <c r="J186" s="217">
        <f t="shared" ref="J186:J249" si="12">D186-(I186*2)</f>
        <v>3500</v>
      </c>
      <c r="K186" s="234" t="s">
        <v>3181</v>
      </c>
    </row>
    <row r="187" spans="1:11" x14ac:dyDescent="0.2">
      <c r="A187" s="194"/>
      <c r="B187" s="215" t="e">
        <f>VLOOKUP(A187,'2019'!$A$6:$N$315,9,0)</f>
        <v>#N/A</v>
      </c>
      <c r="C187" s="215" t="e">
        <f>VLOOKUP(A187,'2019'!$A$6:$L$315,5,0)</f>
        <v>#N/A</v>
      </c>
      <c r="D187" s="189" t="e">
        <f>VLOOKUP(A187,'2019'!$A$6:$L$315,12,0)</f>
        <v>#N/A</v>
      </c>
      <c r="E187" s="189"/>
      <c r="F187" s="189"/>
      <c r="G187" s="189"/>
      <c r="H187" s="189" t="e">
        <f>VLOOKUP(A187,'2019'!$A$6:$M$315,13,0)</f>
        <v>#N/A</v>
      </c>
      <c r="I187" s="217" t="e">
        <f t="shared" si="11"/>
        <v>#N/A</v>
      </c>
      <c r="J187" s="217" t="e">
        <f t="shared" si="12"/>
        <v>#N/A</v>
      </c>
      <c r="K187" s="234"/>
    </row>
    <row r="188" spans="1:11" x14ac:dyDescent="0.2">
      <c r="A188" s="194"/>
      <c r="B188" s="215" t="e">
        <f>VLOOKUP(A188,'2019'!$A$6:$N$315,9,0)</f>
        <v>#N/A</v>
      </c>
      <c r="C188" s="215" t="e">
        <f>VLOOKUP(A188,'2019'!$A$6:$L$315,5,0)</f>
        <v>#N/A</v>
      </c>
      <c r="D188" s="189" t="e">
        <f>VLOOKUP(A188,'2019'!$A$6:$L$315,12,0)</f>
        <v>#N/A</v>
      </c>
      <c r="E188" s="189"/>
      <c r="F188" s="189"/>
      <c r="G188" s="189"/>
      <c r="H188" s="189" t="e">
        <f>VLOOKUP(A188,'2019'!$A$6:$M$315,13,0)</f>
        <v>#N/A</v>
      </c>
      <c r="I188" s="217" t="e">
        <f t="shared" si="11"/>
        <v>#N/A</v>
      </c>
      <c r="J188" s="217" t="e">
        <f t="shared" si="12"/>
        <v>#N/A</v>
      </c>
      <c r="K188" s="234"/>
    </row>
    <row r="189" spans="1:11" x14ac:dyDescent="0.2">
      <c r="A189" s="194"/>
      <c r="B189" s="215" t="e">
        <f>VLOOKUP(A189,'2019'!$A$6:$N$315,9,0)</f>
        <v>#N/A</v>
      </c>
      <c r="C189" s="215" t="e">
        <f>VLOOKUP(A189,'2019'!$A$6:$L$315,5,0)</f>
        <v>#N/A</v>
      </c>
      <c r="D189" s="189" t="e">
        <f>VLOOKUP(A189,'2019'!$A$6:$L$315,12,0)</f>
        <v>#N/A</v>
      </c>
      <c r="E189" s="189"/>
      <c r="F189" s="189"/>
      <c r="G189" s="189"/>
      <c r="H189" s="189" t="e">
        <f>VLOOKUP(A189,'2019'!$A$6:$M$315,13,0)</f>
        <v>#N/A</v>
      </c>
      <c r="I189" s="217" t="e">
        <f t="shared" si="11"/>
        <v>#N/A</v>
      </c>
      <c r="J189" s="217" t="e">
        <f t="shared" si="12"/>
        <v>#N/A</v>
      </c>
      <c r="K189" s="234"/>
    </row>
    <row r="190" spans="1:11" x14ac:dyDescent="0.2">
      <c r="A190" s="194"/>
      <c r="B190" s="215" t="e">
        <f>VLOOKUP(A190,'2019'!$A$6:$N$315,9,0)</f>
        <v>#N/A</v>
      </c>
      <c r="C190" s="215" t="e">
        <f>VLOOKUP(A190,'2019'!$A$6:$L$315,5,0)</f>
        <v>#N/A</v>
      </c>
      <c r="D190" s="189" t="e">
        <f>VLOOKUP(A190,'2019'!$A$6:$L$315,12,0)</f>
        <v>#N/A</v>
      </c>
      <c r="E190" s="189"/>
      <c r="F190" s="189"/>
      <c r="G190" s="189"/>
      <c r="H190" s="189" t="e">
        <f>VLOOKUP(A190,'2019'!$A$6:$M$315,13,0)</f>
        <v>#N/A</v>
      </c>
      <c r="I190" s="217" t="e">
        <f t="shared" si="11"/>
        <v>#N/A</v>
      </c>
      <c r="J190" s="217" t="e">
        <f t="shared" si="12"/>
        <v>#N/A</v>
      </c>
      <c r="K190" s="234"/>
    </row>
    <row r="191" spans="1:11" x14ac:dyDescent="0.2">
      <c r="A191" s="194"/>
      <c r="B191" s="215" t="e">
        <f>VLOOKUP(A191,'2019'!$A$6:$N$315,9,0)</f>
        <v>#N/A</v>
      </c>
      <c r="C191" s="215" t="e">
        <f>VLOOKUP(A191,'2019'!$A$6:$L$315,5,0)</f>
        <v>#N/A</v>
      </c>
      <c r="D191" s="189" t="e">
        <f>VLOOKUP(A191,'2019'!$A$6:$L$315,12,0)</f>
        <v>#N/A</v>
      </c>
      <c r="E191" s="189"/>
      <c r="F191" s="189"/>
      <c r="G191" s="189"/>
      <c r="H191" s="189" t="e">
        <f>VLOOKUP(A191,'2019'!$A$6:$M$315,13,0)</f>
        <v>#N/A</v>
      </c>
      <c r="I191" s="217" t="e">
        <f t="shared" si="11"/>
        <v>#N/A</v>
      </c>
      <c r="J191" s="217" t="e">
        <f t="shared" si="12"/>
        <v>#N/A</v>
      </c>
      <c r="K191" s="234"/>
    </row>
    <row r="192" spans="1:11" x14ac:dyDescent="0.2">
      <c r="A192" s="234"/>
      <c r="B192" s="215" t="e">
        <f>VLOOKUP(A192,'2019'!$A$6:$N$315,9,0)</f>
        <v>#N/A</v>
      </c>
      <c r="C192" s="215" t="e">
        <f>VLOOKUP(A192,'2019'!$A$6:$L$315,5,0)</f>
        <v>#N/A</v>
      </c>
      <c r="D192" s="189" t="e">
        <f>VLOOKUP(A192,'2019'!$A$6:$L$315,12,0)</f>
        <v>#N/A</v>
      </c>
      <c r="E192" s="189"/>
      <c r="F192" s="189"/>
      <c r="G192" s="189"/>
      <c r="H192" s="189" t="e">
        <f>VLOOKUP(A192,'2019'!$A$6:$M$315,13,0)</f>
        <v>#N/A</v>
      </c>
      <c r="I192" s="217" t="e">
        <f t="shared" si="11"/>
        <v>#N/A</v>
      </c>
      <c r="J192" s="217" t="e">
        <f t="shared" si="12"/>
        <v>#N/A</v>
      </c>
      <c r="K192" s="234"/>
    </row>
    <row r="193" spans="1:11" x14ac:dyDescent="0.2">
      <c r="A193" s="234"/>
      <c r="B193" s="215" t="e">
        <f>VLOOKUP(A193,'2019'!$A$6:$N$315,9,0)</f>
        <v>#N/A</v>
      </c>
      <c r="C193" s="215" t="e">
        <f>VLOOKUP(A193,'2019'!$A$6:$L$315,5,0)</f>
        <v>#N/A</v>
      </c>
      <c r="D193" s="189" t="e">
        <f>VLOOKUP(A193,'2019'!$A$6:$L$315,12,0)</f>
        <v>#N/A</v>
      </c>
      <c r="E193" s="189"/>
      <c r="F193" s="189"/>
      <c r="G193" s="189"/>
      <c r="H193" s="189" t="e">
        <f>VLOOKUP(A193,'2019'!$A$6:$M$315,13,0)</f>
        <v>#N/A</v>
      </c>
      <c r="I193" s="217" t="e">
        <f t="shared" si="11"/>
        <v>#N/A</v>
      </c>
      <c r="J193" s="217" t="e">
        <f t="shared" si="12"/>
        <v>#N/A</v>
      </c>
      <c r="K193" s="234"/>
    </row>
    <row r="194" spans="1:11" x14ac:dyDescent="0.2">
      <c r="A194" s="234"/>
      <c r="B194" s="215" t="e">
        <f>VLOOKUP(A194,'2019'!$A$6:$N$315,9,0)</f>
        <v>#N/A</v>
      </c>
      <c r="C194" s="215" t="e">
        <f>VLOOKUP(A194,'2019'!$A$6:$L$315,5,0)</f>
        <v>#N/A</v>
      </c>
      <c r="D194" s="189" t="e">
        <f>VLOOKUP(A194,'2019'!$A$6:$L$315,12,0)</f>
        <v>#N/A</v>
      </c>
      <c r="E194" s="189"/>
      <c r="F194" s="189"/>
      <c r="G194" s="189"/>
      <c r="H194" s="189" t="e">
        <f>VLOOKUP(A194,'2019'!$A$6:$M$315,13,0)</f>
        <v>#N/A</v>
      </c>
      <c r="I194" s="217" t="e">
        <f t="shared" si="11"/>
        <v>#N/A</v>
      </c>
      <c r="J194" s="217" t="e">
        <f t="shared" si="12"/>
        <v>#N/A</v>
      </c>
      <c r="K194" s="234"/>
    </row>
    <row r="195" spans="1:11" x14ac:dyDescent="0.2">
      <c r="A195" s="234"/>
      <c r="B195" s="215" t="e">
        <f>VLOOKUP(A195,'2019'!$A$6:$N$315,9,0)</f>
        <v>#N/A</v>
      </c>
      <c r="C195" s="215" t="e">
        <f>VLOOKUP(A195,'2019'!$A$6:$L$315,5,0)</f>
        <v>#N/A</v>
      </c>
      <c r="D195" s="189" t="e">
        <f>VLOOKUP(A195,'2019'!$A$6:$L$315,12,0)</f>
        <v>#N/A</v>
      </c>
      <c r="E195" s="189"/>
      <c r="F195" s="189"/>
      <c r="G195" s="189"/>
      <c r="H195" s="189" t="e">
        <f>VLOOKUP(A195,'2019'!$A$6:$M$315,13,0)</f>
        <v>#N/A</v>
      </c>
      <c r="I195" s="217" t="e">
        <f t="shared" ref="I195:I258" si="13">(D195*E195)/2</f>
        <v>#N/A</v>
      </c>
      <c r="J195" s="217" t="e">
        <f t="shared" si="12"/>
        <v>#N/A</v>
      </c>
      <c r="K195" s="234"/>
    </row>
    <row r="196" spans="1:11" x14ac:dyDescent="0.2">
      <c r="A196" s="234"/>
      <c r="B196" s="215" t="e">
        <f>VLOOKUP(A196,'2019'!$A$6:$N$315,9,0)</f>
        <v>#N/A</v>
      </c>
      <c r="C196" s="215" t="e">
        <f>VLOOKUP(A196,'2019'!$A$6:$L$315,5,0)</f>
        <v>#N/A</v>
      </c>
      <c r="D196" s="189" t="e">
        <f>VLOOKUP(A196,'2019'!$A$6:$L$315,12,0)</f>
        <v>#N/A</v>
      </c>
      <c r="E196" s="189"/>
      <c r="F196" s="189"/>
      <c r="G196" s="189"/>
      <c r="H196" s="189" t="e">
        <f>VLOOKUP(A196,'2019'!$A$6:$M$315,13,0)</f>
        <v>#N/A</v>
      </c>
      <c r="I196" s="217" t="e">
        <f t="shared" si="13"/>
        <v>#N/A</v>
      </c>
      <c r="J196" s="217" t="e">
        <f t="shared" si="12"/>
        <v>#N/A</v>
      </c>
      <c r="K196" s="234"/>
    </row>
    <row r="197" spans="1:11" x14ac:dyDescent="0.2">
      <c r="A197" s="234"/>
      <c r="B197" s="215" t="e">
        <f>VLOOKUP(A197,'2019'!$A$6:$N$315,9,0)</f>
        <v>#N/A</v>
      </c>
      <c r="C197" s="215" t="e">
        <f>VLOOKUP(A197,'2019'!$A$6:$L$315,5,0)</f>
        <v>#N/A</v>
      </c>
      <c r="D197" s="189" t="e">
        <f>VLOOKUP(A197,'2019'!$A$6:$L$315,12,0)</f>
        <v>#N/A</v>
      </c>
      <c r="E197" s="189"/>
      <c r="F197" s="189"/>
      <c r="G197" s="189"/>
      <c r="H197" s="189" t="e">
        <f>VLOOKUP(A197,'2019'!$A$6:$M$315,13,0)</f>
        <v>#N/A</v>
      </c>
      <c r="I197" s="217" t="e">
        <f t="shared" si="13"/>
        <v>#N/A</v>
      </c>
      <c r="J197" s="217" t="e">
        <f t="shared" si="12"/>
        <v>#N/A</v>
      </c>
      <c r="K197" s="234"/>
    </row>
    <row r="198" spans="1:11" x14ac:dyDescent="0.2">
      <c r="A198" s="234"/>
      <c r="B198" s="215" t="e">
        <f>VLOOKUP(A198,'2019'!$A$6:$N$315,9,0)</f>
        <v>#N/A</v>
      </c>
      <c r="C198" s="215" t="e">
        <f>VLOOKUP(A198,'2019'!$A$6:$L$315,5,0)</f>
        <v>#N/A</v>
      </c>
      <c r="D198" s="189" t="e">
        <f>VLOOKUP(A198,'2019'!$A$6:$L$315,12,0)</f>
        <v>#N/A</v>
      </c>
      <c r="E198" s="189"/>
      <c r="F198" s="189"/>
      <c r="G198" s="189"/>
      <c r="H198" s="189" t="e">
        <f>VLOOKUP(A198,'2019'!$A$6:$M$315,13,0)</f>
        <v>#N/A</v>
      </c>
      <c r="I198" s="217" t="e">
        <f t="shared" si="13"/>
        <v>#N/A</v>
      </c>
      <c r="J198" s="217" t="e">
        <f t="shared" si="12"/>
        <v>#N/A</v>
      </c>
      <c r="K198" s="234"/>
    </row>
    <row r="199" spans="1:11" x14ac:dyDescent="0.2">
      <c r="A199" s="234"/>
      <c r="B199" s="215" t="e">
        <f>VLOOKUP(A199,'2019'!$A$6:$N$315,9,0)</f>
        <v>#N/A</v>
      </c>
      <c r="C199" s="215" t="e">
        <f>VLOOKUP(A199,'2019'!$A$6:$L$315,5,0)</f>
        <v>#N/A</v>
      </c>
      <c r="D199" s="189" t="e">
        <f>VLOOKUP(A199,'2019'!$A$6:$L$315,12,0)</f>
        <v>#N/A</v>
      </c>
      <c r="E199" s="189"/>
      <c r="F199" s="189"/>
      <c r="G199" s="189"/>
      <c r="H199" s="189" t="e">
        <f>VLOOKUP(A199,'2019'!$A$6:$M$315,13,0)</f>
        <v>#N/A</v>
      </c>
      <c r="I199" s="217" t="e">
        <f t="shared" si="13"/>
        <v>#N/A</v>
      </c>
      <c r="J199" s="217" t="e">
        <f t="shared" si="12"/>
        <v>#N/A</v>
      </c>
      <c r="K199" s="234"/>
    </row>
    <row r="200" spans="1:11" x14ac:dyDescent="0.2">
      <c r="A200" s="234"/>
      <c r="B200" s="215" t="e">
        <f>VLOOKUP(A200,'2019'!$A$6:$N$315,9,0)</f>
        <v>#N/A</v>
      </c>
      <c r="C200" s="215" t="e">
        <f>VLOOKUP(A200,'2019'!$A$6:$L$315,5,0)</f>
        <v>#N/A</v>
      </c>
      <c r="D200" s="189" t="e">
        <f>VLOOKUP(A200,'2019'!$A$6:$L$315,12,0)</f>
        <v>#N/A</v>
      </c>
      <c r="E200" s="189"/>
      <c r="F200" s="189"/>
      <c r="G200" s="189"/>
      <c r="H200" s="189" t="e">
        <f>VLOOKUP(A200,'2019'!$A$6:$M$315,13,0)</f>
        <v>#N/A</v>
      </c>
      <c r="I200" s="217" t="e">
        <f t="shared" si="13"/>
        <v>#N/A</v>
      </c>
      <c r="J200" s="217" t="e">
        <f t="shared" si="12"/>
        <v>#N/A</v>
      </c>
      <c r="K200" s="234"/>
    </row>
    <row r="201" spans="1:11" x14ac:dyDescent="0.2">
      <c r="A201" s="234"/>
      <c r="B201" s="215" t="e">
        <f>VLOOKUP(A201,'2019'!$A$6:$N$315,9,0)</f>
        <v>#N/A</v>
      </c>
      <c r="C201" s="215" t="e">
        <f>VLOOKUP(A201,'2019'!$A$6:$L$315,5,0)</f>
        <v>#N/A</v>
      </c>
      <c r="D201" s="189" t="e">
        <f>VLOOKUP(A201,'2019'!$A$6:$L$315,12,0)</f>
        <v>#N/A</v>
      </c>
      <c r="E201" s="189"/>
      <c r="F201" s="189"/>
      <c r="G201" s="189"/>
      <c r="H201" s="189" t="e">
        <f>VLOOKUP(A201,'2019'!$A$6:$M$315,13,0)</f>
        <v>#N/A</v>
      </c>
      <c r="I201" s="217" t="e">
        <f t="shared" si="13"/>
        <v>#N/A</v>
      </c>
      <c r="J201" s="217" t="e">
        <f t="shared" si="12"/>
        <v>#N/A</v>
      </c>
      <c r="K201" s="234"/>
    </row>
    <row r="202" spans="1:11" x14ac:dyDescent="0.2">
      <c r="A202" s="234"/>
      <c r="B202" s="215" t="e">
        <f>VLOOKUP(A202,'2019'!$A$6:$N$315,9,0)</f>
        <v>#N/A</v>
      </c>
      <c r="C202" s="215" t="e">
        <f>VLOOKUP(A202,'2019'!$A$6:$L$315,5,0)</f>
        <v>#N/A</v>
      </c>
      <c r="D202" s="189" t="e">
        <f>VLOOKUP(A202,'2019'!$A$6:$L$315,12,0)</f>
        <v>#N/A</v>
      </c>
      <c r="E202" s="189"/>
      <c r="F202" s="189"/>
      <c r="G202" s="189"/>
      <c r="H202" s="189" t="e">
        <f>VLOOKUP(A202,'2019'!$A$6:$M$315,13,0)</f>
        <v>#N/A</v>
      </c>
      <c r="I202" s="217" t="e">
        <f t="shared" si="13"/>
        <v>#N/A</v>
      </c>
      <c r="J202" s="217" t="e">
        <f t="shared" si="12"/>
        <v>#N/A</v>
      </c>
      <c r="K202" s="234"/>
    </row>
    <row r="203" spans="1:11" x14ac:dyDescent="0.2">
      <c r="A203" s="234"/>
      <c r="B203" s="215" t="e">
        <f>VLOOKUP(A203,'2019'!$A$6:$N$315,9,0)</f>
        <v>#N/A</v>
      </c>
      <c r="C203" s="215" t="e">
        <f>VLOOKUP(A203,'2019'!$A$6:$L$315,5,0)</f>
        <v>#N/A</v>
      </c>
      <c r="D203" s="189" t="e">
        <f>VLOOKUP(A203,'2019'!$A$6:$L$315,12,0)</f>
        <v>#N/A</v>
      </c>
      <c r="E203" s="189"/>
      <c r="F203" s="189"/>
      <c r="G203" s="189"/>
      <c r="H203" s="189" t="e">
        <f>VLOOKUP(A203,'2019'!$A$6:$M$315,13,0)</f>
        <v>#N/A</v>
      </c>
      <c r="I203" s="217" t="e">
        <f t="shared" si="13"/>
        <v>#N/A</v>
      </c>
      <c r="J203" s="217" t="e">
        <f t="shared" si="12"/>
        <v>#N/A</v>
      </c>
      <c r="K203" s="234"/>
    </row>
    <row r="204" spans="1:11" x14ac:dyDescent="0.2">
      <c r="A204" s="234"/>
      <c r="B204" s="215" t="e">
        <f>VLOOKUP(A204,'2019'!$A$6:$N$315,9,0)</f>
        <v>#N/A</v>
      </c>
      <c r="C204" s="215" t="e">
        <f>VLOOKUP(A204,'2019'!$A$6:$L$315,5,0)</f>
        <v>#N/A</v>
      </c>
      <c r="D204" s="189" t="e">
        <f>VLOOKUP(A204,'2019'!$A$6:$L$315,12,0)</f>
        <v>#N/A</v>
      </c>
      <c r="E204" s="189"/>
      <c r="F204" s="189"/>
      <c r="G204" s="189"/>
      <c r="H204" s="189" t="e">
        <f>VLOOKUP(A204,'2019'!$A$6:$M$315,13,0)</f>
        <v>#N/A</v>
      </c>
      <c r="I204" s="217" t="e">
        <f t="shared" si="13"/>
        <v>#N/A</v>
      </c>
      <c r="J204" s="217" t="e">
        <f t="shared" si="12"/>
        <v>#N/A</v>
      </c>
      <c r="K204" s="234"/>
    </row>
    <row r="205" spans="1:11" x14ac:dyDescent="0.2">
      <c r="A205" s="234"/>
      <c r="B205" s="215" t="e">
        <f>VLOOKUP(A205,'2019'!$A$6:$N$315,9,0)</f>
        <v>#N/A</v>
      </c>
      <c r="C205" s="215" t="e">
        <f>VLOOKUP(A205,'2019'!$A$6:$L$315,5,0)</f>
        <v>#N/A</v>
      </c>
      <c r="D205" s="189" t="e">
        <f>VLOOKUP(A205,'2019'!$A$6:$L$315,12,0)</f>
        <v>#N/A</v>
      </c>
      <c r="E205" s="189"/>
      <c r="F205" s="189"/>
      <c r="G205" s="189"/>
      <c r="H205" s="189" t="e">
        <f>VLOOKUP(A205,'2019'!$A$6:$M$315,13,0)</f>
        <v>#N/A</v>
      </c>
      <c r="I205" s="217" t="e">
        <f t="shared" si="13"/>
        <v>#N/A</v>
      </c>
      <c r="J205" s="217" t="e">
        <f t="shared" si="12"/>
        <v>#N/A</v>
      </c>
      <c r="K205" s="234"/>
    </row>
    <row r="206" spans="1:11" x14ac:dyDescent="0.2">
      <c r="A206" s="234"/>
      <c r="B206" s="215" t="e">
        <f>VLOOKUP(A206,'2019'!$A$6:$N$315,9,0)</f>
        <v>#N/A</v>
      </c>
      <c r="C206" s="215" t="e">
        <f>VLOOKUP(A206,'2019'!$A$6:$L$315,5,0)</f>
        <v>#N/A</v>
      </c>
      <c r="D206" s="189" t="e">
        <f>VLOOKUP(A206,'2019'!$A$6:$L$315,12,0)</f>
        <v>#N/A</v>
      </c>
      <c r="E206" s="189"/>
      <c r="F206" s="189"/>
      <c r="G206" s="189"/>
      <c r="H206" s="189" t="e">
        <f>VLOOKUP(A206,'2019'!$A$6:$M$315,13,0)</f>
        <v>#N/A</v>
      </c>
      <c r="I206" s="217" t="e">
        <f t="shared" si="13"/>
        <v>#N/A</v>
      </c>
      <c r="J206" s="217" t="e">
        <f t="shared" si="12"/>
        <v>#N/A</v>
      </c>
      <c r="K206" s="234"/>
    </row>
    <row r="207" spans="1:11" x14ac:dyDescent="0.2">
      <c r="A207" s="234"/>
      <c r="B207" s="215" t="e">
        <f>VLOOKUP(A207,'2019'!$A$6:$N$315,9,0)</f>
        <v>#N/A</v>
      </c>
      <c r="C207" s="215" t="e">
        <f>VLOOKUP(A207,'2019'!$A$6:$L$315,5,0)</f>
        <v>#N/A</v>
      </c>
      <c r="D207" s="189" t="e">
        <f>VLOOKUP(A207,'2019'!$A$6:$L$315,12,0)</f>
        <v>#N/A</v>
      </c>
      <c r="E207" s="189"/>
      <c r="F207" s="189"/>
      <c r="G207" s="189"/>
      <c r="H207" s="189" t="e">
        <f>VLOOKUP(A207,'2019'!$A$6:$M$315,13,0)</f>
        <v>#N/A</v>
      </c>
      <c r="I207" s="217" t="e">
        <f t="shared" si="13"/>
        <v>#N/A</v>
      </c>
      <c r="J207" s="217" t="e">
        <f t="shared" si="12"/>
        <v>#N/A</v>
      </c>
      <c r="K207" s="234"/>
    </row>
    <row r="208" spans="1:11" x14ac:dyDescent="0.2">
      <c r="A208" s="234"/>
      <c r="B208" s="215" t="e">
        <f>VLOOKUP(A208,'2019'!$A$6:$N$315,9,0)</f>
        <v>#N/A</v>
      </c>
      <c r="C208" s="215" t="e">
        <f>VLOOKUP(A208,'2019'!$A$6:$L$315,5,0)</f>
        <v>#N/A</v>
      </c>
      <c r="D208" s="189" t="e">
        <f>VLOOKUP(A208,'2019'!$A$6:$L$315,12,0)</f>
        <v>#N/A</v>
      </c>
      <c r="E208" s="189"/>
      <c r="F208" s="189"/>
      <c r="G208" s="189"/>
      <c r="H208" s="189" t="e">
        <f>VLOOKUP(A208,'2019'!$A$6:$M$315,13,0)</f>
        <v>#N/A</v>
      </c>
      <c r="I208" s="217" t="e">
        <f t="shared" si="13"/>
        <v>#N/A</v>
      </c>
      <c r="J208" s="217" t="e">
        <f t="shared" si="12"/>
        <v>#N/A</v>
      </c>
      <c r="K208" s="234"/>
    </row>
    <row r="209" spans="1:11" x14ac:dyDescent="0.2">
      <c r="A209" s="234"/>
      <c r="B209" s="215" t="e">
        <f>VLOOKUP(A209,'2019'!$A$6:$N$315,9,0)</f>
        <v>#N/A</v>
      </c>
      <c r="C209" s="215" t="e">
        <f>VLOOKUP(A209,'2019'!$A$6:$L$315,5,0)</f>
        <v>#N/A</v>
      </c>
      <c r="D209" s="189" t="e">
        <f>VLOOKUP(A209,'2019'!$A$6:$L$315,12,0)</f>
        <v>#N/A</v>
      </c>
      <c r="E209" s="189"/>
      <c r="F209" s="189"/>
      <c r="G209" s="189"/>
      <c r="H209" s="189" t="e">
        <f>VLOOKUP(A209,'2019'!$A$6:$M$315,13,0)</f>
        <v>#N/A</v>
      </c>
      <c r="I209" s="217" t="e">
        <f t="shared" si="13"/>
        <v>#N/A</v>
      </c>
      <c r="J209" s="217" t="e">
        <f t="shared" si="12"/>
        <v>#N/A</v>
      </c>
      <c r="K209" s="234"/>
    </row>
    <row r="210" spans="1:11" x14ac:dyDescent="0.2">
      <c r="A210" s="234"/>
      <c r="B210" s="215" t="e">
        <f>VLOOKUP(A210,'2019'!$A$6:$N$315,9,0)</f>
        <v>#N/A</v>
      </c>
      <c r="C210" s="215" t="e">
        <f>VLOOKUP(A210,'2019'!$A$6:$L$315,5,0)</f>
        <v>#N/A</v>
      </c>
      <c r="D210" s="189" t="e">
        <f>VLOOKUP(A210,'2019'!$A$6:$L$315,12,0)</f>
        <v>#N/A</v>
      </c>
      <c r="E210" s="189"/>
      <c r="F210" s="189"/>
      <c r="G210" s="189"/>
      <c r="H210" s="189" t="e">
        <f>VLOOKUP(A210,'2019'!$A$6:$M$315,13,0)</f>
        <v>#N/A</v>
      </c>
      <c r="I210" s="217" t="e">
        <f t="shared" si="13"/>
        <v>#N/A</v>
      </c>
      <c r="J210" s="217" t="e">
        <f t="shared" si="12"/>
        <v>#N/A</v>
      </c>
      <c r="K210" s="234"/>
    </row>
    <row r="211" spans="1:11" x14ac:dyDescent="0.2">
      <c r="A211" s="234"/>
      <c r="B211" s="215" t="e">
        <f>VLOOKUP(A211,'2019'!$A$6:$N$315,9,0)</f>
        <v>#N/A</v>
      </c>
      <c r="C211" s="215" t="e">
        <f>VLOOKUP(A211,'2019'!$A$6:$L$315,5,0)</f>
        <v>#N/A</v>
      </c>
      <c r="D211" s="189" t="e">
        <f>VLOOKUP(A211,'2019'!$A$6:$L$315,12,0)</f>
        <v>#N/A</v>
      </c>
      <c r="E211" s="189"/>
      <c r="F211" s="189"/>
      <c r="G211" s="189"/>
      <c r="H211" s="189" t="e">
        <f>VLOOKUP(A211,'2019'!$A$6:$M$315,13,0)</f>
        <v>#N/A</v>
      </c>
      <c r="I211" s="217" t="e">
        <f t="shared" si="13"/>
        <v>#N/A</v>
      </c>
      <c r="J211" s="217" t="e">
        <f t="shared" si="12"/>
        <v>#N/A</v>
      </c>
      <c r="K211" s="234"/>
    </row>
    <row r="212" spans="1:11" x14ac:dyDescent="0.2">
      <c r="A212" s="234"/>
      <c r="B212" s="215" t="e">
        <f>VLOOKUP(A212,'2019'!$A$6:$N$315,9,0)</f>
        <v>#N/A</v>
      </c>
      <c r="C212" s="215" t="e">
        <f>VLOOKUP(A212,'2019'!$A$6:$L$315,5,0)</f>
        <v>#N/A</v>
      </c>
      <c r="D212" s="189" t="e">
        <f>VLOOKUP(A212,'2019'!$A$6:$L$315,12,0)</f>
        <v>#N/A</v>
      </c>
      <c r="E212" s="189"/>
      <c r="F212" s="189"/>
      <c r="G212" s="189"/>
      <c r="H212" s="189" t="e">
        <f>VLOOKUP(A212,'2019'!$A$6:$M$315,13,0)</f>
        <v>#N/A</v>
      </c>
      <c r="I212" s="217" t="e">
        <f t="shared" si="13"/>
        <v>#N/A</v>
      </c>
      <c r="J212" s="217" t="e">
        <f t="shared" si="12"/>
        <v>#N/A</v>
      </c>
      <c r="K212" s="234"/>
    </row>
    <row r="213" spans="1:11" x14ac:dyDescent="0.2">
      <c r="A213" s="234"/>
      <c r="B213" s="215" t="e">
        <f>VLOOKUP(A213,'2019'!$A$6:$N$315,9,0)</f>
        <v>#N/A</v>
      </c>
      <c r="C213" s="215" t="e">
        <f>VLOOKUP(A213,'2019'!$A$6:$L$315,5,0)</f>
        <v>#N/A</v>
      </c>
      <c r="D213" s="189" t="e">
        <f>VLOOKUP(A213,'2019'!$A$6:$L$315,12,0)</f>
        <v>#N/A</v>
      </c>
      <c r="E213" s="189"/>
      <c r="F213" s="189"/>
      <c r="G213" s="189"/>
      <c r="H213" s="189" t="e">
        <f>VLOOKUP(A213,'2019'!$A$6:$M$315,13,0)</f>
        <v>#N/A</v>
      </c>
      <c r="I213" s="217" t="e">
        <f t="shared" si="13"/>
        <v>#N/A</v>
      </c>
      <c r="J213" s="217" t="e">
        <f t="shared" si="12"/>
        <v>#N/A</v>
      </c>
      <c r="K213" s="234"/>
    </row>
    <row r="214" spans="1:11" x14ac:dyDescent="0.2">
      <c r="A214" s="234"/>
      <c r="B214" s="215" t="e">
        <f>VLOOKUP(A214,'2019'!$A$6:$N$315,9,0)</f>
        <v>#N/A</v>
      </c>
      <c r="C214" s="215" t="e">
        <f>VLOOKUP(A214,'2019'!$A$6:$L$315,5,0)</f>
        <v>#N/A</v>
      </c>
      <c r="D214" s="189" t="e">
        <f>VLOOKUP(A214,'2019'!$A$6:$L$315,12,0)</f>
        <v>#N/A</v>
      </c>
      <c r="E214" s="189"/>
      <c r="F214" s="189"/>
      <c r="G214" s="189"/>
      <c r="H214" s="189" t="e">
        <f>VLOOKUP(A214,'2019'!$A$6:$M$315,13,0)</f>
        <v>#N/A</v>
      </c>
      <c r="I214" s="217" t="e">
        <f t="shared" si="13"/>
        <v>#N/A</v>
      </c>
      <c r="J214" s="217" t="e">
        <f t="shared" si="12"/>
        <v>#N/A</v>
      </c>
      <c r="K214" s="234"/>
    </row>
    <row r="215" spans="1:11" x14ac:dyDescent="0.2">
      <c r="A215" s="234"/>
      <c r="B215" s="215" t="e">
        <f>VLOOKUP(A215,'2019'!$A$6:$N$315,9,0)</f>
        <v>#N/A</v>
      </c>
      <c r="C215" s="215" t="e">
        <f>VLOOKUP(A215,'2019'!$A$6:$L$315,5,0)</f>
        <v>#N/A</v>
      </c>
      <c r="D215" s="189" t="e">
        <f>VLOOKUP(A215,'2019'!$A$6:$L$315,12,0)</f>
        <v>#N/A</v>
      </c>
      <c r="E215" s="189"/>
      <c r="F215" s="189"/>
      <c r="G215" s="189"/>
      <c r="H215" s="189" t="e">
        <f>VLOOKUP(A215,'2019'!$A$6:$M$315,13,0)</f>
        <v>#N/A</v>
      </c>
      <c r="I215" s="217" t="e">
        <f t="shared" si="13"/>
        <v>#N/A</v>
      </c>
      <c r="J215" s="217" t="e">
        <f t="shared" si="12"/>
        <v>#N/A</v>
      </c>
      <c r="K215" s="234"/>
    </row>
    <row r="216" spans="1:11" x14ac:dyDescent="0.2">
      <c r="A216" s="234"/>
      <c r="B216" s="215" t="e">
        <f>VLOOKUP(A216,'2019'!$A$6:$N$315,9,0)</f>
        <v>#N/A</v>
      </c>
      <c r="C216" s="215" t="e">
        <f>VLOOKUP(A216,'2019'!$A$6:$L$315,5,0)</f>
        <v>#N/A</v>
      </c>
      <c r="D216" s="189" t="e">
        <f>VLOOKUP(A216,'2019'!$A$6:$L$315,12,0)</f>
        <v>#N/A</v>
      </c>
      <c r="E216" s="189"/>
      <c r="F216" s="189"/>
      <c r="G216" s="189"/>
      <c r="H216" s="189" t="e">
        <f>VLOOKUP(A216,'2019'!$A$6:$M$315,13,0)</f>
        <v>#N/A</v>
      </c>
      <c r="I216" s="217" t="e">
        <f t="shared" si="13"/>
        <v>#N/A</v>
      </c>
      <c r="J216" s="217" t="e">
        <f t="shared" si="12"/>
        <v>#N/A</v>
      </c>
      <c r="K216" s="234"/>
    </row>
    <row r="217" spans="1:11" x14ac:dyDescent="0.2">
      <c r="A217" s="234"/>
      <c r="B217" s="215" t="e">
        <f>VLOOKUP(A217,'2019'!$A$6:$N$315,9,0)</f>
        <v>#N/A</v>
      </c>
      <c r="C217" s="215" t="e">
        <f>VLOOKUP(A217,'2019'!$A$6:$L$315,5,0)</f>
        <v>#N/A</v>
      </c>
      <c r="D217" s="189" t="e">
        <f>VLOOKUP(A217,'2019'!$A$6:$L$315,12,0)</f>
        <v>#N/A</v>
      </c>
      <c r="E217" s="189"/>
      <c r="F217" s="189"/>
      <c r="G217" s="189"/>
      <c r="H217" s="189" t="e">
        <f>VLOOKUP(A217,'2019'!$A$6:$M$315,13,0)</f>
        <v>#N/A</v>
      </c>
      <c r="I217" s="217" t="e">
        <f t="shared" si="13"/>
        <v>#N/A</v>
      </c>
      <c r="J217" s="217" t="e">
        <f t="shared" si="12"/>
        <v>#N/A</v>
      </c>
      <c r="K217" s="234"/>
    </row>
    <row r="218" spans="1:11" x14ac:dyDescent="0.2">
      <c r="A218" s="234"/>
      <c r="B218" s="215" t="e">
        <f>VLOOKUP(A218,'2019'!$A$6:$N$315,9,0)</f>
        <v>#N/A</v>
      </c>
      <c r="C218" s="215" t="e">
        <f>VLOOKUP(A218,'2019'!$A$6:$L$315,5,0)</f>
        <v>#N/A</v>
      </c>
      <c r="D218" s="189" t="e">
        <f>VLOOKUP(A218,'2019'!$A$6:$L$315,12,0)</f>
        <v>#N/A</v>
      </c>
      <c r="E218" s="189"/>
      <c r="F218" s="189"/>
      <c r="G218" s="189"/>
      <c r="H218" s="189" t="e">
        <f>VLOOKUP(A218,'2019'!$A$6:$M$315,13,0)</f>
        <v>#N/A</v>
      </c>
      <c r="I218" s="217" t="e">
        <f t="shared" si="13"/>
        <v>#N/A</v>
      </c>
      <c r="J218" s="217" t="e">
        <f t="shared" si="12"/>
        <v>#N/A</v>
      </c>
      <c r="K218" s="234"/>
    </row>
    <row r="219" spans="1:11" x14ac:dyDescent="0.2">
      <c r="A219" s="234"/>
      <c r="B219" s="215" t="e">
        <f>VLOOKUP(A219,'2019'!$A$6:$N$315,9,0)</f>
        <v>#N/A</v>
      </c>
      <c r="C219" s="215" t="e">
        <f>VLOOKUP(A219,'2019'!$A$6:$L$315,5,0)</f>
        <v>#N/A</v>
      </c>
      <c r="D219" s="189" t="e">
        <f>VLOOKUP(A219,'2019'!$A$6:$L$315,12,0)</f>
        <v>#N/A</v>
      </c>
      <c r="E219" s="189"/>
      <c r="F219" s="189"/>
      <c r="G219" s="189"/>
      <c r="H219" s="189" t="e">
        <f>VLOOKUP(A219,'2019'!$A$6:$M$315,13,0)</f>
        <v>#N/A</v>
      </c>
      <c r="I219" s="217" t="e">
        <f t="shared" si="13"/>
        <v>#N/A</v>
      </c>
      <c r="J219" s="217" t="e">
        <f t="shared" si="12"/>
        <v>#N/A</v>
      </c>
      <c r="K219" s="234"/>
    </row>
    <row r="220" spans="1:11" x14ac:dyDescent="0.2">
      <c r="A220" s="234"/>
      <c r="B220" s="215" t="e">
        <f>VLOOKUP(A220,'2019'!$A$6:$N$315,9,0)</f>
        <v>#N/A</v>
      </c>
      <c r="C220" s="215" t="e">
        <f>VLOOKUP(A220,'2019'!$A$6:$L$315,5,0)</f>
        <v>#N/A</v>
      </c>
      <c r="D220" s="189" t="e">
        <f>VLOOKUP(A220,'2019'!$A$6:$L$315,12,0)</f>
        <v>#N/A</v>
      </c>
      <c r="E220" s="189"/>
      <c r="F220" s="189"/>
      <c r="G220" s="189"/>
      <c r="H220" s="189" t="e">
        <f>VLOOKUP(A220,'2019'!$A$6:$M$315,13,0)</f>
        <v>#N/A</v>
      </c>
      <c r="I220" s="217" t="e">
        <f t="shared" si="13"/>
        <v>#N/A</v>
      </c>
      <c r="J220" s="217" t="e">
        <f t="shared" si="12"/>
        <v>#N/A</v>
      </c>
      <c r="K220" s="234"/>
    </row>
    <row r="221" spans="1:11" x14ac:dyDescent="0.2">
      <c r="A221" s="234"/>
      <c r="B221" s="215" t="e">
        <f>VLOOKUP(A221,'2019'!$A$6:$N$315,9,0)</f>
        <v>#N/A</v>
      </c>
      <c r="C221" s="215" t="e">
        <f>VLOOKUP(A221,'2019'!$A$6:$L$315,5,0)</f>
        <v>#N/A</v>
      </c>
      <c r="D221" s="189" t="e">
        <f>VLOOKUP(A221,'2019'!$A$6:$L$315,12,0)</f>
        <v>#N/A</v>
      </c>
      <c r="E221" s="189"/>
      <c r="F221" s="189"/>
      <c r="G221" s="189"/>
      <c r="H221" s="189" t="e">
        <f>VLOOKUP(A221,'2019'!$A$6:$M$315,13,0)</f>
        <v>#N/A</v>
      </c>
      <c r="I221" s="217" t="e">
        <f t="shared" si="13"/>
        <v>#N/A</v>
      </c>
      <c r="J221" s="217" t="e">
        <f t="shared" si="12"/>
        <v>#N/A</v>
      </c>
      <c r="K221" s="234"/>
    </row>
    <row r="222" spans="1:11" x14ac:dyDescent="0.2">
      <c r="A222" s="234"/>
      <c r="B222" s="215" t="e">
        <f>VLOOKUP(A222,'2019'!$A$6:$N$315,9,0)</f>
        <v>#N/A</v>
      </c>
      <c r="C222" s="215" t="e">
        <f>VLOOKUP(A222,'2019'!$A$6:$L$315,5,0)</f>
        <v>#N/A</v>
      </c>
      <c r="D222" s="189" t="e">
        <f>VLOOKUP(A222,'2019'!$A$6:$L$315,12,0)</f>
        <v>#N/A</v>
      </c>
      <c r="E222" s="189"/>
      <c r="F222" s="189"/>
      <c r="G222" s="189"/>
      <c r="H222" s="189" t="e">
        <f>VLOOKUP(A222,'2019'!$A$6:$M$315,13,0)</f>
        <v>#N/A</v>
      </c>
      <c r="I222" s="217" t="e">
        <f t="shared" si="13"/>
        <v>#N/A</v>
      </c>
      <c r="J222" s="217" t="e">
        <f t="shared" si="12"/>
        <v>#N/A</v>
      </c>
      <c r="K222" s="234"/>
    </row>
    <row r="223" spans="1:11" x14ac:dyDescent="0.2">
      <c r="A223" s="234"/>
      <c r="B223" s="215" t="e">
        <f>VLOOKUP(A223,'2019'!$A$6:$N$315,9,0)</f>
        <v>#N/A</v>
      </c>
      <c r="C223" s="215" t="e">
        <f>VLOOKUP(A223,'2019'!$A$6:$L$315,5,0)</f>
        <v>#N/A</v>
      </c>
      <c r="D223" s="189" t="e">
        <f>VLOOKUP(A223,'2019'!$A$6:$L$315,12,0)</f>
        <v>#N/A</v>
      </c>
      <c r="E223" s="189"/>
      <c r="F223" s="189"/>
      <c r="G223" s="189"/>
      <c r="H223" s="189" t="e">
        <f>VLOOKUP(A223,'2019'!$A$6:$M$315,13,0)</f>
        <v>#N/A</v>
      </c>
      <c r="I223" s="217" t="e">
        <f t="shared" si="13"/>
        <v>#N/A</v>
      </c>
      <c r="J223" s="217" t="e">
        <f t="shared" si="12"/>
        <v>#N/A</v>
      </c>
      <c r="K223" s="234"/>
    </row>
    <row r="224" spans="1:11" x14ac:dyDescent="0.2">
      <c r="A224" s="234"/>
      <c r="B224" s="215" t="e">
        <f>VLOOKUP(A224,'2019'!$A$6:$N$315,9,0)</f>
        <v>#N/A</v>
      </c>
      <c r="C224" s="215" t="e">
        <f>VLOOKUP(A224,'2019'!$A$6:$L$315,5,0)</f>
        <v>#N/A</v>
      </c>
      <c r="D224" s="189" t="e">
        <f>VLOOKUP(A224,'2019'!$A$6:$L$315,12,0)</f>
        <v>#N/A</v>
      </c>
      <c r="E224" s="189"/>
      <c r="F224" s="189"/>
      <c r="G224" s="189"/>
      <c r="H224" s="189" t="e">
        <f>VLOOKUP(A224,'2019'!$A$6:$M$315,13,0)</f>
        <v>#N/A</v>
      </c>
      <c r="I224" s="217" t="e">
        <f t="shared" si="13"/>
        <v>#N/A</v>
      </c>
      <c r="J224" s="217" t="e">
        <f t="shared" si="12"/>
        <v>#N/A</v>
      </c>
      <c r="K224" s="234"/>
    </row>
    <row r="225" spans="1:11" x14ac:dyDescent="0.2">
      <c r="A225" s="234"/>
      <c r="B225" s="215" t="e">
        <f>VLOOKUP(A225,'2019'!$A$6:$N$315,9,0)</f>
        <v>#N/A</v>
      </c>
      <c r="C225" s="215" t="e">
        <f>VLOOKUP(A225,'2019'!$A$6:$L$315,5,0)</f>
        <v>#N/A</v>
      </c>
      <c r="D225" s="189" t="e">
        <f>VLOOKUP(A225,'2019'!$A$6:$L$315,12,0)</f>
        <v>#N/A</v>
      </c>
      <c r="E225" s="189"/>
      <c r="F225" s="189"/>
      <c r="G225" s="189"/>
      <c r="H225" s="189" t="e">
        <f>VLOOKUP(A225,'2019'!$A$6:$M$315,13,0)</f>
        <v>#N/A</v>
      </c>
      <c r="I225" s="217" t="e">
        <f t="shared" si="13"/>
        <v>#N/A</v>
      </c>
      <c r="J225" s="217" t="e">
        <f t="shared" si="12"/>
        <v>#N/A</v>
      </c>
      <c r="K225" s="234"/>
    </row>
    <row r="226" spans="1:11" x14ac:dyDescent="0.2">
      <c r="A226" s="234"/>
      <c r="B226" s="215" t="e">
        <f>VLOOKUP(A226,'2019'!$A$6:$N$315,9,0)</f>
        <v>#N/A</v>
      </c>
      <c r="C226" s="215" t="e">
        <f>VLOOKUP(A226,'2019'!$A$6:$L$315,5,0)</f>
        <v>#N/A</v>
      </c>
      <c r="D226" s="189" t="e">
        <f>VLOOKUP(A226,'2019'!$A$6:$L$315,12,0)</f>
        <v>#N/A</v>
      </c>
      <c r="E226" s="189"/>
      <c r="F226" s="189"/>
      <c r="G226" s="189"/>
      <c r="H226" s="189" t="e">
        <f>VLOOKUP(A226,'2019'!$A$6:$M$315,13,0)</f>
        <v>#N/A</v>
      </c>
      <c r="I226" s="217" t="e">
        <f t="shared" si="13"/>
        <v>#N/A</v>
      </c>
      <c r="J226" s="217" t="e">
        <f t="shared" si="12"/>
        <v>#N/A</v>
      </c>
      <c r="K226" s="234"/>
    </row>
    <row r="227" spans="1:11" x14ac:dyDescent="0.2">
      <c r="A227" s="234"/>
      <c r="B227" s="215" t="e">
        <f>VLOOKUP(A227,'2019'!$A$6:$N$315,9,0)</f>
        <v>#N/A</v>
      </c>
      <c r="C227" s="215" t="e">
        <f>VLOOKUP(A227,'2019'!$A$6:$L$315,5,0)</f>
        <v>#N/A</v>
      </c>
      <c r="D227" s="189" t="e">
        <f>VLOOKUP(A227,'2019'!$A$6:$L$315,12,0)</f>
        <v>#N/A</v>
      </c>
      <c r="E227" s="189"/>
      <c r="F227" s="189"/>
      <c r="G227" s="189"/>
      <c r="H227" s="189" t="e">
        <f>VLOOKUP(A227,'2019'!$A$6:$M$315,13,0)</f>
        <v>#N/A</v>
      </c>
      <c r="I227" s="217" t="e">
        <f t="shared" si="13"/>
        <v>#N/A</v>
      </c>
      <c r="J227" s="217" t="e">
        <f t="shared" si="12"/>
        <v>#N/A</v>
      </c>
      <c r="K227" s="234"/>
    </row>
    <row r="228" spans="1:11" x14ac:dyDescent="0.2">
      <c r="A228" s="234"/>
      <c r="B228" s="215" t="e">
        <f>VLOOKUP(A228,'2019'!$A$6:$N$315,9,0)</f>
        <v>#N/A</v>
      </c>
      <c r="C228" s="215" t="e">
        <f>VLOOKUP(A228,'2019'!$A$6:$L$315,5,0)</f>
        <v>#N/A</v>
      </c>
      <c r="D228" s="189" t="e">
        <f>VLOOKUP(A228,'2019'!$A$6:$L$315,12,0)</f>
        <v>#N/A</v>
      </c>
      <c r="E228" s="189"/>
      <c r="F228" s="189"/>
      <c r="G228" s="189"/>
      <c r="H228" s="189" t="e">
        <f>VLOOKUP(A228,'2019'!$A$6:$M$315,13,0)</f>
        <v>#N/A</v>
      </c>
      <c r="I228" s="217" t="e">
        <f t="shared" si="13"/>
        <v>#N/A</v>
      </c>
      <c r="J228" s="217" t="e">
        <f t="shared" si="12"/>
        <v>#N/A</v>
      </c>
      <c r="K228" s="234"/>
    </row>
    <row r="229" spans="1:11" x14ac:dyDescent="0.2">
      <c r="A229" s="234"/>
      <c r="B229" s="215" t="e">
        <f>VLOOKUP(A229,'2019'!$A$6:$N$315,9,0)</f>
        <v>#N/A</v>
      </c>
      <c r="C229" s="215" t="e">
        <f>VLOOKUP(A229,'2019'!$A$6:$L$315,5,0)</f>
        <v>#N/A</v>
      </c>
      <c r="D229" s="189" t="e">
        <f>VLOOKUP(A229,'2019'!$A$6:$L$315,12,0)</f>
        <v>#N/A</v>
      </c>
      <c r="E229" s="189"/>
      <c r="F229" s="189"/>
      <c r="G229" s="189"/>
      <c r="H229" s="189" t="e">
        <f>VLOOKUP(A229,'2019'!$A$6:$M$315,13,0)</f>
        <v>#N/A</v>
      </c>
      <c r="I229" s="217" t="e">
        <f t="shared" si="13"/>
        <v>#N/A</v>
      </c>
      <c r="J229" s="217" t="e">
        <f t="shared" si="12"/>
        <v>#N/A</v>
      </c>
      <c r="K229" s="234"/>
    </row>
    <row r="230" spans="1:11" x14ac:dyDescent="0.2">
      <c r="A230" s="234"/>
      <c r="B230" s="215" t="e">
        <f>VLOOKUP(A230,'2019'!$A$6:$N$315,9,0)</f>
        <v>#N/A</v>
      </c>
      <c r="C230" s="215" t="e">
        <f>VLOOKUP(A230,'2019'!$A$6:$L$315,5,0)</f>
        <v>#N/A</v>
      </c>
      <c r="D230" s="189" t="e">
        <f>VLOOKUP(A230,'2019'!$A$6:$L$315,12,0)</f>
        <v>#N/A</v>
      </c>
      <c r="E230" s="189"/>
      <c r="F230" s="189"/>
      <c r="G230" s="189"/>
      <c r="H230" s="189" t="e">
        <f>VLOOKUP(A230,'2019'!$A$6:$M$315,13,0)</f>
        <v>#N/A</v>
      </c>
      <c r="I230" s="217" t="e">
        <f t="shared" si="13"/>
        <v>#N/A</v>
      </c>
      <c r="J230" s="217" t="e">
        <f t="shared" si="12"/>
        <v>#N/A</v>
      </c>
      <c r="K230" s="234"/>
    </row>
    <row r="231" spans="1:11" x14ac:dyDescent="0.2">
      <c r="A231" s="234"/>
      <c r="B231" s="215" t="e">
        <f>VLOOKUP(A231,'2019'!$A$6:$N$315,9,0)</f>
        <v>#N/A</v>
      </c>
      <c r="C231" s="215" t="e">
        <f>VLOOKUP(A231,'2019'!$A$6:$L$315,5,0)</f>
        <v>#N/A</v>
      </c>
      <c r="D231" s="189" t="e">
        <f>VLOOKUP(A231,'2019'!$A$6:$L$315,12,0)</f>
        <v>#N/A</v>
      </c>
      <c r="E231" s="189"/>
      <c r="F231" s="189"/>
      <c r="G231" s="189"/>
      <c r="H231" s="189" t="e">
        <f>VLOOKUP(A231,'2019'!$A$6:$M$315,13,0)</f>
        <v>#N/A</v>
      </c>
      <c r="I231" s="217" t="e">
        <f t="shared" si="13"/>
        <v>#N/A</v>
      </c>
      <c r="J231" s="217" t="e">
        <f t="shared" si="12"/>
        <v>#N/A</v>
      </c>
      <c r="K231" s="234"/>
    </row>
    <row r="232" spans="1:11" x14ac:dyDescent="0.2">
      <c r="A232" s="234"/>
      <c r="B232" s="215" t="e">
        <f>VLOOKUP(A232,'2019'!$A$6:$N$315,9,0)</f>
        <v>#N/A</v>
      </c>
      <c r="C232" s="215" t="e">
        <f>VLOOKUP(A232,'2019'!$A$6:$L$315,5,0)</f>
        <v>#N/A</v>
      </c>
      <c r="D232" s="189" t="e">
        <f>VLOOKUP(A232,'2019'!$A$6:$L$315,12,0)</f>
        <v>#N/A</v>
      </c>
      <c r="E232" s="189"/>
      <c r="F232" s="189"/>
      <c r="G232" s="189"/>
      <c r="H232" s="189" t="e">
        <f>VLOOKUP(A232,'2019'!$A$6:$M$315,13,0)</f>
        <v>#N/A</v>
      </c>
      <c r="I232" s="217" t="e">
        <f t="shared" si="13"/>
        <v>#N/A</v>
      </c>
      <c r="J232" s="217" t="e">
        <f t="shared" si="12"/>
        <v>#N/A</v>
      </c>
      <c r="K232" s="234"/>
    </row>
    <row r="233" spans="1:11" x14ac:dyDescent="0.2">
      <c r="A233" s="234"/>
      <c r="B233" s="215" t="e">
        <f>VLOOKUP(A233,'2019'!$A$6:$N$315,9,0)</f>
        <v>#N/A</v>
      </c>
      <c r="C233" s="215" t="e">
        <f>VLOOKUP(A233,'2019'!$A$6:$L$315,5,0)</f>
        <v>#N/A</v>
      </c>
      <c r="D233" s="189" t="e">
        <f>VLOOKUP(A233,'2019'!$A$6:$L$315,12,0)</f>
        <v>#N/A</v>
      </c>
      <c r="E233" s="189"/>
      <c r="F233" s="189"/>
      <c r="G233" s="189"/>
      <c r="H233" s="189" t="e">
        <f>VLOOKUP(A233,'2019'!$A$6:$M$315,13,0)</f>
        <v>#N/A</v>
      </c>
      <c r="I233" s="217" t="e">
        <f t="shared" si="13"/>
        <v>#N/A</v>
      </c>
      <c r="J233" s="217" t="e">
        <f t="shared" si="12"/>
        <v>#N/A</v>
      </c>
      <c r="K233" s="234"/>
    </row>
    <row r="234" spans="1:11" x14ac:dyDescent="0.2">
      <c r="A234" s="234"/>
      <c r="B234" s="215" t="e">
        <f>VLOOKUP(A234,'2019'!$A$6:$N$315,9,0)</f>
        <v>#N/A</v>
      </c>
      <c r="C234" s="215" t="e">
        <f>VLOOKUP(A234,'2019'!$A$6:$L$315,5,0)</f>
        <v>#N/A</v>
      </c>
      <c r="D234" s="189" t="e">
        <f>VLOOKUP(A234,'2019'!$A$6:$L$315,12,0)</f>
        <v>#N/A</v>
      </c>
      <c r="E234" s="189"/>
      <c r="F234" s="189"/>
      <c r="G234" s="189"/>
      <c r="H234" s="189" t="e">
        <f>VLOOKUP(A234,'2019'!$A$6:$M$315,13,0)</f>
        <v>#N/A</v>
      </c>
      <c r="I234" s="217" t="e">
        <f t="shared" si="13"/>
        <v>#N/A</v>
      </c>
      <c r="J234" s="217" t="e">
        <f t="shared" si="12"/>
        <v>#N/A</v>
      </c>
      <c r="K234" s="234"/>
    </row>
    <row r="235" spans="1:11" x14ac:dyDescent="0.2">
      <c r="A235" s="234"/>
      <c r="B235" s="215" t="e">
        <f>VLOOKUP(A235,'2019'!$A$6:$N$315,9,0)</f>
        <v>#N/A</v>
      </c>
      <c r="C235" s="215" t="e">
        <f>VLOOKUP(A235,'2019'!$A$6:$L$315,5,0)</f>
        <v>#N/A</v>
      </c>
      <c r="D235" s="189" t="e">
        <f>VLOOKUP(A235,'2019'!$A$6:$L$315,12,0)</f>
        <v>#N/A</v>
      </c>
      <c r="E235" s="189"/>
      <c r="F235" s="189"/>
      <c r="G235" s="189"/>
      <c r="H235" s="189" t="e">
        <f>VLOOKUP(A235,'2019'!$A$6:$M$315,13,0)</f>
        <v>#N/A</v>
      </c>
      <c r="I235" s="217" t="e">
        <f t="shared" si="13"/>
        <v>#N/A</v>
      </c>
      <c r="J235" s="217" t="e">
        <f t="shared" si="12"/>
        <v>#N/A</v>
      </c>
      <c r="K235" s="234"/>
    </row>
    <row r="236" spans="1:11" x14ac:dyDescent="0.2">
      <c r="A236" s="234"/>
      <c r="B236" s="215" t="e">
        <f>VLOOKUP(A236,'2019'!$A$6:$N$315,9,0)</f>
        <v>#N/A</v>
      </c>
      <c r="C236" s="215" t="e">
        <f>VLOOKUP(A236,'2019'!$A$6:$L$315,5,0)</f>
        <v>#N/A</v>
      </c>
      <c r="D236" s="189" t="e">
        <f>VLOOKUP(A236,'2019'!$A$6:$L$315,12,0)</f>
        <v>#N/A</v>
      </c>
      <c r="E236" s="189"/>
      <c r="F236" s="189"/>
      <c r="G236" s="189"/>
      <c r="H236" s="189" t="e">
        <f>VLOOKUP(A236,'2019'!$A$6:$M$315,13,0)</f>
        <v>#N/A</v>
      </c>
      <c r="I236" s="217" t="e">
        <f t="shared" si="13"/>
        <v>#N/A</v>
      </c>
      <c r="J236" s="217" t="e">
        <f t="shared" si="12"/>
        <v>#N/A</v>
      </c>
      <c r="K236" s="234"/>
    </row>
    <row r="237" spans="1:11" x14ac:dyDescent="0.2">
      <c r="A237" s="234"/>
      <c r="B237" s="215" t="e">
        <f>VLOOKUP(A237,'2019'!$A$6:$N$315,9,0)</f>
        <v>#N/A</v>
      </c>
      <c r="C237" s="215" t="e">
        <f>VLOOKUP(A237,'2019'!$A$6:$L$315,5,0)</f>
        <v>#N/A</v>
      </c>
      <c r="D237" s="189" t="e">
        <f>VLOOKUP(A237,'2019'!$A$6:$L$315,12,0)</f>
        <v>#N/A</v>
      </c>
      <c r="E237" s="189"/>
      <c r="F237" s="189"/>
      <c r="G237" s="189"/>
      <c r="H237" s="189" t="e">
        <f>VLOOKUP(A237,'2019'!$A$6:$M$315,13,0)</f>
        <v>#N/A</v>
      </c>
      <c r="I237" s="217" t="e">
        <f t="shared" si="13"/>
        <v>#N/A</v>
      </c>
      <c r="J237" s="217" t="e">
        <f t="shared" si="12"/>
        <v>#N/A</v>
      </c>
      <c r="K237" s="234"/>
    </row>
    <row r="238" spans="1:11" x14ac:dyDescent="0.2">
      <c r="A238" s="234"/>
      <c r="B238" s="215" t="e">
        <f>VLOOKUP(A238,'2019'!$A$6:$N$315,9,0)</f>
        <v>#N/A</v>
      </c>
      <c r="C238" s="215" t="e">
        <f>VLOOKUP(A238,'2019'!$A$6:$L$315,5,0)</f>
        <v>#N/A</v>
      </c>
      <c r="D238" s="189" t="e">
        <f>VLOOKUP(A238,'2019'!$A$6:$L$315,12,0)</f>
        <v>#N/A</v>
      </c>
      <c r="E238" s="189"/>
      <c r="F238" s="189"/>
      <c r="G238" s="189"/>
      <c r="H238" s="189" t="e">
        <f>VLOOKUP(A238,'2019'!$A$6:$M$315,13,0)</f>
        <v>#N/A</v>
      </c>
      <c r="I238" s="217" t="e">
        <f t="shared" si="13"/>
        <v>#N/A</v>
      </c>
      <c r="J238" s="217" t="e">
        <f t="shared" si="12"/>
        <v>#N/A</v>
      </c>
      <c r="K238" s="234"/>
    </row>
    <row r="239" spans="1:11" x14ac:dyDescent="0.2">
      <c r="A239" s="234"/>
      <c r="B239" s="215" t="e">
        <f>VLOOKUP(A239,'2019'!$A$6:$N$315,9,0)</f>
        <v>#N/A</v>
      </c>
      <c r="C239" s="215" t="e">
        <f>VLOOKUP(A239,'2019'!$A$6:$L$315,5,0)</f>
        <v>#N/A</v>
      </c>
      <c r="D239" s="189" t="e">
        <f>VLOOKUP(A239,'2019'!$A$6:$L$315,12,0)</f>
        <v>#N/A</v>
      </c>
      <c r="E239" s="189"/>
      <c r="F239" s="189"/>
      <c r="G239" s="189"/>
      <c r="H239" s="189" t="e">
        <f>VLOOKUP(A239,'2019'!$A$6:$M$315,13,0)</f>
        <v>#N/A</v>
      </c>
      <c r="I239" s="217" t="e">
        <f t="shared" si="13"/>
        <v>#N/A</v>
      </c>
      <c r="J239" s="217" t="e">
        <f t="shared" si="12"/>
        <v>#N/A</v>
      </c>
      <c r="K239" s="234"/>
    </row>
    <row r="240" spans="1:11" x14ac:dyDescent="0.2">
      <c r="A240" s="234"/>
      <c r="B240" s="215" t="e">
        <f>VLOOKUP(A240,'2019'!$A$6:$N$315,9,0)</f>
        <v>#N/A</v>
      </c>
      <c r="C240" s="215" t="e">
        <f>VLOOKUP(A240,'2019'!$A$6:$L$315,5,0)</f>
        <v>#N/A</v>
      </c>
      <c r="D240" s="189" t="e">
        <f>VLOOKUP(A240,'2019'!$A$6:$L$315,12,0)</f>
        <v>#N/A</v>
      </c>
      <c r="E240" s="189"/>
      <c r="F240" s="189"/>
      <c r="G240" s="189"/>
      <c r="H240" s="189" t="e">
        <f>VLOOKUP(A240,'2019'!$A$6:$M$315,13,0)</f>
        <v>#N/A</v>
      </c>
      <c r="I240" s="217" t="e">
        <f t="shared" si="13"/>
        <v>#N/A</v>
      </c>
      <c r="J240" s="217" t="e">
        <f t="shared" si="12"/>
        <v>#N/A</v>
      </c>
      <c r="K240" s="234"/>
    </row>
    <row r="241" spans="1:11" x14ac:dyDescent="0.2">
      <c r="A241" s="234"/>
      <c r="B241" s="215" t="e">
        <f>VLOOKUP(A241,'2019'!$A$6:$N$315,9,0)</f>
        <v>#N/A</v>
      </c>
      <c r="C241" s="215" t="e">
        <f>VLOOKUP(A241,'2019'!$A$6:$L$315,5,0)</f>
        <v>#N/A</v>
      </c>
      <c r="D241" s="189" t="e">
        <f>VLOOKUP(A241,'2019'!$A$6:$L$315,12,0)</f>
        <v>#N/A</v>
      </c>
      <c r="E241" s="189"/>
      <c r="F241" s="189"/>
      <c r="G241" s="189"/>
      <c r="H241" s="189" t="e">
        <f>VLOOKUP(A241,'2019'!$A$6:$M$315,13,0)</f>
        <v>#N/A</v>
      </c>
      <c r="I241" s="217" t="e">
        <f t="shared" si="13"/>
        <v>#N/A</v>
      </c>
      <c r="J241" s="217" t="e">
        <f t="shared" si="12"/>
        <v>#N/A</v>
      </c>
      <c r="K241" s="234"/>
    </row>
    <row r="242" spans="1:11" x14ac:dyDescent="0.2">
      <c r="A242" s="234"/>
      <c r="B242" s="215" t="e">
        <f>VLOOKUP(A242,'2019'!$A$6:$N$315,9,0)</f>
        <v>#N/A</v>
      </c>
      <c r="C242" s="215" t="e">
        <f>VLOOKUP(A242,'2019'!$A$6:$L$315,5,0)</f>
        <v>#N/A</v>
      </c>
      <c r="D242" s="189" t="e">
        <f>VLOOKUP(A242,'2019'!$A$6:$L$315,12,0)</f>
        <v>#N/A</v>
      </c>
      <c r="E242" s="189"/>
      <c r="F242" s="189"/>
      <c r="G242" s="189"/>
      <c r="H242" s="189" t="e">
        <f>VLOOKUP(A242,'2019'!$A$6:$M$315,13,0)</f>
        <v>#N/A</v>
      </c>
      <c r="I242" s="217" t="e">
        <f t="shared" si="13"/>
        <v>#N/A</v>
      </c>
      <c r="J242" s="217" t="e">
        <f t="shared" si="12"/>
        <v>#N/A</v>
      </c>
      <c r="K242" s="234"/>
    </row>
    <row r="243" spans="1:11" x14ac:dyDescent="0.2">
      <c r="A243" s="234"/>
      <c r="B243" s="215" t="e">
        <f>VLOOKUP(A243,'2019'!$A$6:$N$315,9,0)</f>
        <v>#N/A</v>
      </c>
      <c r="C243" s="215" t="e">
        <f>VLOOKUP(A243,'2019'!$A$6:$L$315,5,0)</f>
        <v>#N/A</v>
      </c>
      <c r="D243" s="189" t="e">
        <f>VLOOKUP(A243,'2019'!$A$6:$L$315,12,0)</f>
        <v>#N/A</v>
      </c>
      <c r="E243" s="189"/>
      <c r="F243" s="189"/>
      <c r="G243" s="189"/>
      <c r="H243" s="189" t="e">
        <f>VLOOKUP(A243,'2019'!$A$6:$M$315,13,0)</f>
        <v>#N/A</v>
      </c>
      <c r="I243" s="217" t="e">
        <f t="shared" si="13"/>
        <v>#N/A</v>
      </c>
      <c r="J243" s="217" t="e">
        <f t="shared" si="12"/>
        <v>#N/A</v>
      </c>
      <c r="K243" s="234"/>
    </row>
    <row r="244" spans="1:11" x14ac:dyDescent="0.2">
      <c r="A244" s="234"/>
      <c r="B244" s="215" t="e">
        <f>VLOOKUP(A244,'2019'!$A$6:$N$315,9,0)</f>
        <v>#N/A</v>
      </c>
      <c r="C244" s="215" t="e">
        <f>VLOOKUP(A244,'2019'!$A$6:$L$315,5,0)</f>
        <v>#N/A</v>
      </c>
      <c r="D244" s="189" t="e">
        <f>VLOOKUP(A244,'2019'!$A$6:$L$315,12,0)</f>
        <v>#N/A</v>
      </c>
      <c r="E244" s="189"/>
      <c r="F244" s="189"/>
      <c r="G244" s="189"/>
      <c r="H244" s="189" t="e">
        <f>VLOOKUP(A244,'2019'!$A$6:$M$315,13,0)</f>
        <v>#N/A</v>
      </c>
      <c r="I244" s="217" t="e">
        <f t="shared" si="13"/>
        <v>#N/A</v>
      </c>
      <c r="J244" s="217" t="e">
        <f t="shared" si="12"/>
        <v>#N/A</v>
      </c>
      <c r="K244" s="234"/>
    </row>
    <row r="245" spans="1:11" x14ac:dyDescent="0.2">
      <c r="A245" s="234"/>
      <c r="B245" s="215" t="e">
        <f>VLOOKUP(A245,'2019'!$A$6:$N$315,9,0)</f>
        <v>#N/A</v>
      </c>
      <c r="C245" s="215" t="e">
        <f>VLOOKUP(A245,'2019'!$A$6:$L$315,5,0)</f>
        <v>#N/A</v>
      </c>
      <c r="D245" s="189" t="e">
        <f>VLOOKUP(A245,'2019'!$A$6:$L$315,12,0)</f>
        <v>#N/A</v>
      </c>
      <c r="E245" s="189"/>
      <c r="F245" s="189"/>
      <c r="G245" s="189"/>
      <c r="H245" s="189" t="e">
        <f>VLOOKUP(A245,'2019'!$A$6:$M$315,13,0)</f>
        <v>#N/A</v>
      </c>
      <c r="I245" s="217" t="e">
        <f t="shared" si="13"/>
        <v>#N/A</v>
      </c>
      <c r="J245" s="217" t="e">
        <f t="shared" si="12"/>
        <v>#N/A</v>
      </c>
      <c r="K245" s="234"/>
    </row>
    <row r="246" spans="1:11" x14ac:dyDescent="0.2">
      <c r="A246" s="234"/>
      <c r="B246" s="215" t="e">
        <f>VLOOKUP(A246,'2019'!$A$6:$N$315,9,0)</f>
        <v>#N/A</v>
      </c>
      <c r="C246" s="215" t="e">
        <f>VLOOKUP(A246,'2019'!$A$6:$L$315,5,0)</f>
        <v>#N/A</v>
      </c>
      <c r="D246" s="189" t="e">
        <f>VLOOKUP(A246,'2019'!$A$6:$L$315,12,0)</f>
        <v>#N/A</v>
      </c>
      <c r="E246" s="189"/>
      <c r="F246" s="189"/>
      <c r="G246" s="189"/>
      <c r="H246" s="189" t="e">
        <f>VLOOKUP(A246,'2019'!$A$6:$M$315,13,0)</f>
        <v>#N/A</v>
      </c>
      <c r="I246" s="217" t="e">
        <f t="shared" si="13"/>
        <v>#N/A</v>
      </c>
      <c r="J246" s="217" t="e">
        <f t="shared" si="12"/>
        <v>#N/A</v>
      </c>
      <c r="K246" s="234"/>
    </row>
    <row r="247" spans="1:11" x14ac:dyDescent="0.2">
      <c r="A247" s="234"/>
      <c r="B247" s="215" t="e">
        <f>VLOOKUP(A247,'2019'!$A$6:$N$315,9,0)</f>
        <v>#N/A</v>
      </c>
      <c r="C247" s="215" t="e">
        <f>VLOOKUP(A247,'2019'!$A$6:$L$315,5,0)</f>
        <v>#N/A</v>
      </c>
      <c r="D247" s="189" t="e">
        <f>VLOOKUP(A247,'2019'!$A$6:$L$315,12,0)</f>
        <v>#N/A</v>
      </c>
      <c r="E247" s="189"/>
      <c r="F247" s="189"/>
      <c r="G247" s="189"/>
      <c r="H247" s="189" t="e">
        <f>VLOOKUP(A247,'2019'!$A$6:$M$315,13,0)</f>
        <v>#N/A</v>
      </c>
      <c r="I247" s="217" t="e">
        <f t="shared" si="13"/>
        <v>#N/A</v>
      </c>
      <c r="J247" s="217" t="e">
        <f t="shared" si="12"/>
        <v>#N/A</v>
      </c>
      <c r="K247" s="234"/>
    </row>
    <row r="248" spans="1:11" x14ac:dyDescent="0.2">
      <c r="A248" s="234"/>
      <c r="B248" s="215" t="e">
        <f>VLOOKUP(A248,'2019'!$A$6:$N$315,9,0)</f>
        <v>#N/A</v>
      </c>
      <c r="C248" s="215" t="e">
        <f>VLOOKUP(A248,'2019'!$A$6:$L$315,5,0)</f>
        <v>#N/A</v>
      </c>
      <c r="D248" s="189" t="e">
        <f>VLOOKUP(A248,'2019'!$A$6:$L$315,12,0)</f>
        <v>#N/A</v>
      </c>
      <c r="E248" s="189"/>
      <c r="F248" s="189"/>
      <c r="G248" s="189"/>
      <c r="H248" s="189" t="e">
        <f>VLOOKUP(A248,'2019'!$A$6:$M$315,13,0)</f>
        <v>#N/A</v>
      </c>
      <c r="I248" s="217" t="e">
        <f t="shared" si="13"/>
        <v>#N/A</v>
      </c>
      <c r="J248" s="217" t="e">
        <f t="shared" si="12"/>
        <v>#N/A</v>
      </c>
      <c r="K248" s="234"/>
    </row>
    <row r="249" spans="1:11" x14ac:dyDescent="0.2">
      <c r="A249" s="234"/>
      <c r="B249" s="215" t="e">
        <f>VLOOKUP(A249,'2019'!$A$6:$N$315,9,0)</f>
        <v>#N/A</v>
      </c>
      <c r="C249" s="215" t="e">
        <f>VLOOKUP(A249,'2019'!$A$6:$L$315,5,0)</f>
        <v>#N/A</v>
      </c>
      <c r="D249" s="189" t="e">
        <f>VLOOKUP(A249,'2019'!$A$6:$L$315,12,0)</f>
        <v>#N/A</v>
      </c>
      <c r="E249" s="189"/>
      <c r="F249" s="189"/>
      <c r="G249" s="189"/>
      <c r="H249" s="189" t="e">
        <f>VLOOKUP(A249,'2019'!$A$6:$M$315,13,0)</f>
        <v>#N/A</v>
      </c>
      <c r="I249" s="217" t="e">
        <f t="shared" si="13"/>
        <v>#N/A</v>
      </c>
      <c r="J249" s="217" t="e">
        <f t="shared" si="12"/>
        <v>#N/A</v>
      </c>
      <c r="K249" s="234"/>
    </row>
    <row r="250" spans="1:11" x14ac:dyDescent="0.2">
      <c r="A250" s="234"/>
      <c r="B250" s="215" t="e">
        <f>VLOOKUP(A250,'2019'!$A$6:$N$315,9,0)</f>
        <v>#N/A</v>
      </c>
      <c r="C250" s="215" t="e">
        <f>VLOOKUP(A250,'2019'!$A$6:$L$315,5,0)</f>
        <v>#N/A</v>
      </c>
      <c r="D250" s="189" t="e">
        <f>VLOOKUP(A250,'2019'!$A$6:$L$315,12,0)</f>
        <v>#N/A</v>
      </c>
      <c r="E250" s="189"/>
      <c r="F250" s="189"/>
      <c r="G250" s="189"/>
      <c r="H250" s="189" t="e">
        <f>VLOOKUP(A250,'2019'!$A$6:$M$315,13,0)</f>
        <v>#N/A</v>
      </c>
      <c r="I250" s="217" t="e">
        <f t="shared" si="13"/>
        <v>#N/A</v>
      </c>
      <c r="J250" s="217" t="e">
        <f t="shared" ref="J250:J313" si="14">D250-(I250*2)</f>
        <v>#N/A</v>
      </c>
      <c r="K250" s="234"/>
    </row>
    <row r="251" spans="1:11" x14ac:dyDescent="0.2">
      <c r="A251" s="234"/>
      <c r="B251" s="215" t="e">
        <f>VLOOKUP(A251,'2019'!$A$6:$N$315,9,0)</f>
        <v>#N/A</v>
      </c>
      <c r="C251" s="215" t="e">
        <f>VLOOKUP(A251,'2019'!$A$6:$L$315,5,0)</f>
        <v>#N/A</v>
      </c>
      <c r="D251" s="189" t="e">
        <f>VLOOKUP(A251,'2019'!$A$6:$L$315,12,0)</f>
        <v>#N/A</v>
      </c>
      <c r="E251" s="189"/>
      <c r="F251" s="189"/>
      <c r="G251" s="189"/>
      <c r="H251" s="189" t="e">
        <f>VLOOKUP(A251,'2019'!$A$6:$M$315,13,0)</f>
        <v>#N/A</v>
      </c>
      <c r="I251" s="217" t="e">
        <f t="shared" si="13"/>
        <v>#N/A</v>
      </c>
      <c r="J251" s="217" t="e">
        <f t="shared" si="14"/>
        <v>#N/A</v>
      </c>
      <c r="K251" s="234"/>
    </row>
    <row r="252" spans="1:11" x14ac:dyDescent="0.2">
      <c r="A252" s="234"/>
      <c r="B252" s="215" t="e">
        <f>VLOOKUP(A252,'2019'!$A$6:$N$315,9,0)</f>
        <v>#N/A</v>
      </c>
      <c r="C252" s="215" t="e">
        <f>VLOOKUP(A252,'2019'!$A$6:$L$315,5,0)</f>
        <v>#N/A</v>
      </c>
      <c r="D252" s="189" t="e">
        <f>VLOOKUP(A252,'2019'!$A$6:$L$315,12,0)</f>
        <v>#N/A</v>
      </c>
      <c r="E252" s="189"/>
      <c r="F252" s="189"/>
      <c r="G252" s="189"/>
      <c r="H252" s="189" t="e">
        <f>VLOOKUP(A252,'2019'!$A$6:$M$315,13,0)</f>
        <v>#N/A</v>
      </c>
      <c r="I252" s="217" t="e">
        <f t="shared" si="13"/>
        <v>#N/A</v>
      </c>
      <c r="J252" s="217" t="e">
        <f t="shared" si="14"/>
        <v>#N/A</v>
      </c>
      <c r="K252" s="234"/>
    </row>
    <row r="253" spans="1:11" x14ac:dyDescent="0.2">
      <c r="A253" s="234"/>
      <c r="B253" s="215" t="e">
        <f>VLOOKUP(A253,'2019'!$A$6:$N$315,9,0)</f>
        <v>#N/A</v>
      </c>
      <c r="C253" s="215" t="e">
        <f>VLOOKUP(A253,'2019'!$A$6:$L$315,5,0)</f>
        <v>#N/A</v>
      </c>
      <c r="D253" s="189" t="e">
        <f>VLOOKUP(A253,'2019'!$A$6:$L$315,12,0)</f>
        <v>#N/A</v>
      </c>
      <c r="E253" s="189"/>
      <c r="F253" s="189"/>
      <c r="G253" s="189"/>
      <c r="H253" s="189" t="e">
        <f>VLOOKUP(A253,'2019'!$A$6:$M$315,13,0)</f>
        <v>#N/A</v>
      </c>
      <c r="I253" s="217" t="e">
        <f t="shared" si="13"/>
        <v>#N/A</v>
      </c>
      <c r="J253" s="217" t="e">
        <f t="shared" si="14"/>
        <v>#N/A</v>
      </c>
      <c r="K253" s="234"/>
    </row>
    <row r="254" spans="1:11" x14ac:dyDescent="0.2">
      <c r="A254" s="234"/>
      <c r="B254" s="215" t="e">
        <f>VLOOKUP(A254,'2019'!$A$6:$N$315,9,0)</f>
        <v>#N/A</v>
      </c>
      <c r="C254" s="215" t="e">
        <f>VLOOKUP(A254,'2019'!$A$6:$L$315,5,0)</f>
        <v>#N/A</v>
      </c>
      <c r="D254" s="189" t="e">
        <f>VLOOKUP(A254,'2019'!$A$6:$L$315,12,0)</f>
        <v>#N/A</v>
      </c>
      <c r="E254" s="189"/>
      <c r="F254" s="189"/>
      <c r="G254" s="189"/>
      <c r="H254" s="189" t="e">
        <f>VLOOKUP(A254,'2019'!$A$6:$M$315,13,0)</f>
        <v>#N/A</v>
      </c>
      <c r="I254" s="217" t="e">
        <f t="shared" si="13"/>
        <v>#N/A</v>
      </c>
      <c r="J254" s="217" t="e">
        <f t="shared" si="14"/>
        <v>#N/A</v>
      </c>
      <c r="K254" s="234"/>
    </row>
    <row r="255" spans="1:11" x14ac:dyDescent="0.2">
      <c r="A255" s="234"/>
      <c r="B255" s="215" t="e">
        <f>VLOOKUP(A255,'2019'!$A$6:$N$315,9,0)</f>
        <v>#N/A</v>
      </c>
      <c r="C255" s="215" t="e">
        <f>VLOOKUP(A255,'2019'!$A$6:$L$315,5,0)</f>
        <v>#N/A</v>
      </c>
      <c r="D255" s="189" t="e">
        <f>VLOOKUP(A255,'2019'!$A$6:$L$315,12,0)</f>
        <v>#N/A</v>
      </c>
      <c r="E255" s="189"/>
      <c r="F255" s="189"/>
      <c r="G255" s="189"/>
      <c r="H255" s="189" t="e">
        <f>VLOOKUP(A255,'2019'!$A$6:$M$315,13,0)</f>
        <v>#N/A</v>
      </c>
      <c r="I255" s="217" t="e">
        <f t="shared" si="13"/>
        <v>#N/A</v>
      </c>
      <c r="J255" s="217" t="e">
        <f t="shared" si="14"/>
        <v>#N/A</v>
      </c>
      <c r="K255" s="234"/>
    </row>
    <row r="256" spans="1:11" x14ac:dyDescent="0.2">
      <c r="A256" s="234"/>
      <c r="B256" s="215" t="e">
        <f>VLOOKUP(A256,'2019'!$A$6:$N$315,9,0)</f>
        <v>#N/A</v>
      </c>
      <c r="C256" s="215" t="e">
        <f>VLOOKUP(A256,'2019'!$A$6:$L$315,5,0)</f>
        <v>#N/A</v>
      </c>
      <c r="D256" s="189" t="e">
        <f>VLOOKUP(A256,'2019'!$A$6:$L$315,12,0)</f>
        <v>#N/A</v>
      </c>
      <c r="E256" s="189"/>
      <c r="F256" s="189"/>
      <c r="G256" s="189"/>
      <c r="H256" s="189" t="e">
        <f>VLOOKUP(A256,'2019'!$A$6:$M$315,13,0)</f>
        <v>#N/A</v>
      </c>
      <c r="I256" s="217" t="e">
        <f t="shared" si="13"/>
        <v>#N/A</v>
      </c>
      <c r="J256" s="217" t="e">
        <f t="shared" si="14"/>
        <v>#N/A</v>
      </c>
      <c r="K256" s="234"/>
    </row>
    <row r="257" spans="1:11" x14ac:dyDescent="0.2">
      <c r="A257" s="234"/>
      <c r="B257" s="215" t="e">
        <f>VLOOKUP(A257,'2019'!$A$6:$N$315,9,0)</f>
        <v>#N/A</v>
      </c>
      <c r="C257" s="215" t="e">
        <f>VLOOKUP(A257,'2019'!$A$6:$L$315,5,0)</f>
        <v>#N/A</v>
      </c>
      <c r="D257" s="189" t="e">
        <f>VLOOKUP(A257,'2019'!$A$6:$L$315,12,0)</f>
        <v>#N/A</v>
      </c>
      <c r="E257" s="189"/>
      <c r="F257" s="189"/>
      <c r="G257" s="189"/>
      <c r="H257" s="189" t="e">
        <f>VLOOKUP(A257,'2019'!$A$6:$M$315,13,0)</f>
        <v>#N/A</v>
      </c>
      <c r="I257" s="217" t="e">
        <f t="shared" si="13"/>
        <v>#N/A</v>
      </c>
      <c r="J257" s="217" t="e">
        <f t="shared" si="14"/>
        <v>#N/A</v>
      </c>
      <c r="K257" s="234"/>
    </row>
    <row r="258" spans="1:11" x14ac:dyDescent="0.2">
      <c r="A258" s="234"/>
      <c r="B258" s="215" t="e">
        <f>VLOOKUP(A258,'2019'!$A$6:$N$315,9,0)</f>
        <v>#N/A</v>
      </c>
      <c r="C258" s="215" t="e">
        <f>VLOOKUP(A258,'2019'!$A$6:$L$315,5,0)</f>
        <v>#N/A</v>
      </c>
      <c r="D258" s="189" t="e">
        <f>VLOOKUP(A258,'2019'!$A$6:$L$315,12,0)</f>
        <v>#N/A</v>
      </c>
      <c r="E258" s="189"/>
      <c r="F258" s="189"/>
      <c r="G258" s="189"/>
      <c r="H258" s="189" t="e">
        <f>VLOOKUP(A258,'2019'!$A$6:$M$315,13,0)</f>
        <v>#N/A</v>
      </c>
      <c r="I258" s="217" t="e">
        <f t="shared" si="13"/>
        <v>#N/A</v>
      </c>
      <c r="J258" s="217" t="e">
        <f t="shared" si="14"/>
        <v>#N/A</v>
      </c>
      <c r="K258" s="234"/>
    </row>
    <row r="259" spans="1:11" x14ac:dyDescent="0.2">
      <c r="A259" s="234"/>
      <c r="B259" s="215" t="e">
        <f>VLOOKUP(A259,'2019'!$A$6:$N$315,9,0)</f>
        <v>#N/A</v>
      </c>
      <c r="C259" s="215" t="e">
        <f>VLOOKUP(A259,'2019'!$A$6:$L$315,5,0)</f>
        <v>#N/A</v>
      </c>
      <c r="D259" s="189" t="e">
        <f>VLOOKUP(A259,'2019'!$A$6:$L$315,12,0)</f>
        <v>#N/A</v>
      </c>
      <c r="E259" s="189"/>
      <c r="F259" s="189"/>
      <c r="G259" s="189"/>
      <c r="H259" s="189" t="e">
        <f>VLOOKUP(A259,'2019'!$A$6:$M$315,13,0)</f>
        <v>#N/A</v>
      </c>
      <c r="I259" s="217" t="e">
        <f t="shared" ref="I259:I315" si="15">(D259*E259)/2</f>
        <v>#N/A</v>
      </c>
      <c r="J259" s="217" t="e">
        <f t="shared" si="14"/>
        <v>#N/A</v>
      </c>
      <c r="K259" s="234"/>
    </row>
    <row r="260" spans="1:11" x14ac:dyDescent="0.2">
      <c r="A260" s="234"/>
      <c r="B260" s="215" t="e">
        <f>VLOOKUP(A260,'2019'!$A$6:$N$315,9,0)</f>
        <v>#N/A</v>
      </c>
      <c r="C260" s="215" t="e">
        <f>VLOOKUP(A260,'2019'!$A$6:$L$315,5,0)</f>
        <v>#N/A</v>
      </c>
      <c r="D260" s="189" t="e">
        <f>VLOOKUP(A260,'2019'!$A$6:$L$315,12,0)</f>
        <v>#N/A</v>
      </c>
      <c r="E260" s="189"/>
      <c r="F260" s="189"/>
      <c r="G260" s="189"/>
      <c r="H260" s="189" t="e">
        <f>VLOOKUP(A260,'2019'!$A$6:$M$315,13,0)</f>
        <v>#N/A</v>
      </c>
      <c r="I260" s="217" t="e">
        <f t="shared" si="15"/>
        <v>#N/A</v>
      </c>
      <c r="J260" s="217" t="e">
        <f t="shared" si="14"/>
        <v>#N/A</v>
      </c>
      <c r="K260" s="234"/>
    </row>
    <row r="261" spans="1:11" x14ac:dyDescent="0.2">
      <c r="A261" s="234"/>
      <c r="B261" s="215" t="e">
        <f>VLOOKUP(A261,'2019'!$A$6:$N$315,9,0)</f>
        <v>#N/A</v>
      </c>
      <c r="C261" s="215" t="e">
        <f>VLOOKUP(A261,'2019'!$A$6:$L$315,5,0)</f>
        <v>#N/A</v>
      </c>
      <c r="D261" s="189" t="e">
        <f>VLOOKUP(A261,'2019'!$A$6:$L$315,12,0)</f>
        <v>#N/A</v>
      </c>
      <c r="E261" s="189"/>
      <c r="F261" s="189"/>
      <c r="G261" s="189"/>
      <c r="H261" s="189" t="e">
        <f>VLOOKUP(A261,'2019'!$A$6:$M$315,13,0)</f>
        <v>#N/A</v>
      </c>
      <c r="I261" s="217" t="e">
        <f t="shared" si="15"/>
        <v>#N/A</v>
      </c>
      <c r="J261" s="217" t="e">
        <f t="shared" si="14"/>
        <v>#N/A</v>
      </c>
      <c r="K261" s="234"/>
    </row>
    <row r="262" spans="1:11" x14ac:dyDescent="0.2">
      <c r="A262" s="234"/>
      <c r="B262" s="215" t="e">
        <f>VLOOKUP(A262,'2019'!$A$6:$N$315,9,0)</f>
        <v>#N/A</v>
      </c>
      <c r="C262" s="215" t="e">
        <f>VLOOKUP(A262,'2019'!$A$6:$L$315,5,0)</f>
        <v>#N/A</v>
      </c>
      <c r="D262" s="189" t="e">
        <f>VLOOKUP(A262,'2019'!$A$6:$L$315,12,0)</f>
        <v>#N/A</v>
      </c>
      <c r="E262" s="189"/>
      <c r="F262" s="189"/>
      <c r="G262" s="189"/>
      <c r="H262" s="189" t="e">
        <f>VLOOKUP(A262,'2019'!$A$6:$M$315,13,0)</f>
        <v>#N/A</v>
      </c>
      <c r="I262" s="217" t="e">
        <f t="shared" si="15"/>
        <v>#N/A</v>
      </c>
      <c r="J262" s="217" t="e">
        <f t="shared" si="14"/>
        <v>#N/A</v>
      </c>
      <c r="K262" s="234"/>
    </row>
    <row r="263" spans="1:11" x14ac:dyDescent="0.2">
      <c r="A263" s="234"/>
      <c r="B263" s="215" t="e">
        <f>VLOOKUP(A263,'2019'!$A$6:$N$315,9,0)</f>
        <v>#N/A</v>
      </c>
      <c r="C263" s="215" t="e">
        <f>VLOOKUP(A263,'2019'!$A$6:$L$315,5,0)</f>
        <v>#N/A</v>
      </c>
      <c r="D263" s="189" t="e">
        <f>VLOOKUP(A263,'2019'!$A$6:$L$315,12,0)</f>
        <v>#N/A</v>
      </c>
      <c r="E263" s="189"/>
      <c r="F263" s="189"/>
      <c r="G263" s="189"/>
      <c r="H263" s="189" t="e">
        <f>VLOOKUP(A263,'2019'!$A$6:$M$315,13,0)</f>
        <v>#N/A</v>
      </c>
      <c r="I263" s="217" t="e">
        <f t="shared" si="15"/>
        <v>#N/A</v>
      </c>
      <c r="J263" s="217" t="e">
        <f t="shared" si="14"/>
        <v>#N/A</v>
      </c>
      <c r="K263" s="234"/>
    </row>
    <row r="264" spans="1:11" x14ac:dyDescent="0.2">
      <c r="A264" s="234"/>
      <c r="B264" s="215" t="e">
        <f>VLOOKUP(A264,'2019'!$A$6:$N$315,9,0)</f>
        <v>#N/A</v>
      </c>
      <c r="C264" s="215" t="e">
        <f>VLOOKUP(A264,'2019'!$A$6:$L$315,5,0)</f>
        <v>#N/A</v>
      </c>
      <c r="D264" s="189" t="e">
        <f>VLOOKUP(A264,'2019'!$A$6:$L$315,12,0)</f>
        <v>#N/A</v>
      </c>
      <c r="E264" s="189"/>
      <c r="F264" s="189"/>
      <c r="G264" s="189"/>
      <c r="H264" s="189" t="e">
        <f>VLOOKUP(A264,'2019'!$A$6:$M$315,13,0)</f>
        <v>#N/A</v>
      </c>
      <c r="I264" s="217" t="e">
        <f t="shared" si="15"/>
        <v>#N/A</v>
      </c>
      <c r="J264" s="217" t="e">
        <f t="shared" si="14"/>
        <v>#N/A</v>
      </c>
      <c r="K264" s="234"/>
    </row>
    <row r="265" spans="1:11" x14ac:dyDescent="0.2">
      <c r="A265" s="234"/>
      <c r="B265" s="215" t="e">
        <f>VLOOKUP(A265,'2019'!$A$6:$N$315,9,0)</f>
        <v>#N/A</v>
      </c>
      <c r="C265" s="215" t="e">
        <f>VLOOKUP(A265,'2019'!$A$6:$L$315,5,0)</f>
        <v>#N/A</v>
      </c>
      <c r="D265" s="189" t="e">
        <f>VLOOKUP(A265,'2019'!$A$6:$L$315,12,0)</f>
        <v>#N/A</v>
      </c>
      <c r="E265" s="189"/>
      <c r="F265" s="189"/>
      <c r="G265" s="189"/>
      <c r="H265" s="189" t="e">
        <f>VLOOKUP(A265,'2019'!$A$6:$M$315,13,0)</f>
        <v>#N/A</v>
      </c>
      <c r="I265" s="217" t="e">
        <f t="shared" si="15"/>
        <v>#N/A</v>
      </c>
      <c r="J265" s="217" t="e">
        <f t="shared" si="14"/>
        <v>#N/A</v>
      </c>
      <c r="K265" s="234"/>
    </row>
    <row r="266" spans="1:11" x14ac:dyDescent="0.2">
      <c r="A266" s="234"/>
      <c r="B266" s="215" t="e">
        <f>VLOOKUP(A266,'2019'!$A$6:$N$315,9,0)</f>
        <v>#N/A</v>
      </c>
      <c r="C266" s="215" t="e">
        <f>VLOOKUP(A266,'2019'!$A$6:$L$315,5,0)</f>
        <v>#N/A</v>
      </c>
      <c r="D266" s="189" t="e">
        <f>VLOOKUP(A266,'2019'!$A$6:$L$315,12,0)</f>
        <v>#N/A</v>
      </c>
      <c r="E266" s="189"/>
      <c r="F266" s="189"/>
      <c r="G266" s="189"/>
      <c r="H266" s="189" t="e">
        <f>VLOOKUP(A266,'2019'!$A$6:$M$315,13,0)</f>
        <v>#N/A</v>
      </c>
      <c r="I266" s="217" t="e">
        <f t="shared" si="15"/>
        <v>#N/A</v>
      </c>
      <c r="J266" s="217" t="e">
        <f t="shared" si="14"/>
        <v>#N/A</v>
      </c>
      <c r="K266" s="234"/>
    </row>
    <row r="267" spans="1:11" x14ac:dyDescent="0.2">
      <c r="A267" s="234"/>
      <c r="B267" s="215" t="e">
        <f>VLOOKUP(A267,'2019'!$A$6:$N$315,9,0)</f>
        <v>#N/A</v>
      </c>
      <c r="C267" s="215" t="e">
        <f>VLOOKUP(A267,'2019'!$A$6:$L$315,5,0)</f>
        <v>#N/A</v>
      </c>
      <c r="D267" s="189" t="e">
        <f>VLOOKUP(A267,'2019'!$A$6:$L$315,12,0)</f>
        <v>#N/A</v>
      </c>
      <c r="E267" s="189"/>
      <c r="F267" s="189"/>
      <c r="G267" s="189"/>
      <c r="H267" s="189" t="e">
        <f>VLOOKUP(A267,'2019'!$A$6:$M$315,13,0)</f>
        <v>#N/A</v>
      </c>
      <c r="I267" s="217" t="e">
        <f t="shared" si="15"/>
        <v>#N/A</v>
      </c>
      <c r="J267" s="217" t="e">
        <f t="shared" si="14"/>
        <v>#N/A</v>
      </c>
      <c r="K267" s="234"/>
    </row>
    <row r="268" spans="1:11" x14ac:dyDescent="0.2">
      <c r="A268" s="234"/>
      <c r="B268" s="215" t="e">
        <f>VLOOKUP(A268,'2019'!$A$6:$N$315,9,0)</f>
        <v>#N/A</v>
      </c>
      <c r="C268" s="215" t="e">
        <f>VLOOKUP(A268,'2019'!$A$6:$L$315,5,0)</f>
        <v>#N/A</v>
      </c>
      <c r="D268" s="189" t="e">
        <f>VLOOKUP(A268,'2019'!$A$6:$L$315,12,0)</f>
        <v>#N/A</v>
      </c>
      <c r="E268" s="189"/>
      <c r="F268" s="189"/>
      <c r="G268" s="189"/>
      <c r="H268" s="189" t="e">
        <f>VLOOKUP(A268,'2019'!$A$6:$M$315,13,0)</f>
        <v>#N/A</v>
      </c>
      <c r="I268" s="217" t="e">
        <f t="shared" si="15"/>
        <v>#N/A</v>
      </c>
      <c r="J268" s="217" t="e">
        <f t="shared" si="14"/>
        <v>#N/A</v>
      </c>
      <c r="K268" s="234"/>
    </row>
    <row r="269" spans="1:11" x14ac:dyDescent="0.2">
      <c r="A269" s="234"/>
      <c r="B269" s="215" t="e">
        <f>VLOOKUP(A269,'2019'!$A$6:$N$315,9,0)</f>
        <v>#N/A</v>
      </c>
      <c r="C269" s="215" t="e">
        <f>VLOOKUP(A269,'2019'!$A$6:$L$315,5,0)</f>
        <v>#N/A</v>
      </c>
      <c r="D269" s="189" t="e">
        <f>VLOOKUP(A269,'2019'!$A$6:$L$315,12,0)</f>
        <v>#N/A</v>
      </c>
      <c r="E269" s="189"/>
      <c r="F269" s="189"/>
      <c r="G269" s="189"/>
      <c r="H269" s="189" t="e">
        <f>VLOOKUP(A269,'2019'!$A$6:$M$315,13,0)</f>
        <v>#N/A</v>
      </c>
      <c r="I269" s="217" t="e">
        <f t="shared" si="15"/>
        <v>#N/A</v>
      </c>
      <c r="J269" s="217" t="e">
        <f t="shared" si="14"/>
        <v>#N/A</v>
      </c>
      <c r="K269" s="234"/>
    </row>
    <row r="270" spans="1:11" x14ac:dyDescent="0.2">
      <c r="A270" s="234"/>
      <c r="B270" s="215" t="e">
        <f>VLOOKUP(A270,'2019'!$A$6:$N$315,9,0)</f>
        <v>#N/A</v>
      </c>
      <c r="C270" s="215" t="e">
        <f>VLOOKUP(A270,'2019'!$A$6:$L$315,5,0)</f>
        <v>#N/A</v>
      </c>
      <c r="D270" s="189" t="e">
        <f>VLOOKUP(A270,'2019'!$A$6:$L$315,12,0)</f>
        <v>#N/A</v>
      </c>
      <c r="E270" s="189"/>
      <c r="F270" s="189"/>
      <c r="G270" s="189"/>
      <c r="H270" s="189" t="e">
        <f>VLOOKUP(A270,'2019'!$A$6:$M$315,13,0)</f>
        <v>#N/A</v>
      </c>
      <c r="I270" s="217" t="e">
        <f t="shared" si="15"/>
        <v>#N/A</v>
      </c>
      <c r="J270" s="217" t="e">
        <f t="shared" si="14"/>
        <v>#N/A</v>
      </c>
      <c r="K270" s="234"/>
    </row>
    <row r="271" spans="1:11" x14ac:dyDescent="0.2">
      <c r="A271" s="234"/>
      <c r="B271" s="215" t="e">
        <f>VLOOKUP(A271,'2019'!$A$6:$N$315,9,0)</f>
        <v>#N/A</v>
      </c>
      <c r="C271" s="215" t="e">
        <f>VLOOKUP(A271,'2019'!$A$6:$L$315,5,0)</f>
        <v>#N/A</v>
      </c>
      <c r="D271" s="189" t="e">
        <f>VLOOKUP(A271,'2019'!$A$6:$L$315,12,0)</f>
        <v>#N/A</v>
      </c>
      <c r="E271" s="189"/>
      <c r="F271" s="189"/>
      <c r="G271" s="189"/>
      <c r="H271" s="189" t="e">
        <f>VLOOKUP(A271,'2019'!$A$6:$M$315,13,0)</f>
        <v>#N/A</v>
      </c>
      <c r="I271" s="217" t="e">
        <f t="shared" si="15"/>
        <v>#N/A</v>
      </c>
      <c r="J271" s="217" t="e">
        <f t="shared" si="14"/>
        <v>#N/A</v>
      </c>
      <c r="K271" s="234"/>
    </row>
    <row r="272" spans="1:11" x14ac:dyDescent="0.2">
      <c r="A272" s="234"/>
      <c r="B272" s="215" t="e">
        <f>VLOOKUP(A272,'2019'!$A$6:$N$315,9,0)</f>
        <v>#N/A</v>
      </c>
      <c r="C272" s="215" t="e">
        <f>VLOOKUP(A272,'2019'!$A$6:$L$315,5,0)</f>
        <v>#N/A</v>
      </c>
      <c r="D272" s="189" t="e">
        <f>VLOOKUP(A272,'2019'!$A$6:$L$315,12,0)</f>
        <v>#N/A</v>
      </c>
      <c r="E272" s="189"/>
      <c r="F272" s="189"/>
      <c r="G272" s="189"/>
      <c r="H272" s="189" t="e">
        <f>VLOOKUP(A272,'2019'!$A$6:$M$315,13,0)</f>
        <v>#N/A</v>
      </c>
      <c r="I272" s="217" t="e">
        <f t="shared" si="15"/>
        <v>#N/A</v>
      </c>
      <c r="J272" s="217" t="e">
        <f t="shared" si="14"/>
        <v>#N/A</v>
      </c>
      <c r="K272" s="234"/>
    </row>
    <row r="273" spans="1:11" x14ac:dyDescent="0.2">
      <c r="A273" s="234"/>
      <c r="B273" s="215" t="e">
        <f>VLOOKUP(A273,'2019'!$A$6:$N$315,9,0)</f>
        <v>#N/A</v>
      </c>
      <c r="C273" s="215" t="e">
        <f>VLOOKUP(A273,'2019'!$A$6:$L$315,5,0)</f>
        <v>#N/A</v>
      </c>
      <c r="D273" s="189" t="e">
        <f>VLOOKUP(A273,'2019'!$A$6:$L$315,12,0)</f>
        <v>#N/A</v>
      </c>
      <c r="E273" s="189"/>
      <c r="F273" s="189"/>
      <c r="G273" s="189"/>
      <c r="H273" s="189" t="e">
        <f>VLOOKUP(A273,'2019'!$A$6:$M$315,13,0)</f>
        <v>#N/A</v>
      </c>
      <c r="I273" s="217" t="e">
        <f t="shared" si="15"/>
        <v>#N/A</v>
      </c>
      <c r="J273" s="217" t="e">
        <f t="shared" si="14"/>
        <v>#N/A</v>
      </c>
      <c r="K273" s="234"/>
    </row>
    <row r="274" spans="1:11" x14ac:dyDescent="0.2">
      <c r="A274" s="234"/>
      <c r="B274" s="215" t="e">
        <f>VLOOKUP(A274,'2019'!$A$6:$N$315,9,0)</f>
        <v>#N/A</v>
      </c>
      <c r="C274" s="215" t="e">
        <f>VLOOKUP(A274,'2019'!$A$6:$L$315,5,0)</f>
        <v>#N/A</v>
      </c>
      <c r="D274" s="189" t="e">
        <f>VLOOKUP(A274,'2019'!$A$6:$L$315,12,0)</f>
        <v>#N/A</v>
      </c>
      <c r="E274" s="189"/>
      <c r="F274" s="189"/>
      <c r="G274" s="189"/>
      <c r="H274" s="189" t="e">
        <f>VLOOKUP(A274,'2019'!$A$6:$M$315,13,0)</f>
        <v>#N/A</v>
      </c>
      <c r="I274" s="217" t="e">
        <f t="shared" si="15"/>
        <v>#N/A</v>
      </c>
      <c r="J274" s="217" t="e">
        <f t="shared" si="14"/>
        <v>#N/A</v>
      </c>
      <c r="K274" s="234"/>
    </row>
    <row r="275" spans="1:11" x14ac:dyDescent="0.2">
      <c r="A275" s="234"/>
      <c r="B275" s="215" t="e">
        <f>VLOOKUP(A275,'2019'!$A$6:$N$315,9,0)</f>
        <v>#N/A</v>
      </c>
      <c r="C275" s="215" t="e">
        <f>VLOOKUP(A275,'2019'!$A$6:$L$315,5,0)</f>
        <v>#N/A</v>
      </c>
      <c r="D275" s="189" t="e">
        <f>VLOOKUP(A275,'2019'!$A$6:$L$315,12,0)</f>
        <v>#N/A</v>
      </c>
      <c r="E275" s="189"/>
      <c r="F275" s="189"/>
      <c r="G275" s="189"/>
      <c r="H275" s="189" t="e">
        <f>VLOOKUP(A275,'2019'!$A$6:$M$315,13,0)</f>
        <v>#N/A</v>
      </c>
      <c r="I275" s="217" t="e">
        <f t="shared" si="15"/>
        <v>#N/A</v>
      </c>
      <c r="J275" s="217" t="e">
        <f t="shared" si="14"/>
        <v>#N/A</v>
      </c>
      <c r="K275" s="234"/>
    </row>
    <row r="276" spans="1:11" x14ac:dyDescent="0.2">
      <c r="A276" s="234"/>
      <c r="B276" s="215" t="e">
        <f>VLOOKUP(A276,'2019'!$A$6:$N$315,9,0)</f>
        <v>#N/A</v>
      </c>
      <c r="C276" s="215" t="e">
        <f>VLOOKUP(A276,'2019'!$A$6:$L$315,5,0)</f>
        <v>#N/A</v>
      </c>
      <c r="D276" s="189" t="e">
        <f>VLOOKUP(A276,'2019'!$A$6:$L$315,12,0)</f>
        <v>#N/A</v>
      </c>
      <c r="E276" s="189"/>
      <c r="F276" s="189"/>
      <c r="G276" s="189"/>
      <c r="H276" s="189" t="e">
        <f>VLOOKUP(A276,'2019'!$A$6:$M$315,13,0)</f>
        <v>#N/A</v>
      </c>
      <c r="I276" s="217" t="e">
        <f t="shared" si="15"/>
        <v>#N/A</v>
      </c>
      <c r="J276" s="217" t="e">
        <f t="shared" si="14"/>
        <v>#N/A</v>
      </c>
      <c r="K276" s="234"/>
    </row>
    <row r="277" spans="1:11" x14ac:dyDescent="0.2">
      <c r="A277" s="234"/>
      <c r="B277" s="215" t="e">
        <f>VLOOKUP(A277,'2019'!$A$6:$N$315,9,0)</f>
        <v>#N/A</v>
      </c>
      <c r="C277" s="215" t="e">
        <f>VLOOKUP(A277,'2019'!$A$6:$L$315,5,0)</f>
        <v>#N/A</v>
      </c>
      <c r="D277" s="189" t="e">
        <f>VLOOKUP(A277,'2019'!$A$6:$L$315,12,0)</f>
        <v>#N/A</v>
      </c>
      <c r="E277" s="189"/>
      <c r="F277" s="189"/>
      <c r="G277" s="189"/>
      <c r="H277" s="189" t="e">
        <f>VLOOKUP(A277,'2019'!$A$6:$M$315,13,0)</f>
        <v>#N/A</v>
      </c>
      <c r="I277" s="217" t="e">
        <f t="shared" si="15"/>
        <v>#N/A</v>
      </c>
      <c r="J277" s="217" t="e">
        <f t="shared" si="14"/>
        <v>#N/A</v>
      </c>
      <c r="K277" s="234"/>
    </row>
    <row r="278" spans="1:11" x14ac:dyDescent="0.2">
      <c r="A278" s="234"/>
      <c r="B278" s="215" t="e">
        <f>VLOOKUP(A278,'2019'!$A$6:$N$315,9,0)</f>
        <v>#N/A</v>
      </c>
      <c r="C278" s="215" t="e">
        <f>VLOOKUP(A278,'2019'!$A$6:$L$315,5,0)</f>
        <v>#N/A</v>
      </c>
      <c r="D278" s="189" t="e">
        <f>VLOOKUP(A278,'2019'!$A$6:$L$315,12,0)</f>
        <v>#N/A</v>
      </c>
      <c r="E278" s="189"/>
      <c r="F278" s="189"/>
      <c r="G278" s="189"/>
      <c r="H278" s="189" t="e">
        <f>VLOOKUP(A278,'2019'!$A$6:$M$315,13,0)</f>
        <v>#N/A</v>
      </c>
      <c r="I278" s="217" t="e">
        <f t="shared" si="15"/>
        <v>#N/A</v>
      </c>
      <c r="J278" s="217" t="e">
        <f t="shared" si="14"/>
        <v>#N/A</v>
      </c>
      <c r="K278" s="234"/>
    </row>
    <row r="279" spans="1:11" x14ac:dyDescent="0.2">
      <c r="A279" s="234"/>
      <c r="B279" s="215" t="e">
        <f>VLOOKUP(A279,'2019'!$A$6:$N$315,9,0)</f>
        <v>#N/A</v>
      </c>
      <c r="C279" s="215" t="e">
        <f>VLOOKUP(A279,'2019'!$A$6:$L$315,5,0)</f>
        <v>#N/A</v>
      </c>
      <c r="D279" s="189" t="e">
        <f>VLOOKUP(A279,'2019'!$A$6:$L$315,12,0)</f>
        <v>#N/A</v>
      </c>
      <c r="E279" s="189"/>
      <c r="F279" s="189"/>
      <c r="G279" s="189"/>
      <c r="H279" s="189" t="e">
        <f>VLOOKUP(A279,'2019'!$A$6:$M$315,13,0)</f>
        <v>#N/A</v>
      </c>
      <c r="I279" s="217" t="e">
        <f t="shared" si="15"/>
        <v>#N/A</v>
      </c>
      <c r="J279" s="217" t="e">
        <f t="shared" si="14"/>
        <v>#N/A</v>
      </c>
      <c r="K279" s="234"/>
    </row>
    <row r="280" spans="1:11" x14ac:dyDescent="0.2">
      <c r="A280" s="234"/>
      <c r="B280" s="215" t="e">
        <f>VLOOKUP(A280,'2019'!$A$6:$N$315,9,0)</f>
        <v>#N/A</v>
      </c>
      <c r="C280" s="215" t="e">
        <f>VLOOKUP(A280,'2019'!$A$6:$L$315,5,0)</f>
        <v>#N/A</v>
      </c>
      <c r="D280" s="189" t="e">
        <f>VLOOKUP(A280,'2019'!$A$6:$L$315,12,0)</f>
        <v>#N/A</v>
      </c>
      <c r="E280" s="189"/>
      <c r="F280" s="189"/>
      <c r="G280" s="189"/>
      <c r="H280" s="189" t="e">
        <f>VLOOKUP(A280,'2019'!$A$6:$M$315,13,0)</f>
        <v>#N/A</v>
      </c>
      <c r="I280" s="217" t="e">
        <f t="shared" si="15"/>
        <v>#N/A</v>
      </c>
      <c r="J280" s="217" t="e">
        <f t="shared" si="14"/>
        <v>#N/A</v>
      </c>
      <c r="K280" s="234"/>
    </row>
    <row r="281" spans="1:11" x14ac:dyDescent="0.2">
      <c r="A281" s="234"/>
      <c r="B281" s="215" t="e">
        <f>VLOOKUP(A281,'2019'!$A$6:$N$315,9,0)</f>
        <v>#N/A</v>
      </c>
      <c r="C281" s="215" t="e">
        <f>VLOOKUP(A281,'2019'!$A$6:$L$315,5,0)</f>
        <v>#N/A</v>
      </c>
      <c r="D281" s="189" t="e">
        <f>VLOOKUP(A281,'2019'!$A$6:$L$315,12,0)</f>
        <v>#N/A</v>
      </c>
      <c r="E281" s="189"/>
      <c r="F281" s="189"/>
      <c r="G281" s="189"/>
      <c r="H281" s="189" t="e">
        <f>VLOOKUP(A281,'2019'!$A$6:$M$315,13,0)</f>
        <v>#N/A</v>
      </c>
      <c r="I281" s="217" t="e">
        <f t="shared" si="15"/>
        <v>#N/A</v>
      </c>
      <c r="J281" s="217" t="e">
        <f t="shared" si="14"/>
        <v>#N/A</v>
      </c>
      <c r="K281" s="234"/>
    </row>
    <row r="282" spans="1:11" x14ac:dyDescent="0.2">
      <c r="A282" s="234"/>
      <c r="B282" s="215" t="e">
        <f>VLOOKUP(A282,'2019'!$A$6:$N$315,9,0)</f>
        <v>#N/A</v>
      </c>
      <c r="C282" s="215" t="e">
        <f>VLOOKUP(A282,'2019'!$A$6:$L$315,5,0)</f>
        <v>#N/A</v>
      </c>
      <c r="D282" s="189" t="e">
        <f>VLOOKUP(A282,'2019'!$A$6:$L$315,12,0)</f>
        <v>#N/A</v>
      </c>
      <c r="E282" s="189"/>
      <c r="F282" s="189"/>
      <c r="G282" s="189"/>
      <c r="H282" s="189" t="e">
        <f>VLOOKUP(A282,'2019'!$A$6:$M$315,13,0)</f>
        <v>#N/A</v>
      </c>
      <c r="I282" s="217" t="e">
        <f t="shared" si="15"/>
        <v>#N/A</v>
      </c>
      <c r="J282" s="217" t="e">
        <f t="shared" si="14"/>
        <v>#N/A</v>
      </c>
      <c r="K282" s="234"/>
    </row>
    <row r="283" spans="1:11" x14ac:dyDescent="0.2">
      <c r="A283" s="234"/>
      <c r="B283" s="215" t="e">
        <f>VLOOKUP(A283,'2019'!$A$6:$N$315,9,0)</f>
        <v>#N/A</v>
      </c>
      <c r="C283" s="215" t="e">
        <f>VLOOKUP(A283,'2019'!$A$6:$L$315,5,0)</f>
        <v>#N/A</v>
      </c>
      <c r="D283" s="189" t="e">
        <f>VLOOKUP(A283,'2019'!$A$6:$L$315,12,0)</f>
        <v>#N/A</v>
      </c>
      <c r="E283" s="189"/>
      <c r="F283" s="189"/>
      <c r="G283" s="189"/>
      <c r="H283" s="189" t="e">
        <f>VLOOKUP(A283,'2019'!$A$6:$M$315,13,0)</f>
        <v>#N/A</v>
      </c>
      <c r="I283" s="217" t="e">
        <f t="shared" si="15"/>
        <v>#N/A</v>
      </c>
      <c r="J283" s="217" t="e">
        <f t="shared" si="14"/>
        <v>#N/A</v>
      </c>
      <c r="K283" s="234"/>
    </row>
    <row r="284" spans="1:11" x14ac:dyDescent="0.2">
      <c r="A284" s="234"/>
      <c r="B284" s="215" t="e">
        <f>VLOOKUP(A284,'2019'!$A$6:$N$315,9,0)</f>
        <v>#N/A</v>
      </c>
      <c r="C284" s="215" t="e">
        <f>VLOOKUP(A284,'2019'!$A$6:$L$315,5,0)</f>
        <v>#N/A</v>
      </c>
      <c r="D284" s="189" t="e">
        <f>VLOOKUP(A284,'2019'!$A$6:$L$315,12,0)</f>
        <v>#N/A</v>
      </c>
      <c r="E284" s="189"/>
      <c r="F284" s="189"/>
      <c r="G284" s="189"/>
      <c r="H284" s="189" t="e">
        <f>VLOOKUP(A284,'2019'!$A$6:$M$315,13,0)</f>
        <v>#N/A</v>
      </c>
      <c r="I284" s="217" t="e">
        <f t="shared" si="15"/>
        <v>#N/A</v>
      </c>
      <c r="J284" s="217" t="e">
        <f t="shared" si="14"/>
        <v>#N/A</v>
      </c>
      <c r="K284" s="234"/>
    </row>
    <row r="285" spans="1:11" x14ac:dyDescent="0.2">
      <c r="A285" s="234"/>
      <c r="B285" s="215" t="e">
        <f>VLOOKUP(A285,'2019'!$A$6:$N$315,9,0)</f>
        <v>#N/A</v>
      </c>
      <c r="C285" s="215" t="e">
        <f>VLOOKUP(A285,'2019'!$A$6:$L$315,5,0)</f>
        <v>#N/A</v>
      </c>
      <c r="D285" s="189" t="e">
        <f>VLOOKUP(A285,'2019'!$A$6:$L$315,12,0)</f>
        <v>#N/A</v>
      </c>
      <c r="E285" s="189"/>
      <c r="F285" s="189"/>
      <c r="G285" s="189"/>
      <c r="H285" s="189" t="e">
        <f>VLOOKUP(A285,'2019'!$A$6:$M$315,13,0)</f>
        <v>#N/A</v>
      </c>
      <c r="I285" s="217" t="e">
        <f t="shared" si="15"/>
        <v>#N/A</v>
      </c>
      <c r="J285" s="217" t="e">
        <f t="shared" si="14"/>
        <v>#N/A</v>
      </c>
      <c r="K285" s="234"/>
    </row>
    <row r="286" spans="1:11" x14ac:dyDescent="0.2">
      <c r="A286" s="234"/>
      <c r="B286" s="215" t="e">
        <f>VLOOKUP(A286,'2019'!$A$6:$N$315,9,0)</f>
        <v>#N/A</v>
      </c>
      <c r="C286" s="215" t="e">
        <f>VLOOKUP(A286,'2019'!$A$6:$L$315,5,0)</f>
        <v>#N/A</v>
      </c>
      <c r="D286" s="189" t="e">
        <f>VLOOKUP(A286,'2019'!$A$6:$L$315,12,0)</f>
        <v>#N/A</v>
      </c>
      <c r="E286" s="189"/>
      <c r="F286" s="189"/>
      <c r="G286" s="189"/>
      <c r="H286" s="189" t="e">
        <f>VLOOKUP(A286,'2019'!$A$6:$M$315,13,0)</f>
        <v>#N/A</v>
      </c>
      <c r="I286" s="217" t="e">
        <f t="shared" si="15"/>
        <v>#N/A</v>
      </c>
      <c r="J286" s="217" t="e">
        <f t="shared" si="14"/>
        <v>#N/A</v>
      </c>
      <c r="K286" s="234"/>
    </row>
    <row r="287" spans="1:11" x14ac:dyDescent="0.2">
      <c r="A287" s="234"/>
      <c r="B287" s="215" t="e">
        <f>VLOOKUP(A287,'2019'!$A$6:$N$315,9,0)</f>
        <v>#N/A</v>
      </c>
      <c r="C287" s="215" t="e">
        <f>VLOOKUP(A287,'2019'!$A$6:$L$315,5,0)</f>
        <v>#N/A</v>
      </c>
      <c r="D287" s="189" t="e">
        <f>VLOOKUP(A287,'2019'!$A$6:$L$315,12,0)</f>
        <v>#N/A</v>
      </c>
      <c r="E287" s="189"/>
      <c r="F287" s="189"/>
      <c r="G287" s="189"/>
      <c r="H287" s="189" t="e">
        <f>VLOOKUP(A287,'2019'!$A$6:$M$315,13,0)</f>
        <v>#N/A</v>
      </c>
      <c r="I287" s="217" t="e">
        <f t="shared" si="15"/>
        <v>#N/A</v>
      </c>
      <c r="J287" s="217" t="e">
        <f t="shared" si="14"/>
        <v>#N/A</v>
      </c>
      <c r="K287" s="234"/>
    </row>
    <row r="288" spans="1:11" x14ac:dyDescent="0.2">
      <c r="A288" s="234"/>
      <c r="B288" s="215" t="e">
        <f>VLOOKUP(A288,'2019'!$A$6:$N$315,9,0)</f>
        <v>#N/A</v>
      </c>
      <c r="C288" s="215" t="e">
        <f>VLOOKUP(A288,'2019'!$A$6:$L$315,5,0)</f>
        <v>#N/A</v>
      </c>
      <c r="D288" s="189" t="e">
        <f>VLOOKUP(A288,'2019'!$A$6:$L$315,12,0)</f>
        <v>#N/A</v>
      </c>
      <c r="E288" s="189"/>
      <c r="F288" s="189"/>
      <c r="G288" s="189"/>
      <c r="H288" s="189" t="e">
        <f>VLOOKUP(A288,'2019'!$A$6:$M$315,13,0)</f>
        <v>#N/A</v>
      </c>
      <c r="I288" s="217" t="e">
        <f t="shared" si="15"/>
        <v>#N/A</v>
      </c>
      <c r="J288" s="217" t="e">
        <f t="shared" si="14"/>
        <v>#N/A</v>
      </c>
      <c r="K288" s="234"/>
    </row>
    <row r="289" spans="1:11" x14ac:dyDescent="0.2">
      <c r="A289" s="234"/>
      <c r="B289" s="215" t="e">
        <f>VLOOKUP(A289,'2019'!$A$6:$N$315,9,0)</f>
        <v>#N/A</v>
      </c>
      <c r="C289" s="215" t="e">
        <f>VLOOKUP(A289,'2019'!$A$6:$L$315,5,0)</f>
        <v>#N/A</v>
      </c>
      <c r="D289" s="189" t="e">
        <f>VLOOKUP(A289,'2019'!$A$6:$L$315,12,0)</f>
        <v>#N/A</v>
      </c>
      <c r="E289" s="189"/>
      <c r="F289" s="189"/>
      <c r="G289" s="189"/>
      <c r="H289" s="189" t="e">
        <f>VLOOKUP(A289,'2019'!$A$6:$M$315,13,0)</f>
        <v>#N/A</v>
      </c>
      <c r="I289" s="217" t="e">
        <f t="shared" si="15"/>
        <v>#N/A</v>
      </c>
      <c r="J289" s="217" t="e">
        <f t="shared" si="14"/>
        <v>#N/A</v>
      </c>
      <c r="K289" s="234"/>
    </row>
    <row r="290" spans="1:11" x14ac:dyDescent="0.2">
      <c r="A290" s="234"/>
      <c r="B290" s="215" t="e">
        <f>VLOOKUP(A290,'2019'!$A$6:$N$315,9,0)</f>
        <v>#N/A</v>
      </c>
      <c r="C290" s="215" t="e">
        <f>VLOOKUP(A290,'2019'!$A$6:$L$315,5,0)</f>
        <v>#N/A</v>
      </c>
      <c r="D290" s="189" t="e">
        <f>VLOOKUP(A290,'2019'!$A$6:$L$315,12,0)</f>
        <v>#N/A</v>
      </c>
      <c r="E290" s="189"/>
      <c r="F290" s="189"/>
      <c r="G290" s="189"/>
      <c r="H290" s="189" t="e">
        <f>VLOOKUP(A290,'2019'!$A$6:$M$315,13,0)</f>
        <v>#N/A</v>
      </c>
      <c r="I290" s="217" t="e">
        <f t="shared" si="15"/>
        <v>#N/A</v>
      </c>
      <c r="J290" s="217" t="e">
        <f t="shared" si="14"/>
        <v>#N/A</v>
      </c>
      <c r="K290" s="234"/>
    </row>
    <row r="291" spans="1:11" x14ac:dyDescent="0.2">
      <c r="A291" s="234"/>
      <c r="B291" s="215" t="e">
        <f>VLOOKUP(A291,'2019'!$A$6:$N$315,9,0)</f>
        <v>#N/A</v>
      </c>
      <c r="C291" s="215" t="e">
        <f>VLOOKUP(A291,'2019'!$A$6:$L$315,5,0)</f>
        <v>#N/A</v>
      </c>
      <c r="D291" s="189" t="e">
        <f>VLOOKUP(A291,'2019'!$A$6:$L$315,12,0)</f>
        <v>#N/A</v>
      </c>
      <c r="E291" s="189"/>
      <c r="F291" s="189"/>
      <c r="G291" s="189"/>
      <c r="H291" s="189" t="e">
        <f>VLOOKUP(A291,'2019'!$A$6:$M$315,13,0)</f>
        <v>#N/A</v>
      </c>
      <c r="I291" s="217" t="e">
        <f t="shared" si="15"/>
        <v>#N/A</v>
      </c>
      <c r="J291" s="217" t="e">
        <f t="shared" si="14"/>
        <v>#N/A</v>
      </c>
      <c r="K291" s="234"/>
    </row>
    <row r="292" spans="1:11" x14ac:dyDescent="0.2">
      <c r="A292" s="234"/>
      <c r="B292" s="215" t="e">
        <f>VLOOKUP(A292,'2019'!$A$6:$N$315,9,0)</f>
        <v>#N/A</v>
      </c>
      <c r="C292" s="215" t="e">
        <f>VLOOKUP(A292,'2019'!$A$6:$L$315,5,0)</f>
        <v>#N/A</v>
      </c>
      <c r="D292" s="189" t="e">
        <f>VLOOKUP(A292,'2019'!$A$6:$L$315,12,0)</f>
        <v>#N/A</v>
      </c>
      <c r="E292" s="189"/>
      <c r="F292" s="189"/>
      <c r="G292" s="189"/>
      <c r="H292" s="189" t="e">
        <f>VLOOKUP(A292,'2019'!$A$6:$M$315,13,0)</f>
        <v>#N/A</v>
      </c>
      <c r="I292" s="217" t="e">
        <f t="shared" si="15"/>
        <v>#N/A</v>
      </c>
      <c r="J292" s="217" t="e">
        <f t="shared" si="14"/>
        <v>#N/A</v>
      </c>
      <c r="K292" s="234"/>
    </row>
    <row r="293" spans="1:11" x14ac:dyDescent="0.2">
      <c r="A293" s="234"/>
      <c r="B293" s="215" t="e">
        <f>VLOOKUP(A293,'2019'!$A$6:$N$315,9,0)</f>
        <v>#N/A</v>
      </c>
      <c r="C293" s="215" t="e">
        <f>VLOOKUP(A293,'2019'!$A$6:$L$315,5,0)</f>
        <v>#N/A</v>
      </c>
      <c r="D293" s="189" t="e">
        <f>VLOOKUP(A293,'2019'!$A$6:$L$315,12,0)</f>
        <v>#N/A</v>
      </c>
      <c r="E293" s="189"/>
      <c r="F293" s="189"/>
      <c r="G293" s="189"/>
      <c r="H293" s="189" t="e">
        <f>VLOOKUP(A293,'2019'!$A$6:$M$315,13,0)</f>
        <v>#N/A</v>
      </c>
      <c r="I293" s="217" t="e">
        <f t="shared" si="15"/>
        <v>#N/A</v>
      </c>
      <c r="J293" s="217" t="e">
        <f t="shared" si="14"/>
        <v>#N/A</v>
      </c>
      <c r="K293" s="234"/>
    </row>
    <row r="294" spans="1:11" x14ac:dyDescent="0.2">
      <c r="A294" s="234"/>
      <c r="B294" s="215" t="e">
        <f>VLOOKUP(A294,'2019'!$A$6:$N$315,9,0)</f>
        <v>#N/A</v>
      </c>
      <c r="C294" s="215" t="e">
        <f>VLOOKUP(A294,'2019'!$A$6:$L$315,5,0)</f>
        <v>#N/A</v>
      </c>
      <c r="D294" s="189" t="e">
        <f>VLOOKUP(A294,'2019'!$A$6:$L$315,12,0)</f>
        <v>#N/A</v>
      </c>
      <c r="E294" s="189"/>
      <c r="F294" s="189"/>
      <c r="G294" s="189"/>
      <c r="H294" s="189" t="e">
        <f>VLOOKUP(A294,'2019'!$A$6:$M$315,13,0)</f>
        <v>#N/A</v>
      </c>
      <c r="I294" s="217" t="e">
        <f t="shared" si="15"/>
        <v>#N/A</v>
      </c>
      <c r="J294" s="217" t="e">
        <f t="shared" si="14"/>
        <v>#N/A</v>
      </c>
      <c r="K294" s="234"/>
    </row>
    <row r="295" spans="1:11" x14ac:dyDescent="0.2">
      <c r="A295" s="234"/>
      <c r="B295" s="215" t="e">
        <f>VLOOKUP(A295,'2019'!$A$6:$N$315,9,0)</f>
        <v>#N/A</v>
      </c>
      <c r="C295" s="215" t="e">
        <f>VLOOKUP(A295,'2019'!$A$6:$L$315,5,0)</f>
        <v>#N/A</v>
      </c>
      <c r="D295" s="189" t="e">
        <f>VLOOKUP(A295,'2019'!$A$6:$L$315,12,0)</f>
        <v>#N/A</v>
      </c>
      <c r="E295" s="189"/>
      <c r="F295" s="189"/>
      <c r="G295" s="189"/>
      <c r="H295" s="189" t="e">
        <f>VLOOKUP(A295,'2019'!$A$6:$M$315,13,0)</f>
        <v>#N/A</v>
      </c>
      <c r="I295" s="217" t="e">
        <f t="shared" si="15"/>
        <v>#N/A</v>
      </c>
      <c r="J295" s="217" t="e">
        <f t="shared" si="14"/>
        <v>#N/A</v>
      </c>
      <c r="K295" s="234"/>
    </row>
    <row r="296" spans="1:11" x14ac:dyDescent="0.2">
      <c r="A296" s="234"/>
      <c r="B296" s="215" t="e">
        <f>VLOOKUP(A296,'2019'!$A$6:$N$315,9,0)</f>
        <v>#N/A</v>
      </c>
      <c r="C296" s="215" t="e">
        <f>VLOOKUP(A296,'2019'!$A$6:$L$315,5,0)</f>
        <v>#N/A</v>
      </c>
      <c r="D296" s="189" t="e">
        <f>VLOOKUP(A296,'2019'!$A$6:$L$315,12,0)</f>
        <v>#N/A</v>
      </c>
      <c r="E296" s="189"/>
      <c r="F296" s="189"/>
      <c r="G296" s="189"/>
      <c r="H296" s="189" t="e">
        <f>VLOOKUP(A296,'2019'!$A$6:$M$315,13,0)</f>
        <v>#N/A</v>
      </c>
      <c r="I296" s="217" t="e">
        <f t="shared" si="15"/>
        <v>#N/A</v>
      </c>
      <c r="J296" s="217" t="e">
        <f t="shared" si="14"/>
        <v>#N/A</v>
      </c>
      <c r="K296" s="234"/>
    </row>
    <row r="297" spans="1:11" x14ac:dyDescent="0.2">
      <c r="A297" s="234"/>
      <c r="B297" s="215" t="e">
        <f>VLOOKUP(A297,'2019'!$A$6:$N$315,9,0)</f>
        <v>#N/A</v>
      </c>
      <c r="C297" s="215" t="e">
        <f>VLOOKUP(A297,'2019'!$A$6:$L$315,5,0)</f>
        <v>#N/A</v>
      </c>
      <c r="D297" s="189" t="e">
        <f>VLOOKUP(A297,'2019'!$A$6:$L$315,12,0)</f>
        <v>#N/A</v>
      </c>
      <c r="E297" s="189"/>
      <c r="F297" s="189"/>
      <c r="G297" s="189"/>
      <c r="H297" s="189" t="e">
        <f>VLOOKUP(A297,'2019'!$A$6:$M$315,13,0)</f>
        <v>#N/A</v>
      </c>
      <c r="I297" s="217" t="e">
        <f t="shared" si="15"/>
        <v>#N/A</v>
      </c>
      <c r="J297" s="217" t="e">
        <f t="shared" si="14"/>
        <v>#N/A</v>
      </c>
      <c r="K297" s="234"/>
    </row>
    <row r="298" spans="1:11" x14ac:dyDescent="0.2">
      <c r="A298" s="234"/>
      <c r="B298" s="215" t="e">
        <f>VLOOKUP(A298,'2019'!$A$6:$N$315,9,0)</f>
        <v>#N/A</v>
      </c>
      <c r="C298" s="215" t="e">
        <f>VLOOKUP(A298,'2019'!$A$6:$L$315,5,0)</f>
        <v>#N/A</v>
      </c>
      <c r="D298" s="189" t="e">
        <f>VLOOKUP(A298,'2019'!$A$6:$L$315,12,0)</f>
        <v>#N/A</v>
      </c>
      <c r="E298" s="189"/>
      <c r="F298" s="189"/>
      <c r="G298" s="189"/>
      <c r="H298" s="189" t="e">
        <f>VLOOKUP(A298,'2019'!$A$6:$M$315,13,0)</f>
        <v>#N/A</v>
      </c>
      <c r="I298" s="217" t="e">
        <f t="shared" si="15"/>
        <v>#N/A</v>
      </c>
      <c r="J298" s="217" t="e">
        <f t="shared" si="14"/>
        <v>#N/A</v>
      </c>
      <c r="K298" s="234"/>
    </row>
    <row r="299" spans="1:11" x14ac:dyDescent="0.2">
      <c r="A299" s="234"/>
      <c r="B299" s="215" t="e">
        <f>VLOOKUP(A299,'2019'!$A$6:$N$315,9,0)</f>
        <v>#N/A</v>
      </c>
      <c r="C299" s="215" t="e">
        <f>VLOOKUP(A299,'2019'!$A$6:$L$315,5,0)</f>
        <v>#N/A</v>
      </c>
      <c r="D299" s="189" t="e">
        <f>VLOOKUP(A299,'2019'!$A$6:$L$315,12,0)</f>
        <v>#N/A</v>
      </c>
      <c r="E299" s="189"/>
      <c r="F299" s="189"/>
      <c r="G299" s="189"/>
      <c r="H299" s="189" t="e">
        <f>VLOOKUP(A299,'2019'!$A$6:$M$315,13,0)</f>
        <v>#N/A</v>
      </c>
      <c r="I299" s="217" t="e">
        <f t="shared" si="15"/>
        <v>#N/A</v>
      </c>
      <c r="J299" s="217" t="e">
        <f t="shared" si="14"/>
        <v>#N/A</v>
      </c>
      <c r="K299" s="234"/>
    </row>
    <row r="300" spans="1:11" x14ac:dyDescent="0.2">
      <c r="A300" s="234"/>
      <c r="B300" s="215" t="e">
        <f>VLOOKUP(A300,'2019'!$A$6:$N$315,9,0)</f>
        <v>#N/A</v>
      </c>
      <c r="C300" s="215" t="e">
        <f>VLOOKUP(A300,'2019'!$A$6:$L$315,5,0)</f>
        <v>#N/A</v>
      </c>
      <c r="D300" s="189" t="e">
        <f>VLOOKUP(A300,'2019'!$A$6:$L$315,12,0)</f>
        <v>#N/A</v>
      </c>
      <c r="E300" s="189"/>
      <c r="F300" s="189"/>
      <c r="G300" s="189"/>
      <c r="H300" s="189" t="e">
        <f>VLOOKUP(A300,'2019'!$A$6:$M$315,13,0)</f>
        <v>#N/A</v>
      </c>
      <c r="I300" s="217" t="e">
        <f t="shared" si="15"/>
        <v>#N/A</v>
      </c>
      <c r="J300" s="217" t="e">
        <f t="shared" si="14"/>
        <v>#N/A</v>
      </c>
      <c r="K300" s="234"/>
    </row>
    <row r="301" spans="1:11" x14ac:dyDescent="0.2">
      <c r="A301" s="234"/>
      <c r="B301" s="215" t="e">
        <f>VLOOKUP(A301,'2019'!$A$6:$N$315,9,0)</f>
        <v>#N/A</v>
      </c>
      <c r="C301" s="215" t="e">
        <f>VLOOKUP(A301,'2019'!$A$6:$L$315,5,0)</f>
        <v>#N/A</v>
      </c>
      <c r="D301" s="189" t="e">
        <f>VLOOKUP(A301,'2019'!$A$6:$L$315,12,0)</f>
        <v>#N/A</v>
      </c>
      <c r="E301" s="189"/>
      <c r="F301" s="189"/>
      <c r="G301" s="189"/>
      <c r="H301" s="189" t="e">
        <f>VLOOKUP(A301,'2019'!$A$6:$M$315,13,0)</f>
        <v>#N/A</v>
      </c>
      <c r="I301" s="217" t="e">
        <f t="shared" si="15"/>
        <v>#N/A</v>
      </c>
      <c r="J301" s="217" t="e">
        <f t="shared" si="14"/>
        <v>#N/A</v>
      </c>
      <c r="K301" s="234"/>
    </row>
    <row r="302" spans="1:11" x14ac:dyDescent="0.2">
      <c r="A302" s="234"/>
      <c r="B302" s="215" t="e">
        <f>VLOOKUP(A302,'2019'!$A$6:$N$315,9,0)</f>
        <v>#N/A</v>
      </c>
      <c r="C302" s="215" t="e">
        <f>VLOOKUP(A302,'2019'!$A$6:$L$315,5,0)</f>
        <v>#N/A</v>
      </c>
      <c r="D302" s="189" t="e">
        <f>VLOOKUP(A302,'2019'!$A$6:$L$315,12,0)</f>
        <v>#N/A</v>
      </c>
      <c r="E302" s="189"/>
      <c r="F302" s="189"/>
      <c r="G302" s="189"/>
      <c r="H302" s="189" t="e">
        <f>VLOOKUP(A302,'2019'!$A$6:$M$315,13,0)</f>
        <v>#N/A</v>
      </c>
      <c r="I302" s="217" t="e">
        <f t="shared" si="15"/>
        <v>#N/A</v>
      </c>
      <c r="J302" s="217" t="e">
        <f t="shared" si="14"/>
        <v>#N/A</v>
      </c>
      <c r="K302" s="234"/>
    </row>
    <row r="303" spans="1:11" x14ac:dyDescent="0.2">
      <c r="A303" s="234"/>
      <c r="B303" s="215" t="e">
        <f>VLOOKUP(A303,'2019'!$A$6:$N$315,9,0)</f>
        <v>#N/A</v>
      </c>
      <c r="C303" s="215" t="e">
        <f>VLOOKUP(A303,'2019'!$A$6:$L$315,5,0)</f>
        <v>#N/A</v>
      </c>
      <c r="D303" s="189" t="e">
        <f>VLOOKUP(A303,'2019'!$A$6:$L$315,12,0)</f>
        <v>#N/A</v>
      </c>
      <c r="E303" s="189"/>
      <c r="F303" s="189"/>
      <c r="G303" s="189"/>
      <c r="H303" s="189" t="e">
        <f>VLOOKUP(A303,'2019'!$A$6:$M$315,13,0)</f>
        <v>#N/A</v>
      </c>
      <c r="I303" s="217" t="e">
        <f t="shared" si="15"/>
        <v>#N/A</v>
      </c>
      <c r="J303" s="217" t="e">
        <f t="shared" si="14"/>
        <v>#N/A</v>
      </c>
      <c r="K303" s="234"/>
    </row>
    <row r="304" spans="1:11" x14ac:dyDescent="0.2">
      <c r="A304" s="234"/>
      <c r="B304" s="215" t="e">
        <f>VLOOKUP(A304,'2019'!$A$6:$N$315,9,0)</f>
        <v>#N/A</v>
      </c>
      <c r="C304" s="215" t="e">
        <f>VLOOKUP(A304,'2019'!$A$6:$L$315,5,0)</f>
        <v>#N/A</v>
      </c>
      <c r="D304" s="189" t="e">
        <f>VLOOKUP(A304,'2019'!$A$6:$L$315,12,0)</f>
        <v>#N/A</v>
      </c>
      <c r="E304" s="189"/>
      <c r="F304" s="189"/>
      <c r="G304" s="189"/>
      <c r="H304" s="189" t="e">
        <f>VLOOKUP(A304,'2019'!$A$6:$M$315,13,0)</f>
        <v>#N/A</v>
      </c>
      <c r="I304" s="217" t="e">
        <f t="shared" si="15"/>
        <v>#N/A</v>
      </c>
      <c r="J304" s="217" t="e">
        <f t="shared" si="14"/>
        <v>#N/A</v>
      </c>
      <c r="K304" s="234"/>
    </row>
    <row r="305" spans="1:11" x14ac:dyDescent="0.2">
      <c r="A305" s="234"/>
      <c r="B305" s="215" t="e">
        <f>VLOOKUP(A305,'2019'!$A$6:$N$315,9,0)</f>
        <v>#N/A</v>
      </c>
      <c r="C305" s="215" t="e">
        <f>VLOOKUP(A305,'2019'!$A$6:$L$315,5,0)</f>
        <v>#N/A</v>
      </c>
      <c r="D305" s="189" t="e">
        <f>VLOOKUP(A305,'2019'!$A$6:$L$315,12,0)</f>
        <v>#N/A</v>
      </c>
      <c r="E305" s="189"/>
      <c r="F305" s="189"/>
      <c r="G305" s="189"/>
      <c r="H305" s="189" t="e">
        <f>VLOOKUP(A305,'2019'!$A$6:$M$315,13,0)</f>
        <v>#N/A</v>
      </c>
      <c r="I305" s="217" t="e">
        <f t="shared" si="15"/>
        <v>#N/A</v>
      </c>
      <c r="J305" s="217" t="e">
        <f t="shared" si="14"/>
        <v>#N/A</v>
      </c>
      <c r="K305" s="234"/>
    </row>
    <row r="306" spans="1:11" x14ac:dyDescent="0.2">
      <c r="A306" s="234"/>
      <c r="B306" s="215" t="e">
        <f>VLOOKUP(A306,'2019'!$A$6:$N$315,9,0)</f>
        <v>#N/A</v>
      </c>
      <c r="C306" s="215" t="e">
        <f>VLOOKUP(A306,'2019'!$A$6:$L$315,5,0)</f>
        <v>#N/A</v>
      </c>
      <c r="D306" s="189" t="e">
        <f>VLOOKUP(A306,'2019'!$A$6:$L$315,12,0)</f>
        <v>#N/A</v>
      </c>
      <c r="E306" s="189"/>
      <c r="F306" s="189"/>
      <c r="G306" s="189"/>
      <c r="H306" s="189" t="e">
        <f>VLOOKUP(A306,'2019'!$A$6:$M$315,13,0)</f>
        <v>#N/A</v>
      </c>
      <c r="I306" s="217" t="e">
        <f t="shared" si="15"/>
        <v>#N/A</v>
      </c>
      <c r="J306" s="217" t="e">
        <f t="shared" si="14"/>
        <v>#N/A</v>
      </c>
      <c r="K306" s="234"/>
    </row>
    <row r="307" spans="1:11" x14ac:dyDescent="0.2">
      <c r="A307" s="234"/>
      <c r="B307" s="215" t="e">
        <f>VLOOKUP(A307,'2019'!$A$6:$N$315,9,0)</f>
        <v>#N/A</v>
      </c>
      <c r="C307" s="215" t="e">
        <f>VLOOKUP(A307,'2019'!$A$6:$L$315,5,0)</f>
        <v>#N/A</v>
      </c>
      <c r="D307" s="189" t="e">
        <f>VLOOKUP(A307,'2019'!$A$6:$L$315,12,0)</f>
        <v>#N/A</v>
      </c>
      <c r="E307" s="189"/>
      <c r="F307" s="189"/>
      <c r="G307" s="189"/>
      <c r="H307" s="189" t="e">
        <f>VLOOKUP(A307,'2019'!$A$6:$M$315,13,0)</f>
        <v>#N/A</v>
      </c>
      <c r="I307" s="217" t="e">
        <f t="shared" si="15"/>
        <v>#N/A</v>
      </c>
      <c r="J307" s="217" t="e">
        <f t="shared" si="14"/>
        <v>#N/A</v>
      </c>
      <c r="K307" s="234"/>
    </row>
    <row r="308" spans="1:11" x14ac:dyDescent="0.2">
      <c r="A308" s="234"/>
      <c r="B308" s="215" t="e">
        <f>VLOOKUP(A308,'2019'!$A$6:$N$315,9,0)</f>
        <v>#N/A</v>
      </c>
      <c r="C308" s="215" t="e">
        <f>VLOOKUP(A308,'2019'!$A$6:$L$315,5,0)</f>
        <v>#N/A</v>
      </c>
      <c r="D308" s="189" t="e">
        <f>VLOOKUP(A308,'2019'!$A$6:$L$315,12,0)</f>
        <v>#N/A</v>
      </c>
      <c r="E308" s="189"/>
      <c r="F308" s="189"/>
      <c r="G308" s="189"/>
      <c r="H308" s="189" t="e">
        <f>VLOOKUP(A308,'2019'!$A$6:$M$315,13,0)</f>
        <v>#N/A</v>
      </c>
      <c r="I308" s="217" t="e">
        <f t="shared" si="15"/>
        <v>#N/A</v>
      </c>
      <c r="J308" s="217" t="e">
        <f t="shared" si="14"/>
        <v>#N/A</v>
      </c>
      <c r="K308" s="234"/>
    </row>
    <row r="309" spans="1:11" x14ac:dyDescent="0.2">
      <c r="A309" s="234"/>
      <c r="B309" s="215" t="e">
        <f>VLOOKUP(A309,'2019'!$A$6:$N$315,9,0)</f>
        <v>#N/A</v>
      </c>
      <c r="C309" s="215" t="e">
        <f>VLOOKUP(A309,'2019'!$A$6:$L$315,5,0)</f>
        <v>#N/A</v>
      </c>
      <c r="D309" s="189" t="e">
        <f>VLOOKUP(A309,'2019'!$A$6:$L$315,12,0)</f>
        <v>#N/A</v>
      </c>
      <c r="E309" s="189"/>
      <c r="F309" s="189"/>
      <c r="G309" s="189"/>
      <c r="H309" s="189" t="e">
        <f>VLOOKUP(A309,'2019'!$A$6:$M$315,13,0)</f>
        <v>#N/A</v>
      </c>
      <c r="I309" s="217" t="e">
        <f t="shared" si="15"/>
        <v>#N/A</v>
      </c>
      <c r="J309" s="217" t="e">
        <f t="shared" si="14"/>
        <v>#N/A</v>
      </c>
      <c r="K309" s="234"/>
    </row>
    <row r="310" spans="1:11" x14ac:dyDescent="0.2">
      <c r="A310" s="234"/>
      <c r="B310" s="215" t="e">
        <f>VLOOKUP(A310,'2019'!$A$6:$N$315,9,0)</f>
        <v>#N/A</v>
      </c>
      <c r="C310" s="215" t="e">
        <f>VLOOKUP(A310,'2019'!$A$6:$L$315,5,0)</f>
        <v>#N/A</v>
      </c>
      <c r="D310" s="189" t="e">
        <f>VLOOKUP(A310,'2019'!$A$6:$L$315,12,0)</f>
        <v>#N/A</v>
      </c>
      <c r="E310" s="189"/>
      <c r="F310" s="189"/>
      <c r="G310" s="189"/>
      <c r="H310" s="189" t="e">
        <f>VLOOKUP(A310,'2019'!$A$6:$M$315,13,0)</f>
        <v>#N/A</v>
      </c>
      <c r="I310" s="217" t="e">
        <f t="shared" si="15"/>
        <v>#N/A</v>
      </c>
      <c r="J310" s="217" t="e">
        <f t="shared" si="14"/>
        <v>#N/A</v>
      </c>
      <c r="K310" s="234"/>
    </row>
    <row r="311" spans="1:11" x14ac:dyDescent="0.2">
      <c r="A311" s="234"/>
      <c r="B311" s="215" t="e">
        <f>VLOOKUP(A311,'2019'!$A$6:$N$315,9,0)</f>
        <v>#N/A</v>
      </c>
      <c r="C311" s="215" t="e">
        <f>VLOOKUP(A311,'2019'!$A$6:$L$315,5,0)</f>
        <v>#N/A</v>
      </c>
      <c r="D311" s="189" t="e">
        <f>VLOOKUP(A311,'2019'!$A$6:$L$315,12,0)</f>
        <v>#N/A</v>
      </c>
      <c r="E311" s="189"/>
      <c r="F311" s="189"/>
      <c r="G311" s="189"/>
      <c r="H311" s="189" t="e">
        <f>VLOOKUP(A311,'2019'!$A$6:$M$315,13,0)</f>
        <v>#N/A</v>
      </c>
      <c r="I311" s="217" t="e">
        <f t="shared" si="15"/>
        <v>#N/A</v>
      </c>
      <c r="J311" s="217" t="e">
        <f t="shared" si="14"/>
        <v>#N/A</v>
      </c>
      <c r="K311" s="234"/>
    </row>
    <row r="312" spans="1:11" x14ac:dyDescent="0.2">
      <c r="A312" s="234"/>
      <c r="B312" s="215" t="e">
        <f>VLOOKUP(A312,'2019'!$A$6:$N$315,9,0)</f>
        <v>#N/A</v>
      </c>
      <c r="C312" s="215" t="e">
        <f>VLOOKUP(A312,'2019'!$A$6:$L$315,5,0)</f>
        <v>#N/A</v>
      </c>
      <c r="D312" s="189" t="e">
        <f>VLOOKUP(A312,'2019'!$A$6:$L$315,12,0)</f>
        <v>#N/A</v>
      </c>
      <c r="E312" s="189"/>
      <c r="F312" s="189"/>
      <c r="G312" s="189"/>
      <c r="H312" s="189" t="e">
        <f>VLOOKUP(A312,'2019'!$A$6:$M$315,13,0)</f>
        <v>#N/A</v>
      </c>
      <c r="I312" s="217" t="e">
        <f t="shared" si="15"/>
        <v>#N/A</v>
      </c>
      <c r="J312" s="217" t="e">
        <f t="shared" si="14"/>
        <v>#N/A</v>
      </c>
      <c r="K312" s="234"/>
    </row>
    <row r="313" spans="1:11" x14ac:dyDescent="0.2">
      <c r="A313" s="234"/>
      <c r="B313" s="215" t="e">
        <f>VLOOKUP(A313,'2019'!$A$6:$N$315,9,0)</f>
        <v>#N/A</v>
      </c>
      <c r="C313" s="215" t="e">
        <f>VLOOKUP(A313,'2019'!$A$6:$L$315,5,0)</f>
        <v>#N/A</v>
      </c>
      <c r="D313" s="189" t="e">
        <f>VLOOKUP(A313,'2019'!$A$6:$L$315,12,0)</f>
        <v>#N/A</v>
      </c>
      <c r="E313" s="189"/>
      <c r="F313" s="189"/>
      <c r="G313" s="189"/>
      <c r="H313" s="189" t="e">
        <f>VLOOKUP(A313,'2019'!$A$6:$M$315,13,0)</f>
        <v>#N/A</v>
      </c>
      <c r="I313" s="217" t="e">
        <f t="shared" si="15"/>
        <v>#N/A</v>
      </c>
      <c r="J313" s="217" t="e">
        <f t="shared" si="14"/>
        <v>#N/A</v>
      </c>
      <c r="K313" s="234"/>
    </row>
    <row r="314" spans="1:11" x14ac:dyDescent="0.2">
      <c r="A314" s="234"/>
      <c r="B314" s="215" t="e">
        <f>VLOOKUP(A314,'2019'!$A$6:$N$315,9,0)</f>
        <v>#N/A</v>
      </c>
      <c r="C314" s="215" t="e">
        <f>VLOOKUP(A314,'2019'!$A$6:$L$315,5,0)</f>
        <v>#N/A</v>
      </c>
      <c r="D314" s="189" t="e">
        <f>VLOOKUP(A314,'2019'!$A$6:$L$315,12,0)</f>
        <v>#N/A</v>
      </c>
      <c r="E314" s="189"/>
      <c r="F314" s="189"/>
      <c r="G314" s="189"/>
      <c r="H314" s="189" t="e">
        <f>VLOOKUP(A314,'2019'!$A$6:$M$315,13,0)</f>
        <v>#N/A</v>
      </c>
      <c r="I314" s="217" t="e">
        <f t="shared" si="15"/>
        <v>#N/A</v>
      </c>
      <c r="J314" s="217" t="e">
        <f t="shared" ref="J314:J315" si="16">D314-(I314*2)</f>
        <v>#N/A</v>
      </c>
      <c r="K314" s="234"/>
    </row>
    <row r="315" spans="1:11" x14ac:dyDescent="0.2">
      <c r="A315" s="234"/>
      <c r="B315" s="215" t="e">
        <f>VLOOKUP(A315,'2019'!$A$6:$N$315,9,0)</f>
        <v>#N/A</v>
      </c>
      <c r="C315" s="215" t="e">
        <f>VLOOKUP(A315,'2019'!$A$6:$L$315,5,0)</f>
        <v>#N/A</v>
      </c>
      <c r="D315" s="189" t="e">
        <f>VLOOKUP(A315,'2019'!$A$6:$L$315,12,0)</f>
        <v>#N/A</v>
      </c>
      <c r="E315" s="189"/>
      <c r="F315" s="189"/>
      <c r="G315" s="189"/>
      <c r="H315" s="189" t="e">
        <f>VLOOKUP(A315,'2019'!$A$6:$M$315,13,0)</f>
        <v>#N/A</v>
      </c>
      <c r="I315" s="217" t="e">
        <f t="shared" si="15"/>
        <v>#N/A</v>
      </c>
      <c r="J315" s="217" t="e">
        <f t="shared" si="16"/>
        <v>#N/A</v>
      </c>
      <c r="K315" s="234"/>
    </row>
    <row r="1048576" spans="6:6" x14ac:dyDescent="0.2">
      <c r="F1048576" s="189"/>
    </row>
  </sheetData>
  <autoFilter ref="A1:O315" xr:uid="{00000000-0009-0000-0000-00000F000000}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2:Q43"/>
  <sheetViews>
    <sheetView topLeftCell="A7" workbookViewId="0">
      <selection activeCell="N29" sqref="N29"/>
    </sheetView>
  </sheetViews>
  <sheetFormatPr baseColWidth="10" defaultColWidth="8.83203125" defaultRowHeight="15" x14ac:dyDescent="0.2"/>
  <cols>
    <col min="1" max="1" width="11.5" customWidth="1"/>
    <col min="4" max="4" width="11.83203125" customWidth="1"/>
    <col min="6" max="6" width="9.1640625"/>
    <col min="8" max="9" width="8.5" bestFit="1" customWidth="1"/>
    <col min="10" max="10" width="10.5" customWidth="1"/>
    <col min="11" max="11" width="12" bestFit="1" customWidth="1"/>
    <col min="12" max="12" width="11.6640625" bestFit="1" customWidth="1"/>
    <col min="14" max="14" width="11.6640625" bestFit="1" customWidth="1"/>
    <col min="17" max="17" width="36.5" customWidth="1"/>
  </cols>
  <sheetData>
    <row r="2" spans="1:17" ht="19" x14ac:dyDescent="0.25">
      <c r="A2" s="269" t="s">
        <v>2040</v>
      </c>
      <c r="H2" s="118"/>
    </row>
    <row r="3" spans="1:17" x14ac:dyDescent="0.2">
      <c r="G3" s="427" t="s">
        <v>2293</v>
      </c>
      <c r="H3" s="427"/>
      <c r="I3" s="427"/>
      <c r="J3" s="427"/>
      <c r="K3" s="427"/>
      <c r="L3" s="427"/>
    </row>
    <row r="4" spans="1:17" x14ac:dyDescent="0.2">
      <c r="A4" s="200" t="s">
        <v>24</v>
      </c>
      <c r="B4" s="200" t="s">
        <v>2041</v>
      </c>
      <c r="C4" s="200" t="s">
        <v>2042</v>
      </c>
      <c r="D4" s="200" t="s">
        <v>1995</v>
      </c>
      <c r="E4" s="200" t="s">
        <v>1996</v>
      </c>
      <c r="F4" s="200" t="s">
        <v>2298</v>
      </c>
      <c r="G4" s="287">
        <v>1</v>
      </c>
      <c r="H4" s="287">
        <v>2</v>
      </c>
      <c r="I4" s="287">
        <v>3</v>
      </c>
      <c r="J4" s="287">
        <v>4</v>
      </c>
      <c r="K4" s="287">
        <v>5</v>
      </c>
      <c r="L4" s="200">
        <v>6</v>
      </c>
      <c r="M4" s="200">
        <v>7</v>
      </c>
    </row>
    <row r="5" spans="1:17" x14ac:dyDescent="0.2">
      <c r="A5" s="266">
        <v>43449</v>
      </c>
      <c r="B5" s="189">
        <f>COUNTIF('Заказы факт'!$B$2:$B$315,'Отчет факт'!A5)</f>
        <v>0</v>
      </c>
      <c r="C5" s="189">
        <f>SUMIF('Заказы факт'!$B$2:$B$315,A5,'Заказы факт'!$D$2:$D$315)</f>
        <v>0</v>
      </c>
      <c r="D5" s="189">
        <f>SUMIF('Дох.акт.'!$A$21:$A$244,'Отчет факт'!A5,'Дох.акт.'!$E$21:$E$244)</f>
        <v>0</v>
      </c>
      <c r="E5" s="189">
        <f>C5-D5</f>
        <v>0</v>
      </c>
      <c r="F5" s="282">
        <f>SUMIF('Заказы факт'!$B$2:$B$315,'Отчет факт'!A5,'Заказы факт'!$J$2:$J$315)</f>
        <v>0</v>
      </c>
      <c r="G5" s="268">
        <f>SUMIFS('Заказы факт'!$D$2:$D$315,'Заказы факт'!$H$2:$H$315,'Отчет факт'!$G$4,'Заказы факт'!$B$2:$B$315,'Отчет факт'!A5)</f>
        <v>0</v>
      </c>
      <c r="H5" s="268">
        <f>SUMIFS('Заказы факт'!$D$2:$D$315,'Заказы факт'!$H$2:$H$315,'Отчет факт'!$H$4,'Заказы факт'!$B$2:$B$315,'Отчет факт'!A5)</f>
        <v>0</v>
      </c>
      <c r="I5" s="268">
        <f>SUMIFS('Заказы факт'!$D$2:$D$315,'Заказы факт'!$H$2:$H$315,'Отчет факт'!$I$4,'Заказы факт'!$B$2:$B$315,'Отчет факт'!A5)</f>
        <v>0</v>
      </c>
      <c r="J5" s="268">
        <f>SUMIFS('Заказы факт'!$D$2:$D$315,'Заказы факт'!$H$2:$H$315,'Отчет факт'!$J$4,'Заказы факт'!$B$2:$B$315,'Отчет факт'!A5)</f>
        <v>0</v>
      </c>
      <c r="K5" s="268">
        <f>SUMIFS('Заказы факт'!$D$2:$D$315,'Заказы факт'!$H$2:$H$315,'Отчет факт'!$K$4,'Заказы факт'!$B$2:$B$315,'Отчет факт'!A5)</f>
        <v>0</v>
      </c>
      <c r="L5" s="268">
        <f>SUMIFS('Заказы факт'!$D$2:$D$315,'Заказы факт'!$H$2:$H$315,'Отчет факт'!$L$4,'Заказы факт'!$B$2:$B$315,'Отчет факт'!A5)</f>
        <v>0</v>
      </c>
      <c r="M5" s="268">
        <f>SUMIFS('Заказы факт'!$D$2:$D$315,'Заказы факт'!$H$2:$H$315,'Отчет факт'!$M$4,'Заказы факт'!$B$2:$B$315,'Отчет факт'!B5)</f>
        <v>0</v>
      </c>
      <c r="P5" s="200" t="s">
        <v>1712</v>
      </c>
      <c r="Q5" s="200" t="s">
        <v>1716</v>
      </c>
    </row>
    <row r="6" spans="1:17" x14ac:dyDescent="0.2">
      <c r="A6" s="266">
        <v>43450</v>
      </c>
      <c r="B6" s="189">
        <f>COUNTIF('Заказы факт'!$B$2:$B$315,'Отчет факт'!A6)</f>
        <v>0</v>
      </c>
      <c r="C6" s="189">
        <f>SUMIF('Заказы факт'!$B$2:$B$315,A6,'Заказы факт'!$D$2:$D$315)</f>
        <v>0</v>
      </c>
      <c r="D6" s="189">
        <f>SUMIF('Дох.акт.'!$A$21:$A$244,'Отчет факт'!A6,'Дох.акт.'!$E$21:$E$244)</f>
        <v>0</v>
      </c>
      <c r="E6" s="189">
        <f t="shared" ref="E6:E22" si="0">C6-D6</f>
        <v>0</v>
      </c>
      <c r="F6" s="282">
        <f>SUMIF('Заказы факт'!$B$2:$B$315,'Отчет факт'!A6,'Заказы факт'!$J$2:$J$315)</f>
        <v>0</v>
      </c>
      <c r="G6" s="268">
        <f>SUMIFS('Заказы факт'!$D$2:$D$315,'Заказы факт'!$H$2:$H$315,'Отчет факт'!$G$4,'Заказы факт'!$B$2:$B$315,'Отчет факт'!A6)</f>
        <v>0</v>
      </c>
      <c r="H6" s="268">
        <f>SUMIFS('Заказы факт'!$D$2:$D$315,'Заказы факт'!$H$2:$H$315,'Отчет факт'!$H$4,'Заказы факт'!$B$2:$B$315,'Отчет факт'!A6)</f>
        <v>0</v>
      </c>
      <c r="I6" s="268">
        <f>SUMIFS('Заказы факт'!$D$2:$D$315,'Заказы факт'!$H$2:$H$315,'Отчет факт'!$I$4,'Заказы факт'!$B$2:$B$315,'Отчет факт'!A6)</f>
        <v>0</v>
      </c>
      <c r="J6" s="268">
        <f>SUMIFS('Заказы факт'!$D$2:$D$315,'Заказы факт'!$H$2:$H$315,'Отчет факт'!$J$4,'Заказы факт'!$B$2:$B$315,'Отчет факт'!A6)</f>
        <v>0</v>
      </c>
      <c r="K6" s="268">
        <f>SUMIFS('Заказы факт'!$D$2:$D$315,'Заказы факт'!$H$2:$H$315,'Отчет факт'!$K$4,'Заказы факт'!$B$2:$B$315,'Отчет факт'!A6)</f>
        <v>0</v>
      </c>
      <c r="L6" s="268">
        <f>SUMIFS('Заказы факт'!$D$2:$D$315,'Заказы факт'!$H$2:$H$315,'Отчет факт'!$L$4,'Заказы факт'!$B$2:$B$315,'Отчет факт'!A6)</f>
        <v>0</v>
      </c>
      <c r="M6" s="268">
        <f>SUMIFS('Заказы факт'!$D$2:$D$315,'Заказы факт'!$H$2:$H$315,'Отчет факт'!$M$4,'Заказы факт'!$B$2:$B$315,'Отчет факт'!B6)</f>
        <v>0</v>
      </c>
      <c r="P6" s="189">
        <v>1</v>
      </c>
      <c r="Q6" s="195" t="s">
        <v>2447</v>
      </c>
    </row>
    <row r="7" spans="1:17" x14ac:dyDescent="0.2">
      <c r="A7" s="266">
        <v>43451</v>
      </c>
      <c r="B7" s="189">
        <f>COUNTIF('Заказы факт'!$B$2:$B$315,'Отчет факт'!A7)</f>
        <v>0</v>
      </c>
      <c r="C7" s="189">
        <f>SUMIF('Заказы факт'!$B$2:$B$315,A7,'Заказы факт'!$D$2:$D$315)</f>
        <v>0</v>
      </c>
      <c r="D7" s="189">
        <f>SUMIF('Дох.акт.'!$A$21:$A$244,'Отчет факт'!A7,'Дох.акт.'!$E$21:$E$244)</f>
        <v>0</v>
      </c>
      <c r="E7" s="189">
        <f t="shared" si="0"/>
        <v>0</v>
      </c>
      <c r="F7" s="282">
        <f>SUMIF('Заказы факт'!$B$2:$B$315,'Отчет факт'!A7,'Заказы факт'!$J$2:$J$315)</f>
        <v>0</v>
      </c>
      <c r="G7" s="268">
        <f>SUMIFS('Заказы факт'!$D$2:$D$315,'Заказы факт'!$H$2:$H$315,'Отчет факт'!$G$4,'Заказы факт'!$B$2:$B$315,'Отчет факт'!A7)</f>
        <v>0</v>
      </c>
      <c r="H7" s="268">
        <f>SUMIFS('Заказы факт'!$D$2:$D$315,'Заказы факт'!$H$2:$H$315,'Отчет факт'!$H$4,'Заказы факт'!$B$2:$B$315,'Отчет факт'!A7)</f>
        <v>0</v>
      </c>
      <c r="I7" s="268">
        <f>SUMIFS('Заказы факт'!$D$2:$D$315,'Заказы факт'!$H$2:$H$315,'Отчет факт'!$I$4,'Заказы факт'!$B$2:$B$315,'Отчет факт'!A7)</f>
        <v>0</v>
      </c>
      <c r="J7" s="268">
        <f>SUMIFS('Заказы факт'!$D$2:$D$315,'Заказы факт'!$H$2:$H$315,'Отчет факт'!$J$4,'Заказы факт'!$B$2:$B$315,'Отчет факт'!A7)</f>
        <v>0</v>
      </c>
      <c r="K7" s="268">
        <f>SUMIFS('Заказы факт'!$D$2:$D$315,'Заказы факт'!$H$2:$H$315,'Отчет факт'!$K$4,'Заказы факт'!$B$2:$B$315,'Отчет факт'!A7)</f>
        <v>0</v>
      </c>
      <c r="L7" s="268">
        <f>SUMIFS('Заказы факт'!$D$2:$D$315,'Заказы факт'!$H$2:$H$315,'Отчет факт'!$L$4,'Заказы факт'!$B$2:$B$315,'Отчет факт'!A7)</f>
        <v>0</v>
      </c>
      <c r="M7" s="268">
        <f>SUMIFS('Заказы факт'!$D$2:$D$315,'Заказы факт'!$H$2:$H$315,'Отчет факт'!$M$4,'Заказы факт'!$B$2:$B$315,'Отчет факт'!B7)</f>
        <v>0</v>
      </c>
      <c r="P7" s="189">
        <v>2</v>
      </c>
      <c r="Q7" s="195" t="s">
        <v>2945</v>
      </c>
    </row>
    <row r="8" spans="1:17" x14ac:dyDescent="0.2">
      <c r="A8" s="266">
        <v>43452</v>
      </c>
      <c r="B8" s="189">
        <f>COUNTIF('Заказы факт'!$B$2:$B$315,'Отчет факт'!A8)</f>
        <v>0</v>
      </c>
      <c r="C8" s="189">
        <f>SUMIF('Заказы факт'!$B$2:$B$315,A8,'Заказы факт'!$D$2:$D$315)</f>
        <v>0</v>
      </c>
      <c r="D8" s="189">
        <f>SUMIF('Дох.акт.'!$A$21:$A$244,'Отчет факт'!A8,'Дох.акт.'!$E$21:$E$244)</f>
        <v>0</v>
      </c>
      <c r="E8" s="189">
        <f t="shared" si="0"/>
        <v>0</v>
      </c>
      <c r="F8" s="282">
        <f>SUMIF('Заказы факт'!$B$2:$B$315,'Отчет факт'!A8,'Заказы факт'!$J$2:$J$315)</f>
        <v>0</v>
      </c>
      <c r="G8" s="268">
        <f>SUMIFS('Заказы факт'!$D$2:$D$315,'Заказы факт'!$H$2:$H$315,'Отчет факт'!$G$4,'Заказы факт'!$B$2:$B$315,'Отчет факт'!A8)</f>
        <v>0</v>
      </c>
      <c r="H8" s="268">
        <f>SUMIFS('Заказы факт'!$D$2:$D$315,'Заказы факт'!$H$2:$H$315,'Отчет факт'!$H$4,'Заказы факт'!$B$2:$B$315,'Отчет факт'!A8)</f>
        <v>0</v>
      </c>
      <c r="I8" s="268">
        <f>SUMIFS('Заказы факт'!$D$2:$D$315,'Заказы факт'!$H$2:$H$315,'Отчет факт'!$I$4,'Заказы факт'!$B$2:$B$315,'Отчет факт'!A8)</f>
        <v>0</v>
      </c>
      <c r="J8" s="268">
        <f>SUMIFS('Заказы факт'!$D$2:$D$315,'Заказы факт'!$H$2:$H$315,'Отчет факт'!$J$4,'Заказы факт'!$B$2:$B$315,'Отчет факт'!A8)</f>
        <v>0</v>
      </c>
      <c r="K8" s="268">
        <f>SUMIFS('Заказы факт'!$D$2:$D$315,'Заказы факт'!$H$2:$H$315,'Отчет факт'!$K$4,'Заказы факт'!$B$2:$B$315,'Отчет факт'!A8)</f>
        <v>0</v>
      </c>
      <c r="L8" s="268">
        <f>SUMIFS('Заказы факт'!$D$2:$D$315,'Заказы факт'!$H$2:$H$315,'Отчет факт'!$L$4,'Заказы факт'!$B$2:$B$315,'Отчет факт'!A8)</f>
        <v>0</v>
      </c>
      <c r="M8" s="268">
        <f>SUMIFS('Заказы факт'!$D$2:$D$315,'Заказы факт'!$H$2:$H$315,'Отчет факт'!$M$4,'Заказы факт'!$B$2:$B$315,'Отчет факт'!B8)</f>
        <v>0</v>
      </c>
      <c r="P8" s="189">
        <v>3</v>
      </c>
      <c r="Q8" s="195" t="s">
        <v>2946</v>
      </c>
    </row>
    <row r="9" spans="1:17" x14ac:dyDescent="0.2">
      <c r="A9" s="266">
        <v>43453</v>
      </c>
      <c r="B9" s="189">
        <f>COUNTIF('Заказы факт'!$B$2:$B$315,'Отчет факт'!A9)</f>
        <v>0</v>
      </c>
      <c r="C9" s="189">
        <f>SUMIF('Заказы факт'!$B$2:$B$315,A9,'Заказы факт'!$D$2:$D$315)</f>
        <v>0</v>
      </c>
      <c r="D9" s="189">
        <f>SUMIF('Дох.акт.'!$A$21:$A$244,'Отчет факт'!A9,'Дох.акт.'!$E$21:$E$244)</f>
        <v>0</v>
      </c>
      <c r="E9" s="189">
        <f t="shared" si="0"/>
        <v>0</v>
      </c>
      <c r="F9" s="282">
        <f>SUMIF('Заказы факт'!$B$2:$B$315,'Отчет факт'!A9,'Заказы факт'!$J$2:$J$315)</f>
        <v>0</v>
      </c>
      <c r="G9" s="268">
        <f>SUMIFS('Заказы факт'!$D$2:$D$315,'Заказы факт'!$H$2:$H$315,'Отчет факт'!$G$4,'Заказы факт'!$B$2:$B$315,'Отчет факт'!A9)</f>
        <v>0</v>
      </c>
      <c r="H9" s="268">
        <f>SUMIFS('Заказы факт'!$D$2:$D$315,'Заказы факт'!$H$2:$H$315,'Отчет факт'!$H$4,'Заказы факт'!$B$2:$B$315,'Отчет факт'!A9)</f>
        <v>0</v>
      </c>
      <c r="I9" s="268">
        <f>SUMIFS('Заказы факт'!$D$2:$D$315,'Заказы факт'!$H$2:$H$315,'Отчет факт'!$I$4,'Заказы факт'!$B$2:$B$315,'Отчет факт'!A9)</f>
        <v>0</v>
      </c>
      <c r="J9" s="268">
        <f>SUMIFS('Заказы факт'!$D$2:$D$315,'Заказы факт'!$H$2:$H$315,'Отчет факт'!$J$4,'Заказы факт'!$B$2:$B$315,'Отчет факт'!A9)</f>
        <v>0</v>
      </c>
      <c r="K9" s="268">
        <f>SUMIFS('Заказы факт'!$D$2:$D$315,'Заказы факт'!$H$2:$H$315,'Отчет факт'!$K$4,'Заказы факт'!$B$2:$B$315,'Отчет факт'!A9)</f>
        <v>0</v>
      </c>
      <c r="L9" s="268">
        <f>SUMIFS('Заказы факт'!$D$2:$D$315,'Заказы факт'!$H$2:$H$315,'Отчет факт'!$L$4,'Заказы факт'!$B$2:$B$315,'Отчет факт'!A9)</f>
        <v>0</v>
      </c>
      <c r="M9" s="268">
        <f>SUMIFS('Заказы факт'!$D$2:$D$315,'Заказы факт'!$H$2:$H$315,'Отчет факт'!$M$4,'Заказы факт'!$B$2:$B$315,'Отчет факт'!B9)</f>
        <v>0</v>
      </c>
      <c r="P9" s="189">
        <v>4</v>
      </c>
      <c r="Q9" s="195" t="s">
        <v>2642</v>
      </c>
    </row>
    <row r="10" spans="1:17" x14ac:dyDescent="0.2">
      <c r="A10" s="266">
        <v>43454</v>
      </c>
      <c r="B10" s="189">
        <f>COUNTIF('Заказы факт'!$B$2:$B$315,'Отчет факт'!A10)</f>
        <v>1</v>
      </c>
      <c r="C10" s="189">
        <f>SUMIF('Заказы факт'!$B$2:$B$315,A10,'Заказы факт'!$D$2:$D$315)</f>
        <v>3500</v>
      </c>
      <c r="D10" s="189">
        <f>SUMIF('Дох.акт.'!$A$21:$A$244,'Отчет факт'!A10,'Дох.акт.'!$E$21:$E$244)</f>
        <v>875</v>
      </c>
      <c r="E10" s="189">
        <f t="shared" si="0"/>
        <v>2625</v>
      </c>
      <c r="F10" s="282">
        <f>SUMIF('Заказы факт'!$B$2:$B$315,'Отчет факт'!A10,'Заказы факт'!$J$2:$J$315)</f>
        <v>1750</v>
      </c>
      <c r="G10" s="268">
        <f>SUMIFS('Заказы факт'!$D$2:$D$315,'Заказы факт'!$H$2:$H$315,'Отчет факт'!$G$4,'Заказы факт'!$B$2:$B$315,'Отчет факт'!A10)</f>
        <v>0</v>
      </c>
      <c r="H10" s="268">
        <f>SUMIFS('Заказы факт'!$D$2:$D$315,'Заказы факт'!$H$2:$H$315,'Отчет факт'!$H$4,'Заказы факт'!$B$2:$B$315,'Отчет факт'!A10)</f>
        <v>0</v>
      </c>
      <c r="I10" s="268">
        <f>SUMIFS('Заказы факт'!$D$2:$D$315,'Заказы факт'!$H$2:$H$315,'Отчет факт'!$I$4,'Заказы факт'!$B$2:$B$315,'Отчет факт'!A10)</f>
        <v>0</v>
      </c>
      <c r="J10" s="268">
        <f>SUMIFS('Заказы факт'!$D$2:$D$315,'Заказы факт'!$H$2:$H$315,'Отчет факт'!$J$4,'Заказы факт'!$B$2:$B$315,'Отчет факт'!A10)</f>
        <v>0</v>
      </c>
      <c r="K10" s="361">
        <f>SUMIFS('Заказы факт'!$D$2:$D$315,'Заказы факт'!$H$2:$H$315,'Отчет факт'!$K$4,'Заказы факт'!$B$2:$B$315,'Отчет факт'!A10)</f>
        <v>3500</v>
      </c>
      <c r="L10" s="268">
        <f>SUMIFS('Заказы факт'!$D$2:$D$315,'Заказы факт'!$H$2:$H$315,'Отчет факт'!$L$4,'Заказы факт'!$B$2:$B$315,'Отчет факт'!A10)</f>
        <v>0</v>
      </c>
      <c r="M10" s="268">
        <f>SUMIFS('Заказы факт'!$D$2:$D$315,'Заказы факт'!$H$2:$H$315,'Отчет факт'!$M$4,'Заказы факт'!$B$2:$B$315,'Отчет факт'!B10)</f>
        <v>0</v>
      </c>
      <c r="P10" s="189">
        <v>5</v>
      </c>
      <c r="Q10" s="195" t="s">
        <v>2641</v>
      </c>
    </row>
    <row r="11" spans="1:17" x14ac:dyDescent="0.2">
      <c r="A11" s="266">
        <v>43455</v>
      </c>
      <c r="B11" s="189">
        <f>COUNTIF('Заказы факт'!$B$2:$B$315,'Отчет факт'!A11)</f>
        <v>5</v>
      </c>
      <c r="C11" s="189">
        <f>SUMIF('Заказы факт'!$B$2:$B$315,A11,'Заказы факт'!$D$2:$D$315)</f>
        <v>15500</v>
      </c>
      <c r="D11" s="189">
        <f>SUMIF('Дох.акт.'!$A$21:$A$244,'Отчет факт'!A11,'Дох.акт.'!$E$21:$E$244)</f>
        <v>2375</v>
      </c>
      <c r="E11" s="189">
        <f t="shared" si="0"/>
        <v>13125</v>
      </c>
      <c r="F11" s="282">
        <f>SUMIF('Заказы факт'!$B$2:$B$315,'Отчет факт'!A11,'Заказы факт'!$J$2:$J$315)</f>
        <v>7750</v>
      </c>
      <c r="G11" s="268">
        <f>SUMIFS('Заказы факт'!$D$2:$D$315,'Заказы факт'!$H$2:$H$315,'Отчет факт'!$G$4,'Заказы факт'!$B$2:$B$315,'Отчет факт'!A11)</f>
        <v>0</v>
      </c>
      <c r="H11" s="268">
        <f>SUMIFS('Заказы факт'!$D$2:$D$315,'Заказы факт'!$H$2:$H$315,'Отчет факт'!$H$4,'Заказы факт'!$B$2:$B$315,'Отчет факт'!A11)</f>
        <v>0</v>
      </c>
      <c r="I11" s="268">
        <f>SUMIFS('Заказы факт'!$D$2:$D$315,'Заказы факт'!$H$2:$H$315,'Отчет факт'!$I$4,'Заказы факт'!$B$2:$B$315,'Отчет факт'!A11)</f>
        <v>0</v>
      </c>
      <c r="J11" s="361">
        <f>SUMIFS('Заказы факт'!$D$2:$D$315,'Заказы факт'!$H$2:$H$315,'Отчет факт'!$J$4,'Заказы факт'!$B$2:$B$315,'Отчет факт'!A11)</f>
        <v>6000</v>
      </c>
      <c r="K11" s="361">
        <f>SUMIFS('Заказы факт'!$D$2:$D$315,'Заказы факт'!$H$2:$H$315,'Отчет факт'!$K$4,'Заказы факт'!$B$2:$B$315,'Отчет факт'!A11)</f>
        <v>3500</v>
      </c>
      <c r="L11" s="361">
        <f>SUMIFS('Заказы факт'!$D$2:$D$315,'Заказы факт'!$H$2:$H$315,'Отчет факт'!$L$4,'Заказы факт'!$B$2:$B$315,'Отчет факт'!A11)</f>
        <v>6000</v>
      </c>
      <c r="M11" s="268">
        <f>SUMIFS('Заказы факт'!$D$2:$D$315,'Заказы факт'!$H$2:$H$315,'Отчет факт'!$M$4,'Заказы факт'!$B$2:$B$315,'Отчет факт'!B11)</f>
        <v>0</v>
      </c>
      <c r="P11" s="189">
        <v>6</v>
      </c>
      <c r="Q11" s="195" t="s">
        <v>2808</v>
      </c>
    </row>
    <row r="12" spans="1:17" x14ac:dyDescent="0.2">
      <c r="A12" s="266">
        <v>43456</v>
      </c>
      <c r="B12" s="189">
        <f>COUNTIF('Заказы факт'!$B$2:$B$315,'Отчет факт'!A12)</f>
        <v>11</v>
      </c>
      <c r="C12" s="189">
        <f>SUMIF('Заказы факт'!$B$2:$B$315,A12,'Заказы факт'!$D$2:$D$315)</f>
        <v>23200</v>
      </c>
      <c r="D12" s="189">
        <f>SUMIF('Дох.акт.'!$A$21:$A$244,'Отчет факт'!A12,'Дох.акт.'!$E$21:$E$244)</f>
        <v>5375</v>
      </c>
      <c r="E12" s="189">
        <f t="shared" si="0"/>
        <v>17825</v>
      </c>
      <c r="F12" s="282">
        <f>SUMIF('Заказы факт'!$B$2:$B$315,'Отчет факт'!A12,'Заказы факт'!$J$2:$J$315)</f>
        <v>12330</v>
      </c>
      <c r="G12" s="268">
        <f>SUMIFS('Заказы факт'!$D$2:$D$315,'Заказы факт'!$H$2:$H$315,'Отчет факт'!$G$4,'Заказы факт'!$B$2:$B$315,'Отчет факт'!A12)</f>
        <v>0</v>
      </c>
      <c r="H12" s="361">
        <f>SUMIFS('Заказы факт'!$D$2:$D$315,'Заказы факт'!$H$2:$H$315,'Отчет факт'!$H$4,'Заказы факт'!$B$2:$B$315,'Отчет факт'!A12)</f>
        <v>8500</v>
      </c>
      <c r="I12" s="361">
        <f>SUMIFS('Заказы факт'!$D$2:$D$315,'Заказы факт'!$H$2:$H$315,'Отчет факт'!$I$4,'Заказы факт'!$B$2:$B$315,'Отчет факт'!A12)</f>
        <v>5200</v>
      </c>
      <c r="J12" s="361">
        <f>SUMIFS('Заказы факт'!$D$2:$D$315,'Заказы факт'!$H$2:$H$315,'Отчет факт'!$J$4,'Заказы факт'!$B$2:$B$315,'Отчет факт'!A12)</f>
        <v>6000</v>
      </c>
      <c r="K12" s="361">
        <f>SUMIFS('Заказы факт'!$D$2:$D$315,'Заказы факт'!$H$2:$H$315,'Отчет факт'!$K$4,'Заказы факт'!$B$2:$B$315,'Отчет факт'!A12)</f>
        <v>3500</v>
      </c>
      <c r="L12" s="268">
        <f>SUMIFS('Заказы факт'!$D$2:$D$315,'Заказы факт'!$H$2:$H$315,'Отчет факт'!$L$4,'Заказы факт'!$B$2:$B$315,'Отчет факт'!A12)</f>
        <v>0</v>
      </c>
      <c r="M12" s="268">
        <f>SUMIFS('Заказы факт'!$D$2:$D$315,'Заказы факт'!$H$2:$H$315,'Отчет факт'!$M$4,'Заказы факт'!$B$2:$B$315,'Отчет факт'!B12)</f>
        <v>0</v>
      </c>
      <c r="P12" s="189">
        <v>7</v>
      </c>
      <c r="Q12" s="195" t="s">
        <v>2936</v>
      </c>
    </row>
    <row r="13" spans="1:17" x14ac:dyDescent="0.2">
      <c r="A13" s="266">
        <v>43457</v>
      </c>
      <c r="B13" s="189">
        <f>COUNTIF('Заказы факт'!$B$2:$B$315,'Отчет факт'!A13)</f>
        <v>14</v>
      </c>
      <c r="C13" s="189">
        <f>SUMIF('Заказы факт'!$B$2:$B$315,A13,'Заказы факт'!$D$2:$D$315)</f>
        <v>21200</v>
      </c>
      <c r="D13" s="189">
        <f>SUMIF('Дох.акт.'!$A$21:$A$244,'Отчет факт'!A13,'Дох.акт.'!$E$21:$E$244)</f>
        <v>2250</v>
      </c>
      <c r="E13" s="189">
        <f t="shared" si="0"/>
        <v>18950</v>
      </c>
      <c r="F13" s="282">
        <f>SUMIF('Заказы факт'!$B$2:$B$315,'Отчет факт'!A13,'Заказы факт'!$J$2:$J$315)</f>
        <v>13925</v>
      </c>
      <c r="G13" s="268">
        <f>SUMIFS('Заказы факт'!$D$2:$D$315,'Заказы факт'!$H$2:$H$315,'Отчет факт'!$G$4,'Заказы факт'!$B$2:$B$315,'Отчет факт'!A13)</f>
        <v>0</v>
      </c>
      <c r="H13" s="361">
        <f>SUMIFS('Заказы факт'!$D$2:$D$315,'Заказы факт'!$H$2:$H$315,'Отчет факт'!$H$4,'Заказы факт'!$B$2:$B$315,'Отчет факт'!A13)</f>
        <v>10900</v>
      </c>
      <c r="I13" s="361">
        <f>SUMIFS('Заказы факт'!$D$2:$D$315,'Заказы факт'!$H$2:$H$315,'Отчет факт'!$I$4,'Заказы факт'!$B$2:$B$315,'Отчет факт'!A13)</f>
        <v>5800</v>
      </c>
      <c r="J13" s="361">
        <f>SUMIFS('Заказы факт'!$D$2:$D$315,'Заказы факт'!$H$2:$H$315,'Отчет факт'!$J$4,'Заказы факт'!$B$2:$B$315,'Отчет факт'!A13)</f>
        <v>4500</v>
      </c>
      <c r="K13" s="268">
        <f>SUMIFS('Заказы факт'!$D$2:$D$315,'Заказы факт'!$H$2:$H$315,'Отчет факт'!$K$4,'Заказы факт'!$B$2:$B$315,'Отчет факт'!A13)</f>
        <v>0</v>
      </c>
      <c r="L13" s="268">
        <f>SUMIFS('Заказы факт'!$D$2:$D$315,'Заказы факт'!$H$2:$H$315,'Отчет факт'!$L$4,'Заказы факт'!$B$2:$B$315,'Отчет факт'!A13)</f>
        <v>0</v>
      </c>
      <c r="M13" s="268">
        <f>SUMIFS('Заказы факт'!$D$2:$D$315,'Заказы факт'!$H$2:$H$315,'Отчет факт'!$M$4,'Заказы факт'!$B$2:$B$315,'Отчет факт'!B13)</f>
        <v>0</v>
      </c>
    </row>
    <row r="14" spans="1:17" x14ac:dyDescent="0.2">
      <c r="A14" s="266">
        <v>43458</v>
      </c>
      <c r="B14" s="189">
        <f>COUNTIF('Заказы факт'!$B$2:$B$315,'Отчет факт'!A14)</f>
        <v>0</v>
      </c>
      <c r="C14" s="189">
        <f>SUMIF('Заказы факт'!$B$2:$B$315,A14,'Заказы факт'!$D$2:$D$315)</f>
        <v>0</v>
      </c>
      <c r="D14" s="189">
        <f>SUMIF('Дох.акт.'!$A$21:$A$244,'Отчет факт'!A14,'Дох.акт.'!$E$21:$E$244)</f>
        <v>0</v>
      </c>
      <c r="E14" s="189">
        <f t="shared" si="0"/>
        <v>0</v>
      </c>
      <c r="F14" s="282">
        <f>SUMIF('Заказы факт'!$B$2:$B$315,'Отчет факт'!A14,'Заказы факт'!$J$2:$J$315)</f>
        <v>0</v>
      </c>
      <c r="G14" s="268">
        <f>SUMIFS('Заказы факт'!$D$2:$D$315,'Заказы факт'!$H$2:$H$315,'Отчет факт'!$G$4,'Заказы факт'!$B$2:$B$315,'Отчет факт'!A14)</f>
        <v>0</v>
      </c>
      <c r="H14" s="268">
        <f>SUMIFS('Заказы факт'!$D$2:$D$315,'Заказы факт'!$H$2:$H$315,'Отчет факт'!$H$4,'Заказы факт'!$B$2:$B$315,'Отчет факт'!A14)</f>
        <v>0</v>
      </c>
      <c r="I14" s="268">
        <f>SUMIFS('Заказы факт'!$D$2:$D$315,'Заказы факт'!$H$2:$H$315,'Отчет факт'!$I$4,'Заказы факт'!$B$2:$B$315,'Отчет факт'!A14)</f>
        <v>0</v>
      </c>
      <c r="J14" s="268">
        <f>SUMIFS('Заказы факт'!$D$2:$D$315,'Заказы факт'!$H$2:$H$315,'Отчет факт'!$J$4,'Заказы факт'!$B$2:$B$315,'Отчет факт'!A14)</f>
        <v>0</v>
      </c>
      <c r="K14" s="268">
        <f>SUMIFS('Заказы факт'!$D$2:$D$315,'Заказы факт'!$H$2:$H$315,'Отчет факт'!$K$4,'Заказы факт'!$B$2:$B$315,'Отчет факт'!A14)</f>
        <v>0</v>
      </c>
      <c r="L14" s="268">
        <f>SUMIFS('Заказы факт'!$D$2:$D$315,'Заказы факт'!$H$2:$H$315,'Отчет факт'!$L$4,'Заказы факт'!$B$2:$B$315,'Отчет факт'!A14)</f>
        <v>0</v>
      </c>
      <c r="M14" s="268">
        <f>SUMIFS('Заказы факт'!$D$2:$D$315,'Заказы факт'!$H$2:$H$315,'Отчет факт'!$M$4,'Заказы факт'!$B$2:$B$315,'Отчет факт'!B14)</f>
        <v>0</v>
      </c>
    </row>
    <row r="15" spans="1:17" x14ac:dyDescent="0.2">
      <c r="A15" s="266">
        <v>43459</v>
      </c>
      <c r="B15" s="189">
        <f>COUNTIF('Заказы факт'!$B$2:$B$315,'Отчет факт'!A15)</f>
        <v>1</v>
      </c>
      <c r="C15" s="189">
        <f>SUMIF('Заказы факт'!$B$2:$B$315,A15,'Заказы факт'!$D$2:$D$315)</f>
        <v>0</v>
      </c>
      <c r="D15" s="189">
        <f>SUMIF('Дох.акт.'!$A$21:$A$244,'Отчет факт'!A15,'Дох.акт.'!$E$21:$E$244)</f>
        <v>0</v>
      </c>
      <c r="E15" s="189">
        <f t="shared" si="0"/>
        <v>0</v>
      </c>
      <c r="F15" s="282">
        <f>SUMIF('Заказы факт'!$B$2:$B$315,'Отчет факт'!A15,'Заказы факт'!$J$2:$J$315)</f>
        <v>0</v>
      </c>
      <c r="G15" s="268">
        <f>SUMIFS('Заказы факт'!$D$2:$D$315,'Заказы факт'!$H$2:$H$315,'Отчет факт'!$G$4,'Заказы факт'!$B$2:$B$315,'Отчет факт'!A15)</f>
        <v>0</v>
      </c>
      <c r="H15" s="268">
        <f>SUMIFS('Заказы факт'!$D$2:$D$315,'Заказы факт'!$H$2:$H$315,'Отчет факт'!$H$4,'Заказы факт'!$B$2:$B$315,'Отчет факт'!A15)</f>
        <v>0</v>
      </c>
      <c r="I15" s="268">
        <f>SUMIFS('Заказы факт'!$D$2:$D$315,'Заказы факт'!$H$2:$H$315,'Отчет факт'!$I$4,'Заказы факт'!$B$2:$B$315,'Отчет факт'!A15)</f>
        <v>0</v>
      </c>
      <c r="J15" s="268">
        <f>SUMIFS('Заказы факт'!$D$2:$D$315,'Заказы факт'!$H$2:$H$315,'Отчет факт'!$J$4,'Заказы факт'!$B$2:$B$315,'Отчет факт'!A15)</f>
        <v>0</v>
      </c>
      <c r="K15" s="268">
        <f>SUMIFS('Заказы факт'!$D$2:$D$315,'Заказы факт'!$H$2:$H$315,'Отчет факт'!$K$4,'Заказы факт'!$B$2:$B$315,'Отчет факт'!A15)</f>
        <v>0</v>
      </c>
      <c r="L15" s="268">
        <f>SUMIFS('Заказы факт'!$D$2:$D$315,'Заказы факт'!$H$2:$H$315,'Отчет факт'!$L$4,'Заказы факт'!$B$2:$B$315,'Отчет факт'!A15)</f>
        <v>0</v>
      </c>
      <c r="M15" s="268">
        <f>SUMIFS('Заказы факт'!$D$2:$D$315,'Заказы факт'!$H$2:$H$315,'Отчет факт'!$M$4,'Заказы факт'!$B$2:$B$315,'Отчет факт'!B15)</f>
        <v>0</v>
      </c>
      <c r="P15" s="201">
        <f>E23</f>
        <v>243905</v>
      </c>
      <c r="Q15" t="s">
        <v>3131</v>
      </c>
    </row>
    <row r="16" spans="1:17" x14ac:dyDescent="0.2">
      <c r="A16" s="266">
        <v>43460</v>
      </c>
      <c r="B16" s="189">
        <f>COUNTIF('Заказы факт'!$B$2:$B$315,'Отчет факт'!A16)</f>
        <v>2</v>
      </c>
      <c r="C16" s="189">
        <f>SUMIF('Заказы факт'!$B$2:$B$315,A16,'Заказы факт'!$D$2:$D$315)</f>
        <v>5500</v>
      </c>
      <c r="D16" s="189">
        <f>SUMIF('Дох.акт.'!$A$21:$A$244,'Отчет факт'!A16,'Дох.акт.'!$E$21:$E$244)</f>
        <v>0</v>
      </c>
      <c r="E16" s="189">
        <f t="shared" si="0"/>
        <v>5500</v>
      </c>
      <c r="F16" s="282">
        <f>SUMIF('Заказы факт'!$B$2:$B$315,'Отчет факт'!A16,'Заказы факт'!$J$2:$J$315)</f>
        <v>3525</v>
      </c>
      <c r="G16" s="268">
        <f>SUMIFS('Заказы факт'!$D$2:$D$315,'Заказы факт'!$H$2:$H$315,'Отчет факт'!$G$4,'Заказы факт'!$B$2:$B$315,'Отчет факт'!A16)</f>
        <v>0</v>
      </c>
      <c r="H16" s="268">
        <f>SUMIFS('Заказы факт'!$D$2:$D$315,'Заказы факт'!$H$2:$H$315,'Отчет факт'!$H$4,'Заказы факт'!$B$2:$B$315,'Отчет факт'!A16)</f>
        <v>0</v>
      </c>
      <c r="I16" s="361">
        <f>SUMIFS('Заказы факт'!$D$2:$D$315,'Заказы факт'!$H$2:$H$315,'Отчет факт'!$I$4,'Заказы факт'!$B$2:$B$315,'Отчет факт'!A16)</f>
        <v>5500</v>
      </c>
      <c r="J16" s="268">
        <f>SUMIFS('Заказы факт'!$D$2:$D$315,'Заказы факт'!$H$2:$H$315,'Отчет факт'!$J$4,'Заказы факт'!$B$2:$B$315,'Отчет факт'!A16)</f>
        <v>0</v>
      </c>
      <c r="K16" s="268">
        <f>SUMIFS('Заказы факт'!$D$2:$D$315,'Заказы факт'!$H$2:$H$315,'Отчет факт'!$K$4,'Заказы факт'!$B$2:$B$315,'Отчет факт'!A16)</f>
        <v>0</v>
      </c>
      <c r="L16" s="268">
        <f>SUMIFS('Заказы факт'!$D$2:$D$315,'Заказы факт'!$H$2:$H$315,'Отчет факт'!$L$4,'Заказы факт'!$B$2:$B$315,'Отчет факт'!A16)</f>
        <v>0</v>
      </c>
      <c r="M16" s="268">
        <f>SUMIFS('Заказы факт'!$D$2:$D$315,'Заказы факт'!$H$2:$H$315,'Отчет факт'!$M$4,'Заказы факт'!$B$2:$B$315,'Отчет факт'!B16)</f>
        <v>0</v>
      </c>
    </row>
    <row r="17" spans="1:17" x14ac:dyDescent="0.2">
      <c r="A17" s="266">
        <v>43461</v>
      </c>
      <c r="B17" s="189">
        <f>COUNTIF('Заказы факт'!$B$2:$B$315,'Отчет факт'!A17)</f>
        <v>8</v>
      </c>
      <c r="C17" s="189">
        <f>SUMIF('Заказы факт'!$B$2:$B$315,A17,'Заказы факт'!$D$2:$D$315)</f>
        <v>19200</v>
      </c>
      <c r="D17" s="189">
        <f>SUMIF('Дох.акт.'!$A$21:$A$244,'Отчет факт'!A17,'Дох.акт.'!$E$21:$E$244)</f>
        <v>4225</v>
      </c>
      <c r="E17" s="189">
        <f t="shared" si="0"/>
        <v>14975</v>
      </c>
      <c r="F17" s="282">
        <f>SUMIF('Заказы факт'!$B$2:$B$315,'Отчет факт'!A17,'Заказы факт'!$J$2:$J$315)</f>
        <v>11310</v>
      </c>
      <c r="G17" s="268">
        <f>SUMIFS('Заказы факт'!$D$2:$D$315,'Заказы факт'!$H$2:$H$315,'Отчет факт'!$G$4,'Заказы факт'!$B$2:$B$315,'Отчет факт'!A17)</f>
        <v>0</v>
      </c>
      <c r="H17" s="361">
        <f>SUMIFS('Заказы факт'!$D$2:$D$315,'Заказы факт'!$H$2:$H$315,'Отчет факт'!$H$4,'Заказы факт'!$B$2:$B$315,'Отчет факт'!A17)</f>
        <v>3300</v>
      </c>
      <c r="I17" s="361">
        <f>SUMIFS('Заказы факт'!$D$2:$D$315,'Заказы факт'!$H$2:$H$315,'Отчет факт'!$I$4,'Заказы факт'!$B$2:$B$315,'Отчет факт'!A17)</f>
        <v>5700</v>
      </c>
      <c r="J17" s="361">
        <f>SUMIFS('Заказы факт'!$D$2:$D$315,'Заказы факт'!$H$2:$H$315,'Отчет факт'!$J$4,'Заказы факт'!$B$2:$B$315,'Отчет факт'!A17)</f>
        <v>6700</v>
      </c>
      <c r="K17" s="361">
        <f>SUMIFS('Заказы факт'!$D$2:$D$315,'Заказы факт'!$H$2:$H$315,'Отчет факт'!$K$4,'Заказы факт'!$B$2:$B$315,'Отчет факт'!A17)</f>
        <v>3500</v>
      </c>
      <c r="L17" s="268">
        <f>SUMIFS('Заказы факт'!$D$2:$D$315,'Заказы факт'!$H$2:$H$315,'Отчет факт'!$L$4,'Заказы факт'!$B$2:$B$315,'Отчет факт'!A17)</f>
        <v>0</v>
      </c>
      <c r="M17" s="268">
        <f>SUMIFS('Заказы факт'!$D$2:$D$315,'Заказы факт'!$H$2:$H$315,'Отчет факт'!$M$4,'Заказы факт'!$B$2:$B$315,'Отчет факт'!B17)</f>
        <v>0</v>
      </c>
      <c r="P17" s="195">
        <v>65000</v>
      </c>
    </row>
    <row r="18" spans="1:17" x14ac:dyDescent="0.2">
      <c r="A18" s="266">
        <v>43462</v>
      </c>
      <c r="B18" s="189">
        <f>COUNTIF('Заказы факт'!$B$2:$B$315,'Отчет факт'!A18)</f>
        <v>15</v>
      </c>
      <c r="C18" s="189">
        <f>SUMIF('Заказы факт'!$B$2:$B$315,A18,'Заказы факт'!$D$2:$D$315)</f>
        <v>31200</v>
      </c>
      <c r="D18" s="189">
        <f>SUMIF('Дох.акт.'!$A$21:$A$244,'Отчет факт'!A18,'Дох.акт.'!$E$21:$E$244)</f>
        <v>3850</v>
      </c>
      <c r="E18" s="189">
        <f>C18-D18</f>
        <v>27350</v>
      </c>
      <c r="F18" s="282">
        <f>SUMIF('Заказы факт'!$B$2:$B$315,'Отчет факт'!A18,'Заказы факт'!$J$2:$J$315)</f>
        <v>16730</v>
      </c>
      <c r="G18" s="268">
        <f>SUMIFS('Заказы факт'!$D$2:$D$315,'Заказы факт'!$H$2:$H$315,'Отчет факт'!$G$4,'Заказы факт'!$B$2:$B$315,'Отчет факт'!A18)</f>
        <v>0</v>
      </c>
      <c r="H18" s="361">
        <f>SUMIFS('Заказы факт'!$D$2:$D$315,'Заказы факт'!$H$2:$H$315,'Отчет факт'!$H$4,'Заказы факт'!$B$2:$B$315,'Отчет факт'!A18)</f>
        <v>10300</v>
      </c>
      <c r="I18" s="361">
        <f>SUMIFS('Заказы факт'!$D$2:$D$315,'Заказы факт'!$H$2:$H$315,'Отчет факт'!$I$4,'Заказы факт'!$B$2:$B$315,'Отчет факт'!A18)</f>
        <v>13200</v>
      </c>
      <c r="J18" s="361">
        <f>SUMIFS('Заказы факт'!$D$2:$D$315,'Заказы факт'!$H$2:$H$315,'Отчет факт'!$J$4,'Заказы факт'!$B$2:$B$315,'Отчет факт'!A18)</f>
        <v>7700</v>
      </c>
      <c r="K18" s="268">
        <f>SUMIFS('Заказы факт'!$D$2:$D$315,'Заказы факт'!$H$2:$H$315,'Отчет факт'!$K$4,'Заказы факт'!$B$2:$B$315,'Отчет факт'!A18)</f>
        <v>0</v>
      </c>
      <c r="L18" s="268">
        <f>SUMIFS('Заказы факт'!$D$2:$D$315,'Заказы факт'!$H$2:$H$315,'Отчет факт'!$L$4,'Заказы факт'!$B$2:$B$315,'Отчет факт'!A18)</f>
        <v>0</v>
      </c>
      <c r="M18" s="268">
        <f>SUMIFS('Заказы факт'!$D$2:$D$315,'Заказы факт'!$H$2:$H$315,'Отчет факт'!$M$4,'Заказы факт'!$B$2:$B$315,'Отчет факт'!B18)</f>
        <v>0</v>
      </c>
      <c r="P18" s="195">
        <v>54000</v>
      </c>
    </row>
    <row r="19" spans="1:17" x14ac:dyDescent="0.2">
      <c r="A19" s="266">
        <v>43463</v>
      </c>
      <c r="B19" s="189">
        <f>COUNTIF('Заказы факт'!$B$2:$B$315,'Отчет факт'!A19)</f>
        <v>31</v>
      </c>
      <c r="C19" s="189">
        <f>SUMIF('Заказы факт'!$B$2:$B$315,A19,'Заказы факт'!$D$2:$D$315)</f>
        <v>59400</v>
      </c>
      <c r="D19" s="189">
        <f>SUMIF('Дох.акт.'!$A$21:$A$244,'Отчет факт'!A19,'Дох.акт.'!$E$21:$E$244)</f>
        <v>4825</v>
      </c>
      <c r="E19" s="189">
        <f t="shared" si="0"/>
        <v>54575</v>
      </c>
      <c r="F19" s="282">
        <f>SUMIF('Заказы факт'!$B$2:$B$315,'Отчет факт'!A19,'Заказы факт'!$J$2:$J$315)</f>
        <v>31260</v>
      </c>
      <c r="G19" s="361">
        <f>SUMIFS('Заказы факт'!$D$2:$D$315,'Заказы факт'!$H$2:$H$315,'Отчет факт'!$G$4,'Заказы факт'!$B$2:$B$315,'Отчет факт'!A19)</f>
        <v>17700</v>
      </c>
      <c r="H19" s="361">
        <f>SUMIFS('Заказы факт'!$D$2:$D$315,'Заказы факт'!$H$2:$H$315,'Отчет факт'!$H$4,'Заказы факт'!$B$2:$B$315,'Отчет факт'!A19)</f>
        <v>14700</v>
      </c>
      <c r="I19" s="361">
        <f>SUMIFS('Заказы факт'!$D$2:$D$315,'Заказы факт'!$H$2:$H$315,'Отчет факт'!$I$4,'Заказы факт'!$B$2:$B$315,'Отчет факт'!A19)</f>
        <v>15600</v>
      </c>
      <c r="J19" s="361">
        <f>SUMIFS('Заказы факт'!$D$2:$D$315,'Заказы факт'!$H$2:$H$315,'Отчет факт'!$J$4,'Заказы факт'!$B$2:$B$315,'Отчет факт'!A19)</f>
        <v>7900</v>
      </c>
      <c r="K19" s="361">
        <f>SUMIFS('Заказы факт'!$D$2:$D$315,'Заказы факт'!$H$2:$H$315,'Отчет факт'!$K$4,'Заказы факт'!$B$2:$B$315,'Отчет факт'!A19)</f>
        <v>3500</v>
      </c>
      <c r="L19" s="268">
        <f>SUMIFS('Заказы факт'!$D$2:$D$315,'Заказы факт'!$H$2:$H$315,'Отчет факт'!$L$4,'Заказы факт'!$B$2:$B$315,'Отчет факт'!A19)</f>
        <v>0</v>
      </c>
      <c r="M19" s="268">
        <f>SUMIFS('Заказы факт'!$D$2:$D$315,'Заказы факт'!$H$2:$H$315,'Отчет факт'!$M$4,'Заказы факт'!$B$2:$B$315,'Отчет факт'!B19)</f>
        <v>0</v>
      </c>
      <c r="P19" s="195">
        <v>40000</v>
      </c>
    </row>
    <row r="20" spans="1:17" x14ac:dyDescent="0.2">
      <c r="A20" s="266">
        <v>43464</v>
      </c>
      <c r="B20" s="189">
        <f>COUNTIF('Заказы факт'!$B$2:$B$315,'Отчет факт'!A20)</f>
        <v>26</v>
      </c>
      <c r="C20" s="189">
        <f>SUMIF('Заказы факт'!$B$2:$B$315,A20,'Заказы факт'!$D$2:$D$315)</f>
        <v>58000</v>
      </c>
      <c r="D20" s="189">
        <f>SUMIF('Дох.акт.'!$A$21:$A$244,'Отчет факт'!A20,'Дох.акт.'!$E$21:$E$244)</f>
        <v>2000</v>
      </c>
      <c r="E20" s="189">
        <f t="shared" si="0"/>
        <v>56000</v>
      </c>
      <c r="F20" s="282">
        <f>SUMIF('Заказы факт'!$B$2:$B$315,'Отчет факт'!A20,'Заказы факт'!$J$2:$J$315)</f>
        <v>31350</v>
      </c>
      <c r="G20" s="361">
        <f>SUMIFS('Заказы факт'!$D$2:$D$315,'Заказы факт'!$H$2:$H$315,'Отчет факт'!$G$4,'Заказы факт'!$B$2:$B$315,'Отчет факт'!A20)</f>
        <v>16800</v>
      </c>
      <c r="H20" s="361">
        <f>SUMIFS('Заказы факт'!$D$2:$D$315,'Заказы факт'!$H$2:$H$315,'Отчет факт'!$H$4,'Заказы факт'!$B$2:$B$315,'Отчет факт'!A20)</f>
        <v>13700</v>
      </c>
      <c r="I20" s="361">
        <f>SUMIFS('Заказы факт'!$D$2:$D$315,'Заказы факт'!$H$2:$H$315,'Отчет факт'!$I$4,'Заказы факт'!$B$2:$B$315,'Отчет факт'!A20)</f>
        <v>23500</v>
      </c>
      <c r="J20" s="361">
        <f>SUMIFS('Заказы факт'!$D$2:$D$315,'Заказы факт'!$H$2:$H$315,'Отчет факт'!$J$4,'Заказы факт'!$B$2:$B$315,'Отчет факт'!A20)</f>
        <v>4000</v>
      </c>
      <c r="K20" s="268">
        <f>SUMIFS('Заказы факт'!$D$2:$D$315,'Заказы факт'!$H$2:$H$315,'Отчет факт'!$K$4,'Заказы факт'!$B$2:$B$315,'Отчет факт'!A20)</f>
        <v>0</v>
      </c>
      <c r="L20" s="268">
        <f>SUMIFS('Заказы факт'!$D$2:$D$315,'Заказы факт'!$H$2:$H$315,'Отчет факт'!$L$4,'Заказы факт'!$B$2:$B$315,'Отчет факт'!A20)</f>
        <v>0</v>
      </c>
      <c r="M20" s="268">
        <f>SUMIFS('Заказы факт'!$D$2:$D$315,'Заказы факт'!$H$2:$H$315,'Отчет факт'!$M$4,'Заказы факт'!$B$2:$B$315,'Отчет факт'!B20)</f>
        <v>0</v>
      </c>
      <c r="P20" s="195">
        <v>40000</v>
      </c>
    </row>
    <row r="21" spans="1:17" x14ac:dyDescent="0.2">
      <c r="A21" s="266">
        <v>43465</v>
      </c>
      <c r="B21" s="189">
        <f>COUNTIF('Заказы факт'!$B$2:$B$315,'Отчет факт'!A21)</f>
        <v>69</v>
      </c>
      <c r="C21" s="189">
        <f>SUMIF('Заказы факт'!$B$2:$B$315,A21,'Заказы факт'!$D$2:$D$315)</f>
        <v>247000</v>
      </c>
      <c r="D21" s="189">
        <f>SUMIF('Дох.акт.'!$A$21:$A$244,'Отчет факт'!A21,'Дох.акт.'!$E$21:$E$244)</f>
        <v>22250</v>
      </c>
      <c r="E21" s="189">
        <f t="shared" si="0"/>
        <v>224750</v>
      </c>
      <c r="F21" s="282">
        <f>SUMIF('Заказы факт'!$B$2:$B$315,'Отчет факт'!A21,'Заказы факт'!$J$2:$J$315)</f>
        <v>130820</v>
      </c>
      <c r="G21" s="361">
        <f>SUMIFS('Заказы факт'!$D$2:$D$315,'Заказы факт'!$H$2:$H$315,'Отчет факт'!$G$4,'Заказы факт'!$B$2:$B$315,'Отчет факт'!A21)</f>
        <v>68600</v>
      </c>
      <c r="H21" s="361">
        <f>SUMIFS('Заказы факт'!$D$2:$D$315,'Заказы факт'!$H$2:$H$315,'Отчет факт'!$H$4,'Заказы факт'!$B$2:$B$315,'Отчет факт'!A21)</f>
        <v>67500</v>
      </c>
      <c r="I21" s="361">
        <f>SUMIFS('Заказы факт'!$D$2:$D$315,'Заказы факт'!$H$2:$H$315,'Отчет факт'!$I$4,'Заказы факт'!$B$2:$B$315,'Отчет факт'!A21)</f>
        <v>71600</v>
      </c>
      <c r="J21" s="361">
        <f>SUMIFS('Заказы факт'!$D$2:$D$315,'Заказы факт'!$H$2:$H$315,'Отчет факт'!$J$4,'Заказы факт'!$B$2:$B$315,'Отчет факт'!A21)</f>
        <v>39300</v>
      </c>
      <c r="K21" s="268">
        <f>SUMIFS('Заказы факт'!$D$2:$D$315,'Заказы факт'!$H$2:$H$315,'Отчет факт'!$K$4,'Заказы факт'!$B$2:$B$315,'Отчет факт'!A21)</f>
        <v>0</v>
      </c>
      <c r="L21" s="268">
        <f>SUMIFS('Заказы факт'!$D$2:$D$315,'Заказы факт'!$H$2:$H$315,'Отчет факт'!$L$4,'Заказы факт'!$B$2:$B$315,'Отчет факт'!A21)</f>
        <v>0</v>
      </c>
      <c r="M21" s="268">
        <f>SUMIFS('Заказы факт'!$D$2:$D$315,'Заказы факт'!$H$2:$H$315,'Отчет факт'!$M$4,'Заказы факт'!$B$2:$B$315,'Отчет факт'!B21)</f>
        <v>0</v>
      </c>
      <c r="P21" s="195">
        <v>9000</v>
      </c>
    </row>
    <row r="22" spans="1:17" x14ac:dyDescent="0.2">
      <c r="A22" s="266">
        <v>43466</v>
      </c>
      <c r="B22" s="189">
        <f>COUNTIF('Заказы факт'!$B$2:$B$315,'Отчет факт'!A22)</f>
        <v>2</v>
      </c>
      <c r="C22" s="189">
        <f>SUMIF('Заказы факт'!$B$2:$B$315,A22,'Заказы факт'!$D$2:$D$315)</f>
        <v>14000</v>
      </c>
      <c r="D22" s="189">
        <f>SUMIF('Дох.акт.'!$A$21:$A$244,'Отчет факт'!A22,'Дох.акт.'!$E$21:$E$244)</f>
        <v>205770</v>
      </c>
      <c r="E22" s="189">
        <f t="shared" si="0"/>
        <v>-191770</v>
      </c>
      <c r="F22" s="282">
        <f>SUMIF('Заказы факт'!$B$2:$B$315,'Отчет факт'!A22,'Заказы факт'!$J$2:$J$315)</f>
        <v>7700</v>
      </c>
      <c r="G22" s="268">
        <f>SUMIFS('Заказы факт'!$D$2:$D$315,'Заказы факт'!$H$2:$H$315,'Отчет факт'!$G$4,'Заказы факт'!$B$2:$B$315,'Отчет факт'!A22)</f>
        <v>0</v>
      </c>
      <c r="H22" s="361">
        <f>SUMIFS('Заказы факт'!$D$2:$D$315,'Заказы факт'!$H$2:$H$315,'Отчет факт'!$H$4,'Заказы факт'!$B$2:$B$315,'Отчет факт'!A22)</f>
        <v>7000</v>
      </c>
      <c r="I22" s="361">
        <f>SUMIFS('Заказы факт'!$D$2:$D$315,'Заказы факт'!$H$2:$H$315,'Отчет факт'!$I$4,'Заказы факт'!$B$2:$B$315,'Отчет факт'!A22)</f>
        <v>7000</v>
      </c>
      <c r="J22" s="268">
        <f>SUMIFS('Заказы факт'!$D$2:$D$315,'Заказы факт'!$H$2:$H$315,'Отчет факт'!$J$4,'Заказы факт'!$B$2:$B$315,'Отчет факт'!A22)</f>
        <v>0</v>
      </c>
      <c r="K22" s="268">
        <f>SUMIFS('Заказы факт'!$D$2:$D$315,'Заказы факт'!$H$2:$H$315,'Отчет факт'!$K$4,'Заказы факт'!$B$2:$B$315,'Отчет факт'!A22)</f>
        <v>0</v>
      </c>
      <c r="L22" s="268">
        <f>SUMIFS('Заказы факт'!$D$2:$D$315,'Заказы факт'!$H$2:$H$315,'Отчет факт'!$L$4,'Заказы факт'!$B$2:$B$315,'Отчет факт'!A22)</f>
        <v>0</v>
      </c>
      <c r="M22" s="268">
        <f>SUMIFS('Заказы факт'!$D$2:$D$315,'Заказы факт'!$H$2:$H$315,'Отчет факт'!$M$4,'Заказы факт'!$B$2:$B$315,'Отчет факт'!B22)</f>
        <v>0</v>
      </c>
      <c r="P22" s="195">
        <v>15000</v>
      </c>
    </row>
    <row r="23" spans="1:17" x14ac:dyDescent="0.2">
      <c r="A23" s="225" t="s">
        <v>1718</v>
      </c>
      <c r="B23" s="225">
        <f>SUM(B5:B22)</f>
        <v>185</v>
      </c>
      <c r="C23" s="225">
        <f>SUM(C5:C22)</f>
        <v>497700</v>
      </c>
      <c r="D23" s="225">
        <f>SUM(D5:D22)</f>
        <v>253795</v>
      </c>
      <c r="E23" s="225">
        <f>SUM(E5:E22)</f>
        <v>243905</v>
      </c>
      <c r="F23" s="203">
        <f>SUM(F5:F22)</f>
        <v>268450</v>
      </c>
      <c r="G23" s="196"/>
      <c r="H23" s="196"/>
      <c r="I23" s="196"/>
      <c r="J23" s="196"/>
      <c r="K23" s="196"/>
      <c r="P23" s="195">
        <v>800</v>
      </c>
    </row>
    <row r="24" spans="1:17" x14ac:dyDescent="0.2">
      <c r="P24" s="195">
        <v>1300</v>
      </c>
    </row>
    <row r="25" spans="1:17" x14ac:dyDescent="0.2">
      <c r="G25" s="288"/>
      <c r="P25" s="195">
        <v>100</v>
      </c>
    </row>
    <row r="26" spans="1:17" ht="19" x14ac:dyDescent="0.25">
      <c r="A26" s="269" t="s">
        <v>2266</v>
      </c>
      <c r="J26" s="269" t="s">
        <v>2001</v>
      </c>
      <c r="P26" s="195">
        <v>18705</v>
      </c>
    </row>
    <row r="27" spans="1:17" x14ac:dyDescent="0.2">
      <c r="B27" s="196"/>
      <c r="P27" s="195"/>
    </row>
    <row r="28" spans="1:17" x14ac:dyDescent="0.2">
      <c r="A28" s="264"/>
      <c r="B28" s="225">
        <v>2019</v>
      </c>
      <c r="C28" s="200" t="s">
        <v>1724</v>
      </c>
      <c r="D28" s="210" t="s">
        <v>2273</v>
      </c>
      <c r="E28" s="210" t="s">
        <v>2274</v>
      </c>
      <c r="F28" s="208" t="s">
        <v>2329</v>
      </c>
      <c r="G28" s="208" t="s">
        <v>2275</v>
      </c>
      <c r="J28" s="233" t="s">
        <v>2272</v>
      </c>
      <c r="K28" s="226" t="s">
        <v>1999</v>
      </c>
      <c r="L28" s="226" t="s">
        <v>1993</v>
      </c>
      <c r="M28" s="226" t="s">
        <v>2000</v>
      </c>
      <c r="N28" s="225" t="s">
        <v>1998</v>
      </c>
      <c r="O28" s="229"/>
      <c r="P28" s="228">
        <f>SUM(P17:P27)</f>
        <v>243905</v>
      </c>
      <c r="Q28" t="s">
        <v>3132</v>
      </c>
    </row>
    <row r="29" spans="1:17" x14ac:dyDescent="0.2">
      <c r="A29" s="228" t="s">
        <v>2041</v>
      </c>
      <c r="B29" s="262">
        <f>$B$23</f>
        <v>185</v>
      </c>
      <c r="C29" s="218">
        <v>300</v>
      </c>
      <c r="D29" s="262">
        <f>C29-B29</f>
        <v>115</v>
      </c>
      <c r="E29" s="262">
        <f>F29-B29</f>
        <v>6</v>
      </c>
      <c r="F29" s="208">
        <v>191</v>
      </c>
      <c r="G29" s="208">
        <v>210</v>
      </c>
      <c r="J29" s="228" t="s">
        <v>1839</v>
      </c>
      <c r="K29" s="217">
        <f>VLOOKUP('Отчет факт'!J29,'Дох.акт.'!$A$4:$E$14,2,0)</f>
        <v>51</v>
      </c>
      <c r="L29" s="217">
        <f>VLOOKUP('Отчет факт'!J29,'Дох.акт.'!$A$4:$E$14,3,0)</f>
        <v>31290</v>
      </c>
      <c r="M29" s="217">
        <f>VLOOKUP('Отчет факт'!J29,'Дох.акт.'!$A$4:$E$14,4,0)</f>
        <v>4700</v>
      </c>
      <c r="N29" s="262">
        <f>VLOOKUP('Отчет факт'!J29,'Дох.акт.'!$A$4:$E$14,5,0)</f>
        <v>36990</v>
      </c>
    </row>
    <row r="30" spans="1:17" x14ac:dyDescent="0.2">
      <c r="A30" s="228" t="s">
        <v>2042</v>
      </c>
      <c r="B30" s="262">
        <f>$C$23</f>
        <v>497700</v>
      </c>
      <c r="C30" s="262">
        <f>C29*C31</f>
        <v>810000</v>
      </c>
      <c r="D30" s="262">
        <f>C30-B30</f>
        <v>312300</v>
      </c>
      <c r="E30" s="262">
        <f>F30-B30</f>
        <v>0</v>
      </c>
      <c r="F30" s="263">
        <f>$C$23</f>
        <v>497700</v>
      </c>
      <c r="G30" s="209">
        <f>$G$31*$G$29</f>
        <v>516390</v>
      </c>
      <c r="J30" s="228" t="s">
        <v>2935</v>
      </c>
      <c r="K30" s="217">
        <f>VLOOKUP('Отчет факт'!J30,'Дох.акт.'!$A$4:$E$14,2,0)</f>
        <v>52</v>
      </c>
      <c r="L30" s="217">
        <f>VLOOKUP('Отчет факт'!J30,'Дох.акт.'!$A$4:$E$14,3,0)</f>
        <v>31290</v>
      </c>
      <c r="M30" s="217">
        <f>VLOOKUP('Отчет факт'!J30,'Дох.акт.'!$A$4:$E$14,4,0)</f>
        <v>0</v>
      </c>
      <c r="N30" s="262">
        <f>VLOOKUP('Отчет факт'!J30,'Дох.акт.'!$A$4:$E$14,5,0)</f>
        <v>32290</v>
      </c>
    </row>
    <row r="31" spans="1:17" x14ac:dyDescent="0.2">
      <c r="A31" s="228" t="s">
        <v>2271</v>
      </c>
      <c r="B31" s="262">
        <f>$C$23/$B$23</f>
        <v>2690.2702702702704</v>
      </c>
      <c r="C31" s="262">
        <v>2700</v>
      </c>
      <c r="F31" s="263">
        <f>$C$23/$B$23</f>
        <v>2690.2702702702704</v>
      </c>
      <c r="G31" s="208">
        <v>2459</v>
      </c>
      <c r="J31" s="228" t="s">
        <v>2919</v>
      </c>
      <c r="K31" s="217">
        <f>VLOOKUP('Отчет факт'!J31,'Дох.акт.'!$A$4:$E$14,2,0)</f>
        <v>61</v>
      </c>
      <c r="L31" s="217">
        <f>VLOOKUP('Отчет факт'!J31,'Дох.акт.'!$A$4:$E$14,3,0)</f>
        <v>37540</v>
      </c>
      <c r="M31" s="217">
        <f>VLOOKUP('Отчет факт'!J31,'Дох.акт.'!$A$4:$E$14,4,0)</f>
        <v>3900</v>
      </c>
      <c r="N31" s="262">
        <f>VLOOKUP('Отчет факт'!J31,'Дох.акт.'!$A$4:$E$14,5,0)</f>
        <v>42440</v>
      </c>
      <c r="P31" s="201">
        <f>P15-P28</f>
        <v>0</v>
      </c>
      <c r="Q31" t="s">
        <v>3096</v>
      </c>
    </row>
    <row r="32" spans="1:17" x14ac:dyDescent="0.2">
      <c r="A32" s="228" t="s">
        <v>2267</v>
      </c>
      <c r="B32" s="262">
        <f>Расход!$B$2</f>
        <v>49006.42</v>
      </c>
      <c r="F32" s="263">
        <f>Расход!$B$2</f>
        <v>49006.42</v>
      </c>
      <c r="G32" s="263">
        <v>51352</v>
      </c>
      <c r="J32" s="228" t="s">
        <v>2923</v>
      </c>
      <c r="K32" s="217">
        <f>VLOOKUP('Отчет факт'!J32,'Дох.акт.'!$A$4:$E$14,2,0)</f>
        <v>58</v>
      </c>
      <c r="L32" s="217">
        <f>VLOOKUP('Отчет факт'!J32,'Дох.акт.'!$A$4:$E$14,3,0)</f>
        <v>33665</v>
      </c>
      <c r="M32" s="217">
        <f>VLOOKUP('Отчет факт'!J32,'Дох.акт.'!$A$4:$E$14,4,0)</f>
        <v>0</v>
      </c>
      <c r="N32" s="262">
        <f>VLOOKUP('Отчет факт'!J32,'Дох.акт.'!$A$4:$E$14,5,0)</f>
        <v>34665</v>
      </c>
    </row>
    <row r="33" spans="1:14" x14ac:dyDescent="0.2">
      <c r="A33" s="228" t="s">
        <v>2268</v>
      </c>
      <c r="B33" s="262">
        <f>$E$23-Расход!$B$2</f>
        <v>194898.58000000002</v>
      </c>
      <c r="F33" s="263">
        <f>$E$23-Расход!$B$2</f>
        <v>194898.58000000002</v>
      </c>
      <c r="G33" s="263">
        <v>188247</v>
      </c>
      <c r="J33" s="228" t="s">
        <v>2920</v>
      </c>
      <c r="K33" s="217">
        <f>VLOOKUP('Отчет факт'!J33,'Дох.акт.'!$A$4:$E$14,2,0)</f>
        <v>41</v>
      </c>
      <c r="L33" s="217">
        <f>VLOOKUP('Отчет факт'!J33,'Дох.акт.'!$A$4:$E$14,3,0)</f>
        <v>29275</v>
      </c>
      <c r="M33" s="217">
        <f>VLOOKUP('Отчет факт'!J33,'Дох.акт.'!$A$4:$E$14,4,0)</f>
        <v>0</v>
      </c>
      <c r="N33" s="262">
        <f>VLOOKUP('Отчет факт'!J33,'Дох.акт.'!$A$4:$E$14,5,0)</f>
        <v>30275</v>
      </c>
    </row>
    <row r="34" spans="1:14" x14ac:dyDescent="0.2">
      <c r="J34" s="228" t="s">
        <v>814</v>
      </c>
      <c r="K34" s="217">
        <f>VLOOKUP('Отчет факт'!J34,'Дох.акт.'!$A$4:$E$14,2,0)</f>
        <v>37</v>
      </c>
      <c r="L34" s="217">
        <f>VLOOKUP('Отчет факт'!J34,'Дох.акт.'!$A$4:$E$14,3,0)</f>
        <v>25775</v>
      </c>
      <c r="M34" s="217">
        <f>VLOOKUP('Отчет факт'!J34,'Дох.акт.'!$A$4:$E$14,4,0)</f>
        <v>2300</v>
      </c>
      <c r="N34" s="262">
        <f>VLOOKUP('Отчет факт'!J34,'Дох.акт.'!$A$4:$E$14,5,0)</f>
        <v>29075</v>
      </c>
    </row>
    <row r="35" spans="1:14" x14ac:dyDescent="0.2">
      <c r="J35" s="228" t="s">
        <v>2698</v>
      </c>
      <c r="K35" s="217">
        <f>VLOOKUP('Отчет факт'!J35,'Дох.акт.'!$A$4:$E$14,2,0)</f>
        <v>31</v>
      </c>
      <c r="L35" s="217">
        <f>VLOOKUP('Отчет факт'!J35,'Дох.акт.'!$A$4:$E$14,3,0)</f>
        <v>20525</v>
      </c>
      <c r="M35" s="217">
        <f>VLOOKUP('Отчет факт'!J35,'Дох.акт.'!$A$4:$E$14,4,0)</f>
        <v>0</v>
      </c>
      <c r="N35" s="262">
        <f>VLOOKUP('Отчет факт'!J35,'Дох.акт.'!$A$4:$E$14,5,0)</f>
        <v>20525</v>
      </c>
    </row>
    <row r="36" spans="1:14" x14ac:dyDescent="0.2">
      <c r="A36" s="265"/>
      <c r="B36" s="200" t="s">
        <v>2269</v>
      </c>
      <c r="C36" s="200" t="s">
        <v>2270</v>
      </c>
      <c r="D36" s="200" t="s">
        <v>2000</v>
      </c>
      <c r="E36" s="225" t="s">
        <v>1997</v>
      </c>
      <c r="F36" s="208" t="s">
        <v>2275</v>
      </c>
      <c r="G36" s="277"/>
      <c r="J36" s="228" t="s">
        <v>2921</v>
      </c>
      <c r="K36" s="217">
        <f>VLOOKUP('Отчет факт'!J36,'Дох.акт.'!$A$4:$E$14,2,0)</f>
        <v>31</v>
      </c>
      <c r="L36" s="217">
        <f>VLOOKUP('Отчет факт'!J36,'Дох.акт.'!$A$4:$E$14,3,0)</f>
        <v>20525</v>
      </c>
      <c r="M36" s="217">
        <f>VLOOKUP('Отчет факт'!J36,'Дох.акт.'!$A$4:$E$14,4,0)</f>
        <v>2600</v>
      </c>
      <c r="N36" s="262">
        <f>VLOOKUP('Отчет факт'!J36,'Дох.акт.'!$A$4:$E$14,5,0)</f>
        <v>23125</v>
      </c>
    </row>
    <row r="37" spans="1:14" x14ac:dyDescent="0.2">
      <c r="A37" s="367" t="s">
        <v>3128</v>
      </c>
      <c r="B37" s="262">
        <v>0</v>
      </c>
      <c r="C37" s="262">
        <f>$L$38</f>
        <v>0</v>
      </c>
      <c r="D37" s="262">
        <f>$M$38</f>
        <v>0</v>
      </c>
      <c r="E37" s="203">
        <f>SUM(B37:D37)</f>
        <v>0</v>
      </c>
      <c r="F37" s="263">
        <v>70593</v>
      </c>
      <c r="G37" s="278"/>
      <c r="J37" s="228" t="s">
        <v>1840</v>
      </c>
      <c r="K37" s="217">
        <f>VLOOKUP('Отчет факт'!J37,'Дох.акт.'!$A$4:$E$14,2,0)</f>
        <v>5</v>
      </c>
      <c r="L37" s="217">
        <f>VLOOKUP('Отчет факт'!J37,'Дох.акт.'!$A$4:$E$14,3,0)</f>
        <v>4375</v>
      </c>
      <c r="M37" s="217">
        <f>VLOOKUP('Отчет факт'!J37,'Дох.акт.'!$A$4:$E$14,4,0)</f>
        <v>0</v>
      </c>
      <c r="N37" s="262">
        <f>VLOOKUP('Отчет факт'!J37,'Дох.акт.'!$A$4:$E$14,5,0)</f>
        <v>4375</v>
      </c>
    </row>
    <row r="38" spans="1:14" x14ac:dyDescent="0.2">
      <c r="A38" s="198" t="s">
        <v>3129</v>
      </c>
      <c r="B38" s="262">
        <f>$B$33*0.7</f>
        <v>136429.00599999999</v>
      </c>
      <c r="C38" s="262">
        <f>$L$38</f>
        <v>0</v>
      </c>
      <c r="D38" s="262">
        <f>$M$38</f>
        <v>0</v>
      </c>
      <c r="E38" s="203">
        <f t="shared" ref="E38:E39" si="1">SUM(B38:D38)</f>
        <v>136429.00599999999</v>
      </c>
      <c r="F38" s="263">
        <v>75299</v>
      </c>
      <c r="G38" s="278"/>
      <c r="J38" s="228" t="s">
        <v>1008</v>
      </c>
      <c r="K38" s="217">
        <f>VLOOKUP('Отчет факт'!J38,'Дох.акт.'!$A$4:$E$14,2,0)</f>
        <v>0</v>
      </c>
      <c r="L38" s="217">
        <f>VLOOKUP('Отчет факт'!J38,'Дох.акт.'!$A$4:$E$14,3,0)</f>
        <v>0</v>
      </c>
      <c r="M38" s="217">
        <f>VLOOKUP('Отчет факт'!J38,'Дох.акт.'!$A$4:$E$14,4,0)</f>
        <v>0</v>
      </c>
      <c r="N38" s="262">
        <f>VLOOKUP('Отчет факт'!J38,'Дох.акт.'!$A$4:$E$14,5,0)</f>
        <v>0</v>
      </c>
    </row>
    <row r="39" spans="1:14" x14ac:dyDescent="0.2">
      <c r="A39" s="198" t="s">
        <v>3130</v>
      </c>
      <c r="B39" s="262">
        <f>$B$33*0.3</f>
        <v>58469.574000000001</v>
      </c>
      <c r="C39" s="262">
        <v>0</v>
      </c>
      <c r="D39" s="262">
        <v>0</v>
      </c>
      <c r="E39" s="203">
        <f t="shared" si="1"/>
        <v>58469.574000000001</v>
      </c>
      <c r="F39" s="263">
        <v>42356</v>
      </c>
      <c r="G39" s="278"/>
      <c r="J39" s="289" t="s">
        <v>1718</v>
      </c>
      <c r="K39" s="262"/>
      <c r="L39" s="262">
        <f t="shared" ref="L39:N39" si="2">SUM(L29:L38)</f>
        <v>234260</v>
      </c>
      <c r="M39" s="262">
        <f t="shared" si="2"/>
        <v>13500</v>
      </c>
      <c r="N39" s="262">
        <f t="shared" si="2"/>
        <v>253760</v>
      </c>
    </row>
    <row r="40" spans="1:14" x14ac:dyDescent="0.2">
      <c r="B40" s="262">
        <f>SUM(B37:B39)</f>
        <v>194898.58</v>
      </c>
      <c r="E40" s="203">
        <f>SUM(E37:E39)</f>
        <v>194898.58</v>
      </c>
    </row>
    <row r="42" spans="1:14" x14ac:dyDescent="0.2">
      <c r="A42" s="290" t="s">
        <v>2319</v>
      </c>
      <c r="B42" s="288">
        <f>B40+Расход!H15</f>
        <v>243905</v>
      </c>
      <c r="M42" s="288"/>
    </row>
    <row r="43" spans="1:14" x14ac:dyDescent="0.2">
      <c r="G43" s="288"/>
    </row>
  </sheetData>
  <mergeCells count="1">
    <mergeCell ref="G3:L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245"/>
  <sheetViews>
    <sheetView zoomScale="85" zoomScaleNormal="85" workbookViewId="0">
      <selection activeCell="E20" sqref="E20"/>
    </sheetView>
  </sheetViews>
  <sheetFormatPr baseColWidth="10" defaultColWidth="8.83203125" defaultRowHeight="15" x14ac:dyDescent="0.2"/>
  <cols>
    <col min="1" max="1" width="11.83203125" customWidth="1"/>
    <col min="2" max="2" width="12" style="196" bestFit="1" customWidth="1"/>
    <col min="3" max="3" width="10.1640625" style="196" bestFit="1" customWidth="1"/>
    <col min="4" max="4" width="10.1640625" bestFit="1" customWidth="1"/>
    <col min="5" max="5" width="11.33203125" bestFit="1" customWidth="1"/>
    <col min="6" max="7" width="10.1640625" bestFit="1" customWidth="1"/>
    <col min="8" max="8" width="11.6640625" bestFit="1" customWidth="1"/>
    <col min="9" max="12" width="10.1640625" bestFit="1" customWidth="1"/>
  </cols>
  <sheetData>
    <row r="2" spans="1:5" x14ac:dyDescent="0.2">
      <c r="A2" s="118" t="s">
        <v>2001</v>
      </c>
    </row>
    <row r="4" spans="1:5" x14ac:dyDescent="0.2">
      <c r="A4" s="233" t="s">
        <v>2002</v>
      </c>
      <c r="B4" s="226" t="s">
        <v>1999</v>
      </c>
      <c r="C4" s="226" t="s">
        <v>1993</v>
      </c>
      <c r="D4" s="226" t="s">
        <v>2000</v>
      </c>
      <c r="E4" s="225" t="s">
        <v>1998</v>
      </c>
    </row>
    <row r="5" spans="1:5" x14ac:dyDescent="0.2">
      <c r="A5" s="228" t="s">
        <v>1839</v>
      </c>
      <c r="B5" s="217">
        <f>B20</f>
        <v>51</v>
      </c>
      <c r="C5" s="217">
        <f t="shared" ref="C5:D5" si="0">C20</f>
        <v>31290</v>
      </c>
      <c r="D5" s="217">
        <f t="shared" si="0"/>
        <v>4700</v>
      </c>
      <c r="E5" s="217">
        <f>H20</f>
        <v>36990</v>
      </c>
    </row>
    <row r="6" spans="1:5" x14ac:dyDescent="0.2">
      <c r="A6" s="228" t="s">
        <v>2935</v>
      </c>
      <c r="B6" s="217">
        <f>B43</f>
        <v>52</v>
      </c>
      <c r="C6" s="217">
        <f t="shared" ref="C6:D6" si="1">C43</f>
        <v>31290</v>
      </c>
      <c r="D6" s="217">
        <f t="shared" si="1"/>
        <v>0</v>
      </c>
      <c r="E6" s="217">
        <f>H43</f>
        <v>32290</v>
      </c>
    </row>
    <row r="7" spans="1:5" x14ac:dyDescent="0.2">
      <c r="A7" s="228" t="s">
        <v>2919</v>
      </c>
      <c r="B7" s="217">
        <f>B66</f>
        <v>61</v>
      </c>
      <c r="C7" s="217">
        <f t="shared" ref="C7:D7" si="2">C66</f>
        <v>37540</v>
      </c>
      <c r="D7" s="217">
        <f t="shared" si="2"/>
        <v>3900</v>
      </c>
      <c r="E7" s="217">
        <f>H66</f>
        <v>42440</v>
      </c>
    </row>
    <row r="8" spans="1:5" x14ac:dyDescent="0.2">
      <c r="A8" s="228" t="s">
        <v>2923</v>
      </c>
      <c r="B8" s="217">
        <f>B89</f>
        <v>58</v>
      </c>
      <c r="C8" s="217">
        <f t="shared" ref="C8:D8" si="3">C89</f>
        <v>33665</v>
      </c>
      <c r="D8" s="217">
        <f t="shared" si="3"/>
        <v>0</v>
      </c>
      <c r="E8" s="217">
        <f>H89</f>
        <v>34665</v>
      </c>
    </row>
    <row r="9" spans="1:5" x14ac:dyDescent="0.2">
      <c r="A9" s="228" t="s">
        <v>2920</v>
      </c>
      <c r="B9" s="217">
        <f>B112</f>
        <v>41</v>
      </c>
      <c r="C9" s="217">
        <f t="shared" ref="C9:D9" si="4">C112</f>
        <v>29275</v>
      </c>
      <c r="D9" s="217">
        <f t="shared" si="4"/>
        <v>0</v>
      </c>
      <c r="E9" s="217">
        <f>H112</f>
        <v>30275</v>
      </c>
    </row>
    <row r="10" spans="1:5" x14ac:dyDescent="0.2">
      <c r="A10" s="228" t="s">
        <v>814</v>
      </c>
      <c r="B10" s="217">
        <f>B135</f>
        <v>37</v>
      </c>
      <c r="C10" s="217">
        <f t="shared" ref="C10:D10" si="5">C135</f>
        <v>25775</v>
      </c>
      <c r="D10" s="217">
        <f t="shared" si="5"/>
        <v>2300</v>
      </c>
      <c r="E10" s="217">
        <f>H135</f>
        <v>29075</v>
      </c>
    </row>
    <row r="11" spans="1:5" x14ac:dyDescent="0.2">
      <c r="A11" s="228" t="s">
        <v>2698</v>
      </c>
      <c r="B11" s="217">
        <f>B158</f>
        <v>31</v>
      </c>
      <c r="C11" s="217">
        <f t="shared" ref="C11:D11" si="6">C158</f>
        <v>20525</v>
      </c>
      <c r="D11" s="217">
        <f t="shared" si="6"/>
        <v>0</v>
      </c>
      <c r="E11" s="217">
        <f>H158</f>
        <v>20525</v>
      </c>
    </row>
    <row r="12" spans="1:5" x14ac:dyDescent="0.2">
      <c r="A12" s="228" t="s">
        <v>2921</v>
      </c>
      <c r="B12" s="217">
        <f>B181</f>
        <v>31</v>
      </c>
      <c r="C12" s="217">
        <f t="shared" ref="C12:D12" si="7">C181</f>
        <v>20525</v>
      </c>
      <c r="D12" s="217">
        <f t="shared" si="7"/>
        <v>2600</v>
      </c>
      <c r="E12" s="217">
        <f>H181</f>
        <v>23125</v>
      </c>
    </row>
    <row r="13" spans="1:5" x14ac:dyDescent="0.2">
      <c r="A13" s="228" t="s">
        <v>1840</v>
      </c>
      <c r="B13" s="217">
        <f>B204</f>
        <v>5</v>
      </c>
      <c r="C13" s="217">
        <f t="shared" ref="C13:D13" si="8">C204</f>
        <v>4375</v>
      </c>
      <c r="D13" s="217">
        <f t="shared" si="8"/>
        <v>0</v>
      </c>
      <c r="E13" s="217">
        <f>H204</f>
        <v>4375</v>
      </c>
    </row>
    <row r="14" spans="1:5" x14ac:dyDescent="0.2">
      <c r="A14" s="228" t="s">
        <v>1008</v>
      </c>
      <c r="B14" s="217">
        <f>B227</f>
        <v>0</v>
      </c>
      <c r="C14" s="217">
        <f t="shared" ref="C14:D14" si="9">C227</f>
        <v>0</v>
      </c>
      <c r="D14" s="217">
        <f t="shared" si="9"/>
        <v>0</v>
      </c>
      <c r="E14" s="217">
        <f>H227</f>
        <v>0</v>
      </c>
    </row>
    <row r="15" spans="1:5" x14ac:dyDescent="0.2">
      <c r="D15" s="280">
        <f>SUM(D5:D14)</f>
        <v>13500</v>
      </c>
    </row>
    <row r="18" spans="1:9" x14ac:dyDescent="0.2">
      <c r="A18" s="228" t="s">
        <v>1839</v>
      </c>
      <c r="B18" s="229"/>
      <c r="C18" s="229"/>
      <c r="D18" s="118"/>
      <c r="E18" s="118"/>
      <c r="F18" s="118"/>
      <c r="G18" s="118"/>
      <c r="H18" s="118"/>
    </row>
    <row r="19" spans="1:9" x14ac:dyDescent="0.2">
      <c r="A19" s="226" t="s">
        <v>1992</v>
      </c>
      <c r="B19" s="226" t="s">
        <v>1999</v>
      </c>
      <c r="C19" s="226" t="s">
        <v>1993</v>
      </c>
      <c r="D19" s="226" t="s">
        <v>2000</v>
      </c>
      <c r="E19" s="226" t="s">
        <v>1995</v>
      </c>
      <c r="F19" s="226" t="s">
        <v>1996</v>
      </c>
      <c r="G19" s="227" t="s">
        <v>1994</v>
      </c>
      <c r="H19" s="225" t="s">
        <v>1998</v>
      </c>
    </row>
    <row r="20" spans="1:9" x14ac:dyDescent="0.2">
      <c r="A20" s="231" t="s">
        <v>1997</v>
      </c>
      <c r="B20" s="231">
        <f>SUM(B21:B38)</f>
        <v>51</v>
      </c>
      <c r="C20" s="231">
        <f>SUM(C21:C38)</f>
        <v>31290</v>
      </c>
      <c r="D20" s="231">
        <f>SUM(D21:D38)</f>
        <v>4700</v>
      </c>
      <c r="E20" s="231">
        <f>SUM(E21:E38)</f>
        <v>37000</v>
      </c>
      <c r="F20" s="231">
        <f>SUM(F21:F38)+H21</f>
        <v>-10</v>
      </c>
      <c r="G20" s="227">
        <f>SUM(G21:G38)</f>
        <v>2604.42</v>
      </c>
      <c r="H20" s="384">
        <f>C20+D20+H21</f>
        <v>36990</v>
      </c>
    </row>
    <row r="21" spans="1:9" x14ac:dyDescent="0.2">
      <c r="A21" s="230">
        <v>43449</v>
      </c>
      <c r="B21" s="189">
        <f>COUNTIFS('Заказы факт'!$G$2:$G$315,$A$18,'Заказы факт'!$B$2:$B$315,A21)</f>
        <v>0</v>
      </c>
      <c r="C21" s="189">
        <f>SUMIFS('Заказы факт'!$I$2:$I$315,'Заказы факт'!$G$2:$G$315,$A$18,'Заказы факт'!$B$2:$B$315,A21)</f>
        <v>0</v>
      </c>
      <c r="D21" s="189"/>
      <c r="E21" s="189"/>
      <c r="F21" s="189">
        <f>C21-E21+D21</f>
        <v>0</v>
      </c>
      <c r="G21" s="284">
        <f>SUMIF(Бензин!$M$22:$M$33,'Дох.акт.'!A21,Бензин!$Q$22:$Q$33)</f>
        <v>0</v>
      </c>
      <c r="H21" s="235">
        <v>1000</v>
      </c>
      <c r="I21" s="236" t="s">
        <v>3177</v>
      </c>
    </row>
    <row r="22" spans="1:9" x14ac:dyDescent="0.2">
      <c r="A22" s="230">
        <v>43450</v>
      </c>
      <c r="B22" s="189">
        <f>COUNTIFS('Заказы факт'!$G$2:$G$315,$A$18,'Заказы факт'!$B$2:$B$315,A22)</f>
        <v>0</v>
      </c>
      <c r="C22" s="189">
        <f>SUMIFS('Заказы факт'!$I$2:$I$315,'Заказы факт'!$G$2:$G$315,$A$18,'Заказы факт'!$B$2:$B$315,A22)</f>
        <v>0</v>
      </c>
      <c r="D22" s="189"/>
      <c r="E22" s="189"/>
      <c r="F22" s="189">
        <f t="shared" ref="F22:F38" si="10">C22-E22+D22</f>
        <v>0</v>
      </c>
      <c r="G22" s="284">
        <f>SUMIF(Бензин!$M$22:$M$33,'Дох.акт.'!A22,Бензин!$Q$22:$Q$33)</f>
        <v>0</v>
      </c>
      <c r="H22" s="196"/>
    </row>
    <row r="23" spans="1:9" x14ac:dyDescent="0.2">
      <c r="A23" s="230">
        <v>43451</v>
      </c>
      <c r="B23" s="189">
        <f>COUNTIFS('Заказы факт'!$G$2:$G$315,$A$18,'Заказы факт'!$B$2:$B$315,A23)</f>
        <v>0</v>
      </c>
      <c r="C23" s="189">
        <f>SUMIFS('Заказы факт'!$I$2:$I$315,'Заказы факт'!$G$2:$G$315,$A$18,'Заказы факт'!$B$2:$B$315,A23)</f>
        <v>0</v>
      </c>
      <c r="D23" s="189"/>
      <c r="E23" s="189"/>
      <c r="F23" s="189">
        <f t="shared" si="10"/>
        <v>0</v>
      </c>
      <c r="G23" s="284">
        <f>SUMIF(Бензин!$M$22:$M$33,'Дох.акт.'!A23,Бензин!$Q$22:$Q$33)</f>
        <v>0</v>
      </c>
      <c r="H23" s="196"/>
    </row>
    <row r="24" spans="1:9" x14ac:dyDescent="0.2">
      <c r="A24" s="230">
        <v>43452</v>
      </c>
      <c r="B24" s="189">
        <f>COUNTIFS('Заказы факт'!$G$2:$G$315,$A$18,'Заказы факт'!$B$2:$B$315,A24)</f>
        <v>0</v>
      </c>
      <c r="C24" s="189">
        <f>SUMIFS('Заказы факт'!$I$2:$I$315,'Заказы факт'!$G$2:$G$315,$A$18,'Заказы факт'!$B$2:$B$315,A24)</f>
        <v>0</v>
      </c>
      <c r="D24" s="189"/>
      <c r="E24" s="189"/>
      <c r="F24" s="189">
        <f t="shared" si="10"/>
        <v>0</v>
      </c>
      <c r="G24" s="284">
        <f>SUMIF(Бензин!$M$22:$M$33,'Дох.акт.'!A24,Бензин!$Q$22:$Q$33)</f>
        <v>0</v>
      </c>
      <c r="H24" s="196"/>
    </row>
    <row r="25" spans="1:9" x14ac:dyDescent="0.2">
      <c r="A25" s="230">
        <v>43453</v>
      </c>
      <c r="B25" s="189">
        <f>COUNTIFS('Заказы факт'!$G$2:$G$315,$A$18,'Заказы факт'!$B$2:$B$315,A25)</f>
        <v>0</v>
      </c>
      <c r="C25" s="189">
        <f>SUMIFS('Заказы факт'!$I$2:$I$315,'Заказы факт'!$G$2:$G$315,$A$18,'Заказы факт'!$B$2:$B$315,A25)</f>
        <v>0</v>
      </c>
      <c r="D25" s="189"/>
      <c r="E25" s="189"/>
      <c r="F25" s="189">
        <f t="shared" si="10"/>
        <v>0</v>
      </c>
      <c r="G25" s="284">
        <f>SUMIF(Бензин!$M$22:$M$33,'Дох.акт.'!A25,Бензин!$Q$22:$Q$33)</f>
        <v>0</v>
      </c>
      <c r="H25" s="196"/>
    </row>
    <row r="26" spans="1:9" x14ac:dyDescent="0.2">
      <c r="A26" s="230">
        <v>43454</v>
      </c>
      <c r="B26" s="189">
        <f>COUNTIFS('Заказы факт'!$G$2:$G$315,$A$18,'Заказы факт'!$B$2:$B$315,A26)</f>
        <v>0</v>
      </c>
      <c r="C26" s="189">
        <f>SUMIFS('Заказы факт'!$I$2:$I$315,'Заказы факт'!$G$2:$G$315,$A$18,'Заказы факт'!$B$2:$B$315,A26)</f>
        <v>0</v>
      </c>
      <c r="D26" s="189"/>
      <c r="E26" s="189"/>
      <c r="F26" s="189">
        <f t="shared" si="10"/>
        <v>0</v>
      </c>
      <c r="G26" s="284">
        <f>SUMIF(Бензин!$M$22:$M$33,'Дох.акт.'!A26,Бензин!$Q$22:$Q$33)</f>
        <v>0</v>
      </c>
      <c r="H26" s="196"/>
    </row>
    <row r="27" spans="1:9" x14ac:dyDescent="0.2">
      <c r="A27" s="230">
        <v>43455</v>
      </c>
      <c r="B27" s="189">
        <f>COUNTIFS('Заказы факт'!$G$2:$G$315,$A$18,'Заказы факт'!$B$2:$B$315,A27)</f>
        <v>0</v>
      </c>
      <c r="C27" s="189">
        <f>SUMIFS('Заказы факт'!$I$2:$I$315,'Заказы факт'!$G$2:$G$315,$A$18,'Заказы факт'!$B$2:$B$315,A27)</f>
        <v>0</v>
      </c>
      <c r="D27" s="189"/>
      <c r="E27" s="189"/>
      <c r="F27" s="189">
        <f t="shared" si="10"/>
        <v>0</v>
      </c>
      <c r="G27" s="284">
        <f>SUMIF(Бензин!$M$22:$M$33,'Дох.акт.'!A27,Бензин!$Q$22:$Q$33)</f>
        <v>0</v>
      </c>
      <c r="H27" s="196"/>
    </row>
    <row r="28" spans="1:9" x14ac:dyDescent="0.2">
      <c r="A28" s="230">
        <v>43456</v>
      </c>
      <c r="B28" s="189">
        <f>COUNTIFS('Заказы факт'!$G$2:$G$315,$A$18,'Заказы факт'!$B$2:$B$315,A28)</f>
        <v>3</v>
      </c>
      <c r="C28" s="189">
        <f>SUMIFS('Заказы факт'!$I$2:$I$315,'Заказы факт'!$G$2:$G$315,$A$18,'Заказы факт'!$B$2:$B$315,A28)</f>
        <v>1040</v>
      </c>
      <c r="D28" s="189">
        <v>300</v>
      </c>
      <c r="E28" s="189"/>
      <c r="F28" s="189">
        <f t="shared" si="10"/>
        <v>1340</v>
      </c>
      <c r="G28" s="284">
        <f>SUMIF(Бензин!$M$22:$M$33,'Дох.акт.'!A28,Бензин!$Q$22:$Q$33)</f>
        <v>189</v>
      </c>
      <c r="H28" s="196"/>
    </row>
    <row r="29" spans="1:9" x14ac:dyDescent="0.2">
      <c r="A29" s="230">
        <v>43457</v>
      </c>
      <c r="B29" s="189">
        <f>COUNTIFS('Заказы факт'!$G$2:$G$315,$A$18,'Заказы факт'!$B$2:$B$315,A29)</f>
        <v>3</v>
      </c>
      <c r="C29" s="189">
        <f>SUMIFS('Заказы факт'!$I$2:$I$315,'Заказы факт'!$G$2:$G$315,$A$18,'Заказы факт'!$B$2:$B$315,A29)</f>
        <v>1160</v>
      </c>
      <c r="D29" s="189">
        <v>300</v>
      </c>
      <c r="E29" s="189"/>
      <c r="F29" s="189">
        <f t="shared" si="10"/>
        <v>1460</v>
      </c>
      <c r="G29" s="284">
        <f>SUMIF(Бензин!$M$22:$M$33,'Дох.акт.'!A29,Бензин!$Q$22:$Q$33)</f>
        <v>226.79999999999998</v>
      </c>
      <c r="H29" s="196"/>
    </row>
    <row r="30" spans="1:9" x14ac:dyDescent="0.2">
      <c r="A30" s="230">
        <v>43458</v>
      </c>
      <c r="B30" s="189">
        <f>COUNTIFS('Заказы факт'!$G$2:$G$315,$A$18,'Заказы факт'!$B$2:$B$315,A30)</f>
        <v>0</v>
      </c>
      <c r="C30" s="189">
        <f>SUMIFS('Заказы факт'!$I$2:$I$315,'Заказы факт'!$G$2:$G$315,$A$18,'Заказы факт'!$B$2:$B$315,A30)</f>
        <v>0</v>
      </c>
      <c r="D30" s="189"/>
      <c r="E30" s="189"/>
      <c r="F30" s="189">
        <f t="shared" si="10"/>
        <v>0</v>
      </c>
      <c r="G30" s="284">
        <f>SUMIF(Бензин!$M$22:$M$33,'Дох.акт.'!A30,Бензин!$Q$22:$Q$33)</f>
        <v>0</v>
      </c>
      <c r="H30" s="196"/>
    </row>
    <row r="31" spans="1:9" x14ac:dyDescent="0.2">
      <c r="A31" s="230">
        <v>43459</v>
      </c>
      <c r="B31" s="189">
        <f>COUNTIFS('Заказы факт'!$G$2:$G$315,$A$18,'Заказы факт'!$B$2:$B$315,A31)</f>
        <v>0</v>
      </c>
      <c r="C31" s="189">
        <f>SUMIFS('Заказы факт'!$I$2:$I$315,'Заказы факт'!$G$2:$G$315,$A$18,'Заказы факт'!$B$2:$B$315,A31)</f>
        <v>0</v>
      </c>
      <c r="D31" s="189"/>
      <c r="E31" s="189"/>
      <c r="F31" s="189">
        <f t="shared" si="10"/>
        <v>0</v>
      </c>
      <c r="G31" s="284">
        <f>SUMIF(Бензин!$M$22:$M$33,'Дох.акт.'!A31,Бензин!$Q$22:$Q$33)</f>
        <v>0</v>
      </c>
      <c r="H31" s="196"/>
    </row>
    <row r="32" spans="1:9" x14ac:dyDescent="0.2">
      <c r="A32" s="230">
        <v>43460</v>
      </c>
      <c r="B32" s="189">
        <f>COUNTIFS('Заказы факт'!$G$2:$G$315,$A$18,'Заказы факт'!$B$2:$B$315,A32)</f>
        <v>2</v>
      </c>
      <c r="C32" s="189">
        <f>SUMIFS('Заказы факт'!$I$2:$I$315,'Заказы факт'!$G$2:$G$315,$A$18,'Заказы факт'!$B$2:$B$315,A32)</f>
        <v>1175</v>
      </c>
      <c r="D32" s="189">
        <v>200</v>
      </c>
      <c r="E32" s="189"/>
      <c r="F32" s="189">
        <f t="shared" si="10"/>
        <v>1375</v>
      </c>
      <c r="G32" s="284">
        <f>SUMIF(Бензин!$M$22:$M$33,'Дох.акт.'!A32,Бензин!$Q$22:$Q$33)</f>
        <v>215.46</v>
      </c>
      <c r="H32" s="196"/>
    </row>
    <row r="33" spans="1:9" x14ac:dyDescent="0.2">
      <c r="A33" s="230">
        <v>43461</v>
      </c>
      <c r="B33" s="189">
        <f>COUNTIFS('Заказы факт'!$G$2:$G$315,$A$18,'Заказы факт'!$B$2:$B$315,A33)</f>
        <v>2</v>
      </c>
      <c r="C33" s="189">
        <f>SUMIFS('Заказы факт'!$I$2:$I$315,'Заказы факт'!$G$2:$G$315,$A$18,'Заказы факт'!$B$2:$B$315,A33)</f>
        <v>1140</v>
      </c>
      <c r="D33" s="189">
        <v>600</v>
      </c>
      <c r="E33" s="189"/>
      <c r="F33" s="189">
        <f t="shared" si="10"/>
        <v>1740</v>
      </c>
      <c r="G33" s="284">
        <f>SUMIF(Бензин!$M$22:$M$33,'Дох.акт.'!A33,Бензин!$Q$22:$Q$33)</f>
        <v>442.26</v>
      </c>
      <c r="H33" s="196"/>
    </row>
    <row r="34" spans="1:9" x14ac:dyDescent="0.2">
      <c r="A34" s="230">
        <v>43462</v>
      </c>
      <c r="B34" s="189">
        <f>COUNTIFS('Заказы факт'!$G$2:$G$315,$A$18,'Заказы факт'!$B$2:$B$315,A34)</f>
        <v>6</v>
      </c>
      <c r="C34" s="189">
        <f>SUMIFS('Заказы факт'!$I$2:$I$315,'Заказы факт'!$G$2:$G$315,$A$18,'Заказы факт'!$B$2:$B$315,A34)</f>
        <v>2735</v>
      </c>
      <c r="D34" s="189">
        <v>700</v>
      </c>
      <c r="E34" s="189"/>
      <c r="F34" s="189">
        <f t="shared" si="10"/>
        <v>3435</v>
      </c>
      <c r="G34" s="284">
        <f>SUMIF(Бензин!$M$22:$M$33,'Дох.акт.'!A34,Бензин!$Q$22:$Q$33)</f>
        <v>226.79999999999998</v>
      </c>
      <c r="H34" s="196"/>
    </row>
    <row r="35" spans="1:9" x14ac:dyDescent="0.2">
      <c r="A35" s="230">
        <v>43463</v>
      </c>
      <c r="B35" s="189">
        <f>COUNTIFS('Заказы факт'!$G$2:$G$315,$A$18,'Заказы факт'!$B$2:$B$315,A35)</f>
        <v>8</v>
      </c>
      <c r="C35" s="189">
        <f>SUMIFS('Заказы факт'!$I$2:$I$315,'Заказы факт'!$G$2:$G$315,$A$18,'Заказы факт'!$B$2:$B$315,A35)</f>
        <v>3120</v>
      </c>
      <c r="D35" s="189">
        <v>800</v>
      </c>
      <c r="E35" s="189"/>
      <c r="F35" s="189">
        <f t="shared" si="10"/>
        <v>3920</v>
      </c>
      <c r="G35" s="284">
        <f>SUMIF(Бензин!$M$22:$M$33,'Дох.акт.'!A35,Бензин!$Q$22:$Q$33)</f>
        <v>294.83999999999997</v>
      </c>
      <c r="H35" s="196"/>
    </row>
    <row r="36" spans="1:9" x14ac:dyDescent="0.2">
      <c r="A36" s="230">
        <v>43464</v>
      </c>
      <c r="B36" s="189">
        <f>COUNTIFS('Заказы факт'!$G$2:$G$315,$A$18,'Заказы факт'!$B$2:$B$315,A36)</f>
        <v>9</v>
      </c>
      <c r="C36" s="189">
        <f>SUMIFS('Заказы факт'!$I$2:$I$315,'Заказы факт'!$G$2:$G$315,$A$18,'Заказы факт'!$B$2:$B$315,A36)</f>
        <v>4700</v>
      </c>
      <c r="D36" s="189">
        <v>800</v>
      </c>
      <c r="E36" s="189"/>
      <c r="F36" s="189">
        <f t="shared" si="10"/>
        <v>5500</v>
      </c>
      <c r="G36" s="284">
        <f>SUMIF(Бензин!$M$22:$M$33,'Дох.акт.'!A36,Бензин!$Q$22:$Q$33)</f>
        <v>442.26</v>
      </c>
      <c r="H36" s="196"/>
    </row>
    <row r="37" spans="1:9" x14ac:dyDescent="0.2">
      <c r="A37" s="230">
        <v>43465</v>
      </c>
      <c r="B37" s="189">
        <f>COUNTIFS('Заказы факт'!$G$2:$G$315,$A$18,'Заказы факт'!$B$2:$B$315,A37)</f>
        <v>17</v>
      </c>
      <c r="C37" s="189">
        <f>SUMIFS('Заказы факт'!$I$2:$I$315,'Заказы факт'!$G$2:$G$315,$A$18,'Заказы факт'!$B$2:$B$315,A37)</f>
        <v>14820</v>
      </c>
      <c r="D37" s="189">
        <v>800</v>
      </c>
      <c r="E37" s="189"/>
      <c r="F37" s="189">
        <f t="shared" si="10"/>
        <v>15620</v>
      </c>
      <c r="G37" s="284">
        <f>SUMIF(Бензин!$M$22:$M$33,'Дох.акт.'!A37,Бензин!$Q$22:$Q$33)</f>
        <v>567</v>
      </c>
      <c r="H37" s="196"/>
    </row>
    <row r="38" spans="1:9" x14ac:dyDescent="0.2">
      <c r="A38" s="230">
        <v>43466</v>
      </c>
      <c r="B38" s="189">
        <f>COUNTIFS('Заказы факт'!$G$2:$G$315,$A$18,'Заказы факт'!$B$2:$B$315,A38)</f>
        <v>1</v>
      </c>
      <c r="C38" s="189">
        <f>SUMIFS('Заказы факт'!$I$2:$I$315,'Заказы факт'!$G$2:$G$315,$A$18,'Заказы факт'!$B$2:$B$315,A38)</f>
        <v>1400</v>
      </c>
      <c r="D38" s="234">
        <v>200</v>
      </c>
      <c r="E38" s="195">
        <v>37000</v>
      </c>
      <c r="F38" s="189">
        <f t="shared" si="10"/>
        <v>-35400</v>
      </c>
      <c r="G38" s="284">
        <f>SUMIF(Бензин!$M$22:$M$33,'Дох.акт.'!A38,Бензин!$Q$22:$Q$33)</f>
        <v>0</v>
      </c>
    </row>
    <row r="39" spans="1:9" x14ac:dyDescent="0.2">
      <c r="A39" s="344"/>
      <c r="F39" s="196"/>
      <c r="G39" s="345"/>
    </row>
    <row r="40" spans="1:9" x14ac:dyDescent="0.2">
      <c r="A40" s="157"/>
    </row>
    <row r="41" spans="1:9" x14ac:dyDescent="0.2">
      <c r="A41" s="228" t="s">
        <v>2935</v>
      </c>
      <c r="B41" s="229"/>
      <c r="C41" s="229"/>
      <c r="D41" s="118"/>
      <c r="E41" s="118"/>
      <c r="F41" s="118"/>
      <c r="G41" s="118"/>
      <c r="H41" s="118"/>
    </row>
    <row r="42" spans="1:9" x14ac:dyDescent="0.2">
      <c r="A42" s="226" t="s">
        <v>1992</v>
      </c>
      <c r="B42" s="226" t="s">
        <v>1999</v>
      </c>
      <c r="C42" s="226" t="s">
        <v>1993</v>
      </c>
      <c r="D42" s="226" t="s">
        <v>2000</v>
      </c>
      <c r="E42" s="226" t="s">
        <v>1995</v>
      </c>
      <c r="F42" s="226" t="s">
        <v>1996</v>
      </c>
      <c r="G42" s="227" t="s">
        <v>1994</v>
      </c>
      <c r="H42" s="225" t="s">
        <v>1998</v>
      </c>
    </row>
    <row r="43" spans="1:9" x14ac:dyDescent="0.2">
      <c r="A43" s="231" t="s">
        <v>1997</v>
      </c>
      <c r="B43" s="231">
        <f>SUM(B44:B61)</f>
        <v>52</v>
      </c>
      <c r="C43" s="231">
        <f>SUM(C44:C61)</f>
        <v>31290</v>
      </c>
      <c r="D43" s="231">
        <f>SUM(D44:D61)</f>
        <v>0</v>
      </c>
      <c r="E43" s="231">
        <f>SUM(E44:E61)</f>
        <v>32300</v>
      </c>
      <c r="F43" s="231">
        <f>SUM(F44:F61)+H44</f>
        <v>-10</v>
      </c>
      <c r="G43" s="227">
        <f>SUM(G44:G61)</f>
        <v>0</v>
      </c>
      <c r="H43" s="203">
        <f>C43+D43+H44</f>
        <v>32290</v>
      </c>
    </row>
    <row r="44" spans="1:9" x14ac:dyDescent="0.2">
      <c r="A44" s="230">
        <v>43449</v>
      </c>
      <c r="B44" s="189">
        <f>COUNTIFS('Заказы факт'!$F$2:$F$315,$A$41,'Заказы факт'!$B$2:$B$315,A44)</f>
        <v>0</v>
      </c>
      <c r="C44" s="189">
        <f>SUMIFS('Заказы факт'!$I$2:$I$315,'Заказы факт'!$F$2:$F$315,$A$41,'Заказы факт'!$B$2:$B$315,A44)</f>
        <v>0</v>
      </c>
      <c r="D44" s="189"/>
      <c r="E44" s="189"/>
      <c r="F44" s="189">
        <f>C44-E44+D44</f>
        <v>0</v>
      </c>
      <c r="G44" s="232"/>
      <c r="H44" s="235">
        <v>1000</v>
      </c>
      <c r="I44" s="236" t="s">
        <v>3177</v>
      </c>
    </row>
    <row r="45" spans="1:9" x14ac:dyDescent="0.2">
      <c r="A45" s="230">
        <v>43450</v>
      </c>
      <c r="B45" s="189">
        <f>COUNTIFS('Заказы факт'!$F$2:$F$315,$A$41,'Заказы факт'!$B$2:$B$315,A45)</f>
        <v>0</v>
      </c>
      <c r="C45" s="189">
        <f>SUMIFS('Заказы факт'!$I$2:$I$315,'Заказы факт'!$F$2:$F$315,$A$41,'Заказы факт'!$B$2:$B$315,A45)</f>
        <v>0</v>
      </c>
      <c r="D45" s="189"/>
      <c r="E45" s="189"/>
      <c r="F45" s="189">
        <f t="shared" ref="F45:F61" si="11">C45-E45+D45</f>
        <v>0</v>
      </c>
      <c r="G45" s="232"/>
      <c r="H45" s="196"/>
    </row>
    <row r="46" spans="1:9" x14ac:dyDescent="0.2">
      <c r="A46" s="230">
        <v>43451</v>
      </c>
      <c r="B46" s="189">
        <f>COUNTIFS('Заказы факт'!$F$2:$F$315,$A$41,'Заказы факт'!$B$2:$B$315,A46)</f>
        <v>0</v>
      </c>
      <c r="C46" s="189">
        <f>SUMIFS('Заказы факт'!$I$2:$I$315,'Заказы факт'!$F$2:$F$315,$A$41,'Заказы факт'!$B$2:$B$315,A46)</f>
        <v>0</v>
      </c>
      <c r="D46" s="189"/>
      <c r="E46" s="189"/>
      <c r="F46" s="189">
        <f t="shared" si="11"/>
        <v>0</v>
      </c>
      <c r="G46" s="232"/>
      <c r="H46" s="196"/>
    </row>
    <row r="47" spans="1:9" x14ac:dyDescent="0.2">
      <c r="A47" s="230">
        <v>43452</v>
      </c>
      <c r="B47" s="189">
        <f>COUNTIFS('Заказы факт'!$F$2:$F$315,$A$41,'Заказы факт'!$B$2:$B$315,A47)</f>
        <v>0</v>
      </c>
      <c r="C47" s="189">
        <f>SUMIFS('Заказы факт'!$I$2:$I$315,'Заказы факт'!$F$2:$F$315,$A$41,'Заказы факт'!$B$2:$B$315,A47)</f>
        <v>0</v>
      </c>
      <c r="D47" s="189"/>
      <c r="E47" s="189"/>
      <c r="F47" s="189">
        <f t="shared" si="11"/>
        <v>0</v>
      </c>
      <c r="G47" s="232"/>
      <c r="H47" s="196"/>
    </row>
    <row r="48" spans="1:9" x14ac:dyDescent="0.2">
      <c r="A48" s="230">
        <v>43453</v>
      </c>
      <c r="B48" s="189">
        <f>COUNTIFS('Заказы факт'!$F$2:$F$315,$A$41,'Заказы факт'!$B$2:$B$315,A48)</f>
        <v>0</v>
      </c>
      <c r="C48" s="189">
        <f>SUMIFS('Заказы факт'!$I$2:$I$315,'Заказы факт'!$F$2:$F$315,$A$41,'Заказы факт'!$B$2:$B$315,A48)</f>
        <v>0</v>
      </c>
      <c r="D48" s="189"/>
      <c r="E48" s="189"/>
      <c r="F48" s="189">
        <f t="shared" si="11"/>
        <v>0</v>
      </c>
      <c r="G48" s="232"/>
      <c r="H48" s="196"/>
    </row>
    <row r="49" spans="1:8" x14ac:dyDescent="0.2">
      <c r="A49" s="230">
        <v>43454</v>
      </c>
      <c r="B49" s="189">
        <f>COUNTIFS('Заказы факт'!$F$2:$F$315,$A$41,'Заказы факт'!$B$2:$B$315,A49)</f>
        <v>0</v>
      </c>
      <c r="C49" s="189">
        <f>SUMIFS('Заказы факт'!$I$2:$I$315,'Заказы факт'!$F$2:$F$315,$A$41,'Заказы факт'!$B$2:$B$315,A49)</f>
        <v>0</v>
      </c>
      <c r="D49" s="189"/>
      <c r="E49" s="189"/>
      <c r="F49" s="189">
        <f t="shared" si="11"/>
        <v>0</v>
      </c>
      <c r="G49" s="232"/>
      <c r="H49" s="196"/>
    </row>
    <row r="50" spans="1:8" x14ac:dyDescent="0.2">
      <c r="A50" s="230">
        <v>43455</v>
      </c>
      <c r="B50" s="189">
        <f>COUNTIFS('Заказы факт'!$F$2:$F$315,$A$41,'Заказы факт'!$B$2:$B$315,A50)</f>
        <v>0</v>
      </c>
      <c r="C50" s="189">
        <f>SUMIFS('Заказы факт'!$I$2:$I$315,'Заказы факт'!$F$2:$F$315,$A$41,'Заказы факт'!$B$2:$B$315,A50)</f>
        <v>0</v>
      </c>
      <c r="D50" s="189"/>
      <c r="E50" s="189"/>
      <c r="F50" s="189">
        <f t="shared" si="11"/>
        <v>0</v>
      </c>
      <c r="G50" s="232"/>
      <c r="H50" s="196"/>
    </row>
    <row r="51" spans="1:8" x14ac:dyDescent="0.2">
      <c r="A51" s="230">
        <v>43456</v>
      </c>
      <c r="B51" s="189">
        <f>COUNTIFS('Заказы факт'!$F$2:$F$315,$A$41,'Заказы факт'!$B$2:$B$315,A51)</f>
        <v>3</v>
      </c>
      <c r="C51" s="189">
        <f>SUMIFS('Заказы факт'!$I$2:$I$315,'Заказы факт'!$F$2:$F$315,$A$41,'Заказы факт'!$B$2:$B$315,A51)</f>
        <v>1040</v>
      </c>
      <c r="D51" s="189"/>
      <c r="E51" s="189"/>
      <c r="F51" s="189">
        <f t="shared" si="11"/>
        <v>1040</v>
      </c>
      <c r="G51" s="232"/>
      <c r="H51" s="196"/>
    </row>
    <row r="52" spans="1:8" x14ac:dyDescent="0.2">
      <c r="A52" s="230">
        <v>43457</v>
      </c>
      <c r="B52" s="189">
        <f>COUNTIFS('Заказы факт'!$F$2:$F$315,$A$41,'Заказы факт'!$B$2:$B$315,A52)</f>
        <v>3</v>
      </c>
      <c r="C52" s="189">
        <f>SUMIFS('Заказы факт'!$I$2:$I$315,'Заказы факт'!$F$2:$F$315,$A$41,'Заказы факт'!$B$2:$B$315,A52)</f>
        <v>1160</v>
      </c>
      <c r="D52" s="189"/>
      <c r="E52" s="189"/>
      <c r="F52" s="189">
        <f t="shared" si="11"/>
        <v>1160</v>
      </c>
      <c r="G52" s="232"/>
      <c r="H52" s="196"/>
    </row>
    <row r="53" spans="1:8" x14ac:dyDescent="0.2">
      <c r="A53" s="230">
        <v>43458</v>
      </c>
      <c r="B53" s="189">
        <f>COUNTIFS('Заказы факт'!$F$2:$F$315,$A$41,'Заказы факт'!$B$2:$B$315,A53)</f>
        <v>0</v>
      </c>
      <c r="C53" s="189">
        <f>SUMIFS('Заказы факт'!$I$2:$I$315,'Заказы факт'!$F$2:$F$315,$A$41,'Заказы факт'!$B$2:$B$315,A53)</f>
        <v>0</v>
      </c>
      <c r="D53" s="189"/>
      <c r="E53" s="189"/>
      <c r="F53" s="189">
        <f t="shared" si="11"/>
        <v>0</v>
      </c>
      <c r="G53" s="232"/>
      <c r="H53" s="196"/>
    </row>
    <row r="54" spans="1:8" x14ac:dyDescent="0.2">
      <c r="A54" s="230">
        <v>43459</v>
      </c>
      <c r="B54" s="189">
        <f>COUNTIFS('Заказы факт'!$F$2:$F$315,$A$41,'Заказы факт'!$B$2:$B$315,A54)</f>
        <v>1</v>
      </c>
      <c r="C54" s="189">
        <f>SUMIFS('Заказы факт'!$I$2:$I$315,'Заказы факт'!$F$2:$F$315,$A$41,'Заказы факт'!$B$2:$B$315,A54)</f>
        <v>0</v>
      </c>
      <c r="D54" s="189"/>
      <c r="E54" s="189"/>
      <c r="F54" s="189">
        <f t="shared" si="11"/>
        <v>0</v>
      </c>
      <c r="G54" s="232"/>
      <c r="H54" s="196"/>
    </row>
    <row r="55" spans="1:8" x14ac:dyDescent="0.2">
      <c r="A55" s="230">
        <v>43460</v>
      </c>
      <c r="B55" s="189">
        <f>COUNTIFS('Заказы факт'!$F$2:$F$315,$A$41,'Заказы факт'!$B$2:$B$315,A55)</f>
        <v>2</v>
      </c>
      <c r="C55" s="189">
        <f>SUMIFS('Заказы факт'!$I$2:$I$315,'Заказы факт'!$F$2:$F$315,$A$41,'Заказы факт'!$B$2:$B$315,A55)</f>
        <v>1175</v>
      </c>
      <c r="D55" s="189"/>
      <c r="E55" s="189"/>
      <c r="F55" s="189">
        <f t="shared" si="11"/>
        <v>1175</v>
      </c>
      <c r="G55" s="232"/>
      <c r="H55" s="196"/>
    </row>
    <row r="56" spans="1:8" x14ac:dyDescent="0.2">
      <c r="A56" s="230">
        <v>43461</v>
      </c>
      <c r="B56" s="189">
        <f>COUNTIFS('Заказы факт'!$F$2:$F$315,$A$41,'Заказы факт'!$B$2:$B$315,A56)</f>
        <v>2</v>
      </c>
      <c r="C56" s="189">
        <f>SUMIFS('Заказы факт'!$I$2:$I$315,'Заказы факт'!$F$2:$F$315,$A$41,'Заказы факт'!$B$2:$B$315,A56)</f>
        <v>1140</v>
      </c>
      <c r="D56" s="189"/>
      <c r="E56" s="189"/>
      <c r="F56" s="189">
        <f t="shared" si="11"/>
        <v>1140</v>
      </c>
      <c r="G56" s="232"/>
      <c r="H56" s="196"/>
    </row>
    <row r="57" spans="1:8" x14ac:dyDescent="0.2">
      <c r="A57" s="230">
        <v>43462</v>
      </c>
      <c r="B57" s="189">
        <f>COUNTIFS('Заказы факт'!$F$2:$F$315,$A$41,'Заказы факт'!$B$2:$B$315,A57)</f>
        <v>6</v>
      </c>
      <c r="C57" s="189">
        <f>SUMIFS('Заказы факт'!$I$2:$I$315,'Заказы факт'!$F$2:$F$315,$A$41,'Заказы факт'!$B$2:$B$315,A57)</f>
        <v>2735</v>
      </c>
      <c r="D57" s="189"/>
      <c r="E57" s="189"/>
      <c r="F57" s="189">
        <f t="shared" si="11"/>
        <v>2735</v>
      </c>
      <c r="G57" s="232"/>
      <c r="H57" s="196"/>
    </row>
    <row r="58" spans="1:8" x14ac:dyDescent="0.2">
      <c r="A58" s="230">
        <v>43463</v>
      </c>
      <c r="B58" s="189">
        <f>COUNTIFS('Заказы факт'!$F$2:$F$315,$A$41,'Заказы факт'!$B$2:$B$315,A58)</f>
        <v>8</v>
      </c>
      <c r="C58" s="189">
        <f>SUMIFS('Заказы факт'!$I$2:$I$315,'Заказы факт'!$F$2:$F$315,$A$41,'Заказы факт'!$B$2:$B$315,A58)</f>
        <v>3120</v>
      </c>
      <c r="D58" s="189"/>
      <c r="E58" s="189"/>
      <c r="F58" s="189">
        <f t="shared" si="11"/>
        <v>3120</v>
      </c>
      <c r="G58" s="232"/>
      <c r="H58" s="196"/>
    </row>
    <row r="59" spans="1:8" x14ac:dyDescent="0.2">
      <c r="A59" s="230">
        <v>43464</v>
      </c>
      <c r="B59" s="189">
        <f>COUNTIFS('Заказы факт'!$F$2:$F$315,$A$41,'Заказы факт'!$B$2:$B$315,A59)</f>
        <v>9</v>
      </c>
      <c r="C59" s="189">
        <f>SUMIFS('Заказы факт'!$I$2:$I$315,'Заказы факт'!$F$2:$F$315,$A$41,'Заказы факт'!$B$2:$B$315,A59)</f>
        <v>4700</v>
      </c>
      <c r="D59" s="189"/>
      <c r="E59" s="189"/>
      <c r="F59" s="189">
        <f t="shared" si="11"/>
        <v>4700</v>
      </c>
      <c r="G59" s="232"/>
      <c r="H59" s="196"/>
    </row>
    <row r="60" spans="1:8" x14ac:dyDescent="0.2">
      <c r="A60" s="230">
        <v>43465</v>
      </c>
      <c r="B60" s="189">
        <f>COUNTIFS('Заказы факт'!$F$2:$F$315,$A$41,'Заказы факт'!$B$2:$B$315,A60)</f>
        <v>17</v>
      </c>
      <c r="C60" s="189">
        <f>SUMIFS('Заказы факт'!$I$2:$I$315,'Заказы факт'!$F$2:$F$315,$A$41,'Заказы факт'!$B$2:$B$315,A60)</f>
        <v>14820</v>
      </c>
      <c r="D60" s="189"/>
      <c r="E60" s="189"/>
      <c r="F60" s="189">
        <f t="shared" si="11"/>
        <v>14820</v>
      </c>
      <c r="G60" s="232"/>
      <c r="H60" s="196"/>
    </row>
    <row r="61" spans="1:8" x14ac:dyDescent="0.2">
      <c r="A61" s="230">
        <v>43466</v>
      </c>
      <c r="B61" s="189">
        <f>COUNTIFS('Заказы факт'!$F$2:$F$315,$A$41,'Заказы факт'!$B$2:$B$315,A61)</f>
        <v>1</v>
      </c>
      <c r="C61" s="189">
        <f>SUMIFS('Заказы факт'!$I$2:$I$315,'Заказы факт'!$F$2:$F$315,$A$41,'Заказы факт'!$B$2:$B$315,A61)</f>
        <v>1400</v>
      </c>
      <c r="D61" s="195"/>
      <c r="E61" s="195">
        <v>32300</v>
      </c>
      <c r="F61" s="189">
        <f t="shared" si="11"/>
        <v>-30900</v>
      </c>
      <c r="G61" s="232"/>
    </row>
    <row r="62" spans="1:8" x14ac:dyDescent="0.2">
      <c r="A62" s="344"/>
      <c r="F62" s="196"/>
      <c r="G62" s="196"/>
    </row>
    <row r="64" spans="1:8" x14ac:dyDescent="0.2">
      <c r="A64" s="228" t="s">
        <v>2919</v>
      </c>
      <c r="B64" s="229"/>
      <c r="C64" s="229"/>
      <c r="D64" s="118"/>
      <c r="E64" s="118"/>
      <c r="F64" s="118"/>
      <c r="G64" s="118"/>
      <c r="H64" s="118"/>
    </row>
    <row r="65" spans="1:9" x14ac:dyDescent="0.2">
      <c r="A65" s="226" t="s">
        <v>1992</v>
      </c>
      <c r="B65" s="226" t="s">
        <v>1999</v>
      </c>
      <c r="C65" s="226" t="s">
        <v>1993</v>
      </c>
      <c r="D65" s="226" t="s">
        <v>2000</v>
      </c>
      <c r="E65" s="226" t="s">
        <v>1995</v>
      </c>
      <c r="F65" s="226" t="s">
        <v>1996</v>
      </c>
      <c r="G65" s="227" t="s">
        <v>1994</v>
      </c>
      <c r="H65" s="225" t="s">
        <v>1998</v>
      </c>
    </row>
    <row r="66" spans="1:9" x14ac:dyDescent="0.2">
      <c r="A66" s="231" t="s">
        <v>1997</v>
      </c>
      <c r="B66" s="286">
        <f>SUM(B67:B84)</f>
        <v>61</v>
      </c>
      <c r="C66" s="286">
        <f>SUM(C67:C84)</f>
        <v>37540</v>
      </c>
      <c r="D66" s="286">
        <f>SUM(D67:D84)</f>
        <v>3900</v>
      </c>
      <c r="E66" s="286">
        <f>SUM(E67:E84)</f>
        <v>42450</v>
      </c>
      <c r="F66" s="286">
        <f>SUM(F67:F84)+H67</f>
        <v>-10</v>
      </c>
      <c r="G66" s="283">
        <f>SUM(G67:G84)</f>
        <v>2167.1999999999998</v>
      </c>
      <c r="H66" s="203">
        <f>C66+D66+H67</f>
        <v>42440</v>
      </c>
    </row>
    <row r="67" spans="1:9" x14ac:dyDescent="0.2">
      <c r="A67" s="230">
        <v>43449</v>
      </c>
      <c r="B67" s="217">
        <f>COUNTIFS('Заказы факт'!$F$2:$F$315,$A$64,'Заказы факт'!$B$2:$B$315,A67)</f>
        <v>0</v>
      </c>
      <c r="C67" s="217">
        <f>SUMIFS('Заказы факт'!$I$2:$I$315,'Заказы факт'!$F$2:$F$315,$A$64,'Заказы факт'!$B$2:$B$315,A67)</f>
        <v>0</v>
      </c>
      <c r="D67" s="217"/>
      <c r="E67" s="217"/>
      <c r="F67" s="217">
        <f>C67-E67+D67</f>
        <v>0</v>
      </c>
      <c r="G67" s="284">
        <f>SUMIF(Бензин!$G$22:$G$33,'Дох.акт.'!A67,Бензин!$K$22:$K$33)</f>
        <v>0</v>
      </c>
      <c r="H67" s="235">
        <v>1000</v>
      </c>
      <c r="I67" s="236" t="s">
        <v>3177</v>
      </c>
    </row>
    <row r="68" spans="1:9" x14ac:dyDescent="0.2">
      <c r="A68" s="230">
        <v>43450</v>
      </c>
      <c r="B68" s="217">
        <f>COUNTIFS('Заказы факт'!$F$2:$F$315,$A$64,'Заказы факт'!$B$2:$B$315,A68)</f>
        <v>0</v>
      </c>
      <c r="C68" s="217">
        <f>SUMIFS('Заказы факт'!$I$2:$I$315,'Заказы факт'!$F$2:$F$315,$A$64,'Заказы факт'!$B$2:$B$315,A68)</f>
        <v>0</v>
      </c>
      <c r="D68" s="217"/>
      <c r="E68" s="217"/>
      <c r="F68" s="217">
        <f t="shared" ref="F68:F84" si="12">C68-E68+D68</f>
        <v>0</v>
      </c>
      <c r="G68" s="284">
        <f>SUMIF(Бензин!$G$22:$G$33,'Дох.акт.'!A68,Бензин!$K$22:$K$33)</f>
        <v>0</v>
      </c>
      <c r="H68" s="196"/>
    </row>
    <row r="69" spans="1:9" x14ac:dyDescent="0.2">
      <c r="A69" s="230">
        <v>43451</v>
      </c>
      <c r="B69" s="217">
        <f>COUNTIFS('Заказы факт'!$F$2:$F$315,$A$64,'Заказы факт'!$B$2:$B$315,A69)</f>
        <v>0</v>
      </c>
      <c r="C69" s="217">
        <f>SUMIFS('Заказы факт'!$I$2:$I$315,'Заказы факт'!$F$2:$F$315,$A$64,'Заказы факт'!$B$2:$B$315,A69)</f>
        <v>0</v>
      </c>
      <c r="D69" s="217"/>
      <c r="E69" s="217"/>
      <c r="F69" s="217">
        <f t="shared" si="12"/>
        <v>0</v>
      </c>
      <c r="G69" s="284">
        <f>SUMIF(Бензин!$G$22:$G$33,'Дох.акт.'!A69,Бензин!$K$22:$K$33)</f>
        <v>0</v>
      </c>
      <c r="H69" s="196"/>
    </row>
    <row r="70" spans="1:9" x14ac:dyDescent="0.2">
      <c r="A70" s="230">
        <v>43452</v>
      </c>
      <c r="B70" s="217">
        <f>COUNTIFS('Заказы факт'!$F$2:$F$315,$A$64,'Заказы факт'!$B$2:$B$315,A70)</f>
        <v>0</v>
      </c>
      <c r="C70" s="217">
        <f>SUMIFS('Заказы факт'!$I$2:$I$315,'Заказы факт'!$F$2:$F$315,$A$64,'Заказы факт'!$B$2:$B$315,A70)</f>
        <v>0</v>
      </c>
      <c r="D70" s="217"/>
      <c r="E70" s="217"/>
      <c r="F70" s="217">
        <f t="shared" si="12"/>
        <v>0</v>
      </c>
      <c r="G70" s="284">
        <f>SUMIF(Бензин!$G$22:$G$33,'Дох.акт.'!A70,Бензин!$K$22:$K$33)</f>
        <v>105</v>
      </c>
      <c r="H70" s="196"/>
    </row>
    <row r="71" spans="1:9" x14ac:dyDescent="0.2">
      <c r="A71" s="230">
        <v>43453</v>
      </c>
      <c r="B71" s="217">
        <f>COUNTIFS('Заказы факт'!$F$2:$F$315,$A$64,'Заказы факт'!$B$2:$B$315,A71)</f>
        <v>0</v>
      </c>
      <c r="C71" s="217">
        <f>SUMIFS('Заказы факт'!$I$2:$I$315,'Заказы факт'!$F$2:$F$315,$A$64,'Заказы факт'!$B$2:$B$315,A71)</f>
        <v>0</v>
      </c>
      <c r="D71" s="217"/>
      <c r="E71" s="217"/>
      <c r="F71" s="217">
        <f t="shared" si="12"/>
        <v>0</v>
      </c>
      <c r="G71" s="284">
        <f>SUMIF(Бензин!$G$22:$G$33,'Дох.акт.'!A71,Бензин!$K$22:$K$33)</f>
        <v>0</v>
      </c>
      <c r="H71" s="196"/>
    </row>
    <row r="72" spans="1:9" x14ac:dyDescent="0.2">
      <c r="A72" s="230">
        <v>43454</v>
      </c>
      <c r="B72" s="217">
        <f>COUNTIFS('Заказы факт'!$F$2:$F$315,$A$64,'Заказы факт'!$B$2:$B$315,A72)</f>
        <v>0</v>
      </c>
      <c r="C72" s="217">
        <f>SUMIFS('Заказы факт'!$I$2:$I$315,'Заказы факт'!$F$2:$F$315,$A$64,'Заказы факт'!$B$2:$B$315,A72)</f>
        <v>0</v>
      </c>
      <c r="D72" s="217"/>
      <c r="E72" s="217"/>
      <c r="F72" s="217">
        <f t="shared" si="12"/>
        <v>0</v>
      </c>
      <c r="G72" s="284">
        <f>SUMIF(Бензин!$G$22:$G$33,'Дох.акт.'!A72,Бензин!$K$22:$K$33)</f>
        <v>0</v>
      </c>
      <c r="H72" s="196"/>
    </row>
    <row r="73" spans="1:9" x14ac:dyDescent="0.2">
      <c r="A73" s="230">
        <v>43455</v>
      </c>
      <c r="B73" s="217">
        <f>COUNTIFS('Заказы факт'!$F$2:$F$315,$A$64,'Заказы факт'!$B$2:$B$315,A73)</f>
        <v>2</v>
      </c>
      <c r="C73" s="217">
        <f>SUMIFS('Заказы факт'!$I$2:$I$315,'Заказы факт'!$F$2:$F$315,$A$64,'Заказы факт'!$B$2:$B$315,A73)</f>
        <v>3000</v>
      </c>
      <c r="D73" s="217">
        <v>400</v>
      </c>
      <c r="E73" s="217"/>
      <c r="F73" s="217">
        <f t="shared" si="12"/>
        <v>3400</v>
      </c>
      <c r="G73" s="284">
        <f>SUMIF(Бензин!$G$22:$G$33,'Дох.акт.'!A73,Бензин!$K$22:$K$33)</f>
        <v>147</v>
      </c>
      <c r="H73" s="196"/>
    </row>
    <row r="74" spans="1:9" x14ac:dyDescent="0.2">
      <c r="A74" s="230">
        <v>43456</v>
      </c>
      <c r="B74" s="217">
        <f>COUNTIFS('Заказы факт'!$F$2:$F$315,$A$64,'Заказы факт'!$B$2:$B$315,A74)</f>
        <v>5</v>
      </c>
      <c r="C74" s="217">
        <f>SUMIFS('Заказы факт'!$I$2:$I$315,'Заказы факт'!$F$2:$F$315,$A$64,'Заказы факт'!$B$2:$B$315,A74)</f>
        <v>2020</v>
      </c>
      <c r="D74" s="217">
        <v>400</v>
      </c>
      <c r="E74" s="217"/>
      <c r="F74" s="217">
        <f t="shared" si="12"/>
        <v>2420</v>
      </c>
      <c r="G74" s="284">
        <f>SUMIF(Бензин!$G$22:$G$33,'Дох.акт.'!A74,Бензин!$K$22:$K$33)</f>
        <v>294</v>
      </c>
      <c r="H74" s="196"/>
    </row>
    <row r="75" spans="1:9" x14ac:dyDescent="0.2">
      <c r="A75" s="230">
        <v>43457</v>
      </c>
      <c r="B75" s="217">
        <f>COUNTIFS('Заказы факт'!$F$2:$F$315,$A$64,'Заказы факт'!$B$2:$B$315,A75)</f>
        <v>8</v>
      </c>
      <c r="C75" s="217">
        <f>SUMIFS('Заказы факт'!$I$2:$I$315,'Заказы факт'!$F$2:$F$315,$A$64,'Заказы факт'!$B$2:$B$315,A75)</f>
        <v>3100</v>
      </c>
      <c r="D75" s="217">
        <v>500</v>
      </c>
      <c r="E75" s="217"/>
      <c r="F75" s="217">
        <f t="shared" si="12"/>
        <v>3600</v>
      </c>
      <c r="G75" s="284">
        <f>SUMIF(Бензин!$G$22:$G$33,'Дох.акт.'!A75,Бензин!$K$22:$K$33)</f>
        <v>294</v>
      </c>
      <c r="H75" s="196"/>
    </row>
    <row r="76" spans="1:9" x14ac:dyDescent="0.2">
      <c r="A76" s="230">
        <v>43458</v>
      </c>
      <c r="B76" s="217">
        <f>COUNTIFS('Заказы факт'!$F$2:$F$315,$A$64,'Заказы факт'!$B$2:$B$315,A76)</f>
        <v>0</v>
      </c>
      <c r="C76" s="217">
        <f>SUMIFS('Заказы факт'!$I$2:$I$315,'Заказы факт'!$F$2:$F$315,$A$64,'Заказы факт'!$B$2:$B$315,A76)</f>
        <v>0</v>
      </c>
      <c r="D76" s="217"/>
      <c r="E76" s="217"/>
      <c r="F76" s="217">
        <f t="shared" si="12"/>
        <v>0</v>
      </c>
      <c r="G76" s="284">
        <f>SUMIF(Бензин!$G$22:$G$33,'Дох.акт.'!A76,Бензин!$K$22:$K$33)</f>
        <v>0</v>
      </c>
      <c r="H76" s="196"/>
    </row>
    <row r="77" spans="1:9" x14ac:dyDescent="0.2">
      <c r="A77" s="230">
        <v>43459</v>
      </c>
      <c r="B77" s="217">
        <f>COUNTIFS('Заказы факт'!$F$2:$F$315,$A$64,'Заказы факт'!$B$2:$B$315,A77)</f>
        <v>0</v>
      </c>
      <c r="C77" s="217">
        <f>SUMIFS('Заказы факт'!$I$2:$I$315,'Заказы факт'!$F$2:$F$315,$A$64,'Заказы факт'!$B$2:$B$315,A77)</f>
        <v>0</v>
      </c>
      <c r="D77" s="217"/>
      <c r="E77" s="217"/>
      <c r="F77" s="217">
        <f t="shared" si="12"/>
        <v>0</v>
      </c>
      <c r="G77" s="284">
        <f>SUMIF(Бензин!$G$22:$G$33,'Дох.акт.'!A77,Бензин!$K$22:$K$33)</f>
        <v>0</v>
      </c>
      <c r="H77" s="196"/>
    </row>
    <row r="78" spans="1:9" x14ac:dyDescent="0.2">
      <c r="A78" s="230">
        <v>43460</v>
      </c>
      <c r="B78" s="217">
        <f>COUNTIFS('Заказы факт'!$F$2:$F$315,$A$64,'Заказы факт'!$B$2:$B$315,A78)</f>
        <v>0</v>
      </c>
      <c r="C78" s="217">
        <f>SUMIFS('Заказы факт'!$I$2:$I$315,'Заказы факт'!$F$2:$F$315,$A$64,'Заказы факт'!$B$2:$B$315,A78)</f>
        <v>0</v>
      </c>
      <c r="D78" s="217"/>
      <c r="E78" s="217"/>
      <c r="F78" s="217">
        <f t="shared" si="12"/>
        <v>0</v>
      </c>
      <c r="G78" s="284">
        <f>SUMIF(Бензин!$G$22:$G$33,'Дох.акт.'!A78,Бензин!$K$22:$K$33)</f>
        <v>0</v>
      </c>
      <c r="H78" s="196"/>
    </row>
    <row r="79" spans="1:9" x14ac:dyDescent="0.2">
      <c r="A79" s="230">
        <v>43461</v>
      </c>
      <c r="B79" s="217">
        <f>COUNTIFS('Заказы факт'!$F$2:$F$315,$A$64,'Заказы факт'!$B$2:$B$315,A79)</f>
        <v>3</v>
      </c>
      <c r="C79" s="217">
        <f>SUMIFS('Заказы факт'!$I$2:$I$315,'Заказы факт'!$F$2:$F$315,$A$64,'Заказы факт'!$B$2:$B$315,A79)</f>
        <v>1700</v>
      </c>
      <c r="D79" s="217">
        <v>200</v>
      </c>
      <c r="E79" s="217"/>
      <c r="F79" s="217">
        <f t="shared" si="12"/>
        <v>1900</v>
      </c>
      <c r="G79" s="284">
        <f>SUMIF(Бензин!$G$22:$G$33,'Дох.акт.'!A79,Бензин!$K$22:$K$33)</f>
        <v>105</v>
      </c>
      <c r="H79" s="196"/>
    </row>
    <row r="80" spans="1:9" x14ac:dyDescent="0.2">
      <c r="A80" s="230">
        <v>43462</v>
      </c>
      <c r="B80" s="217">
        <f>COUNTIFS('Заказы факт'!$F$2:$F$315,$A$64,'Заказы факт'!$B$2:$B$315,A80)</f>
        <v>6</v>
      </c>
      <c r="C80" s="217">
        <f>SUMIFS('Заказы факт'!$I$2:$I$315,'Заказы факт'!$F$2:$F$315,$A$64,'Заказы факт'!$B$2:$B$315,A80)</f>
        <v>2575</v>
      </c>
      <c r="D80" s="217">
        <v>400</v>
      </c>
      <c r="E80" s="217"/>
      <c r="F80" s="217">
        <f t="shared" si="12"/>
        <v>2975</v>
      </c>
      <c r="G80" s="284">
        <f>SUMIF(Бензин!$G$22:$G$33,'Дох.акт.'!A80,Бензин!$K$22:$K$33)</f>
        <v>226.8</v>
      </c>
      <c r="H80" s="260"/>
    </row>
    <row r="81" spans="1:9" x14ac:dyDescent="0.2">
      <c r="A81" s="230">
        <v>43463</v>
      </c>
      <c r="B81" s="217">
        <f>COUNTIFS('Заказы факт'!$F$2:$F$315,$A$64,'Заказы факт'!$B$2:$B$315,A81)</f>
        <v>9</v>
      </c>
      <c r="C81" s="217">
        <f>SUMIFS('Заказы факт'!$I$2:$I$315,'Заказы факт'!$F$2:$F$315,$A$64,'Заказы факт'!$B$2:$B$315,A81)</f>
        <v>3675</v>
      </c>
      <c r="D81" s="217">
        <v>500</v>
      </c>
      <c r="E81" s="217"/>
      <c r="F81" s="217">
        <f t="shared" si="12"/>
        <v>4175</v>
      </c>
      <c r="G81" s="284">
        <f>SUMIF(Бензин!$G$22:$G$33,'Дох.акт.'!A81,Бензин!$K$22:$K$33)</f>
        <v>159.60000000000002</v>
      </c>
      <c r="H81" s="196"/>
    </row>
    <row r="82" spans="1:9" x14ac:dyDescent="0.2">
      <c r="A82" s="230">
        <v>43464</v>
      </c>
      <c r="B82" s="217">
        <f>COUNTIFS('Заказы факт'!$F$2:$F$315,$A$64,'Заказы факт'!$B$2:$B$315,A82)</f>
        <v>7</v>
      </c>
      <c r="C82" s="217">
        <f>SUMIFS('Заказы факт'!$I$2:$I$315,'Заказы факт'!$F$2:$F$315,$A$64,'Заказы факт'!$B$2:$B$315,A82)</f>
        <v>3425</v>
      </c>
      <c r="D82" s="217">
        <v>500</v>
      </c>
      <c r="E82" s="217"/>
      <c r="F82" s="217">
        <f t="shared" si="12"/>
        <v>3925</v>
      </c>
      <c r="G82" s="284">
        <f>SUMIF(Бензин!$G$22:$G$33,'Дох.акт.'!A82,Бензин!$K$22:$K$33)</f>
        <v>205.8</v>
      </c>
      <c r="H82" s="196"/>
    </row>
    <row r="83" spans="1:9" x14ac:dyDescent="0.2">
      <c r="A83" s="230">
        <v>43465</v>
      </c>
      <c r="B83" s="217">
        <f>COUNTIFS('Заказы факт'!$F$2:$F$315,$A$64,'Заказы факт'!$B$2:$B$315,A83)</f>
        <v>20</v>
      </c>
      <c r="C83" s="217">
        <f>SUMIFS('Заказы факт'!$I$2:$I$315,'Заказы факт'!$F$2:$F$315,$A$64,'Заказы факт'!$B$2:$B$315,A83)</f>
        <v>16295</v>
      </c>
      <c r="D83" s="217">
        <v>800</v>
      </c>
      <c r="E83" s="217"/>
      <c r="F83" s="217">
        <f t="shared" si="12"/>
        <v>17095</v>
      </c>
      <c r="G83" s="284">
        <f>SUMIF(Бензин!$G$22:$G$33,'Дох.акт.'!A83,Бензин!$K$22:$K$33)</f>
        <v>630</v>
      </c>
      <c r="H83" s="196"/>
    </row>
    <row r="84" spans="1:9" x14ac:dyDescent="0.2">
      <c r="A84" s="230">
        <v>43466</v>
      </c>
      <c r="B84" s="217">
        <f>COUNTIFS('Заказы факт'!$F$2:$F$315,$A$64,'Заказы факт'!$B$2:$B$315,A84)</f>
        <v>1</v>
      </c>
      <c r="C84" s="217">
        <f>SUMIFS('Заказы факт'!$I$2:$I$315,'Заказы факт'!$F$2:$F$315,$A$64,'Заказы факт'!$B$2:$B$315,A84)</f>
        <v>1750</v>
      </c>
      <c r="D84" s="234">
        <v>200</v>
      </c>
      <c r="E84" s="195">
        <v>42450</v>
      </c>
      <c r="F84" s="217">
        <f t="shared" si="12"/>
        <v>-40500</v>
      </c>
      <c r="G84" s="284">
        <f>SUMIF(Бензин!$G$22:$G$33,'Дох.акт.'!A84,Бензин!$K$22:$K$33)</f>
        <v>0</v>
      </c>
    </row>
    <row r="85" spans="1:9" x14ac:dyDescent="0.2">
      <c r="A85" s="344"/>
      <c r="B85" s="345"/>
      <c r="C85" s="345"/>
      <c r="F85" s="345"/>
      <c r="G85" s="345"/>
    </row>
    <row r="87" spans="1:9" x14ac:dyDescent="0.2">
      <c r="A87" s="228" t="s">
        <v>2923</v>
      </c>
      <c r="B87" s="229"/>
      <c r="C87" s="229"/>
      <c r="D87" s="118"/>
      <c r="E87" s="118"/>
      <c r="F87" s="118"/>
      <c r="G87" s="118"/>
      <c r="H87" s="118"/>
    </row>
    <row r="88" spans="1:9" x14ac:dyDescent="0.2">
      <c r="A88" s="226" t="s">
        <v>1992</v>
      </c>
      <c r="B88" s="226" t="s">
        <v>1999</v>
      </c>
      <c r="C88" s="226" t="s">
        <v>1993</v>
      </c>
      <c r="D88" s="226" t="s">
        <v>2000</v>
      </c>
      <c r="E88" s="226" t="s">
        <v>1995</v>
      </c>
      <c r="F88" s="226" t="s">
        <v>1996</v>
      </c>
      <c r="G88" s="227" t="s">
        <v>1994</v>
      </c>
      <c r="H88" s="225" t="s">
        <v>1998</v>
      </c>
    </row>
    <row r="89" spans="1:9" x14ac:dyDescent="0.2">
      <c r="A89" s="231" t="s">
        <v>1997</v>
      </c>
      <c r="B89" s="286">
        <f>SUM(B90:B107)</f>
        <v>58</v>
      </c>
      <c r="C89" s="286">
        <f>SUM(C90:C107)</f>
        <v>33665</v>
      </c>
      <c r="D89" s="286">
        <f>SUM(D90:D107)</f>
        <v>0</v>
      </c>
      <c r="E89" s="286">
        <f>SUM(E90:E107)</f>
        <v>34670</v>
      </c>
      <c r="F89" s="286">
        <f>SUM(F90:F107)+H90</f>
        <v>-5</v>
      </c>
      <c r="G89" s="227">
        <f>SUM(G90:G107)</f>
        <v>0</v>
      </c>
      <c r="H89" s="203">
        <f>C89+D89+H90</f>
        <v>34665</v>
      </c>
    </row>
    <row r="90" spans="1:9" x14ac:dyDescent="0.2">
      <c r="A90" s="230">
        <v>43449</v>
      </c>
      <c r="B90" s="189">
        <f>COUNTIFS('Заказы факт'!$G$2:$G$315,$A$87,'Заказы факт'!$B$2:$B$315,A90)</f>
        <v>0</v>
      </c>
      <c r="C90" s="189">
        <f>SUMIFS('Заказы факт'!$I$2:$I$315,'Заказы факт'!$G$2:$G$315,$A$87,'Заказы факт'!$B$2:$B$315,A90)</f>
        <v>0</v>
      </c>
      <c r="D90" s="217"/>
      <c r="E90" s="217"/>
      <c r="F90" s="217">
        <f>C90-E90+D90</f>
        <v>0</v>
      </c>
      <c r="G90" s="232"/>
      <c r="H90" s="235">
        <v>1000</v>
      </c>
      <c r="I90" s="236" t="s">
        <v>3177</v>
      </c>
    </row>
    <row r="91" spans="1:9" x14ac:dyDescent="0.2">
      <c r="A91" s="230">
        <v>43450</v>
      </c>
      <c r="B91" s="189">
        <f>COUNTIFS('Заказы факт'!$G$2:$G$315,$A$87,'Заказы факт'!$B$2:$B$315,A91)</f>
        <v>0</v>
      </c>
      <c r="C91" s="189">
        <f>SUMIFS('Заказы факт'!$I$2:$I$315,'Заказы факт'!$G$2:$G$315,$A$87,'Заказы факт'!$B$2:$B$315,A91)</f>
        <v>0</v>
      </c>
      <c r="D91" s="217"/>
      <c r="E91" s="217"/>
      <c r="F91" s="217">
        <f t="shared" ref="F91:F107" si="13">C91-E91+D91</f>
        <v>0</v>
      </c>
      <c r="G91" s="232"/>
      <c r="H91" s="196"/>
    </row>
    <row r="92" spans="1:9" x14ac:dyDescent="0.2">
      <c r="A92" s="230">
        <v>43451</v>
      </c>
      <c r="B92" s="189">
        <f>COUNTIFS('Заказы факт'!$G$2:$G$315,$A$87,'Заказы факт'!$B$2:$B$315,A92)</f>
        <v>0</v>
      </c>
      <c r="C92" s="189">
        <f>SUMIFS('Заказы факт'!$I$2:$I$315,'Заказы факт'!$G$2:$G$315,$A$87,'Заказы факт'!$B$2:$B$315,A92)</f>
        <v>0</v>
      </c>
      <c r="D92" s="217"/>
      <c r="E92" s="217"/>
      <c r="F92" s="217">
        <f t="shared" si="13"/>
        <v>0</v>
      </c>
      <c r="G92" s="232"/>
      <c r="H92" s="196"/>
    </row>
    <row r="93" spans="1:9" x14ac:dyDescent="0.2">
      <c r="A93" s="230">
        <v>43452</v>
      </c>
      <c r="B93" s="189">
        <f>COUNTIFS('Заказы факт'!$G$2:$G$315,$A$87,'Заказы факт'!$B$2:$B$315,A93)</f>
        <v>0</v>
      </c>
      <c r="C93" s="189">
        <f>SUMIFS('Заказы факт'!$I$2:$I$315,'Заказы факт'!$G$2:$G$315,$A$87,'Заказы факт'!$B$2:$B$315,A93)</f>
        <v>0</v>
      </c>
      <c r="D93" s="217"/>
      <c r="E93" s="217"/>
      <c r="F93" s="217">
        <f t="shared" si="13"/>
        <v>0</v>
      </c>
      <c r="G93" s="232"/>
      <c r="H93" s="196"/>
    </row>
    <row r="94" spans="1:9" x14ac:dyDescent="0.2">
      <c r="A94" s="230">
        <v>43453</v>
      </c>
      <c r="B94" s="189">
        <f>COUNTIFS('Заказы факт'!$G$2:$G$315,$A$87,'Заказы факт'!$B$2:$B$315,A94)</f>
        <v>0</v>
      </c>
      <c r="C94" s="189">
        <f>SUMIFS('Заказы факт'!$I$2:$I$315,'Заказы факт'!$G$2:$G$315,$A$87,'Заказы факт'!$B$2:$B$315,A94)</f>
        <v>0</v>
      </c>
      <c r="D94" s="217"/>
      <c r="E94" s="217"/>
      <c r="F94" s="217">
        <f t="shared" si="13"/>
        <v>0</v>
      </c>
      <c r="G94" s="232"/>
      <c r="H94" s="196"/>
    </row>
    <row r="95" spans="1:9" x14ac:dyDescent="0.2">
      <c r="A95" s="230">
        <v>43454</v>
      </c>
      <c r="B95" s="189">
        <f>COUNTIFS('Заказы факт'!$G$2:$G$315,$A$87,'Заказы факт'!$B$2:$B$315,A95)</f>
        <v>0</v>
      </c>
      <c r="C95" s="189">
        <f>SUMIFS('Заказы факт'!$I$2:$I$315,'Заказы факт'!$G$2:$G$315,$A$87,'Заказы факт'!$B$2:$B$315,A95)</f>
        <v>0</v>
      </c>
      <c r="D95" s="217"/>
      <c r="E95" s="217"/>
      <c r="F95" s="217">
        <f t="shared" si="13"/>
        <v>0</v>
      </c>
      <c r="G95" s="232"/>
      <c r="H95" s="196"/>
    </row>
    <row r="96" spans="1:9" x14ac:dyDescent="0.2">
      <c r="A96" s="230">
        <v>43455</v>
      </c>
      <c r="B96" s="189">
        <f>COUNTIFS('Заказы факт'!$G$2:$G$315,$A$87,'Заказы факт'!$B$2:$B$315,A96)</f>
        <v>0</v>
      </c>
      <c r="C96" s="189">
        <f>SUMIFS('Заказы факт'!$I$2:$I$315,'Заказы факт'!$G$2:$G$315,$A$87,'Заказы факт'!$B$2:$B$315,A96)</f>
        <v>0</v>
      </c>
      <c r="D96" s="217"/>
      <c r="E96" s="217"/>
      <c r="F96" s="217">
        <f t="shared" si="13"/>
        <v>0</v>
      </c>
      <c r="G96" s="232"/>
      <c r="H96" s="196"/>
    </row>
    <row r="97" spans="1:8" x14ac:dyDescent="0.2">
      <c r="A97" s="230">
        <v>43456</v>
      </c>
      <c r="B97" s="189">
        <f>COUNTIFS('Заказы факт'!$G$2:$G$315,$A$87,'Заказы факт'!$B$2:$B$315,A97)</f>
        <v>5</v>
      </c>
      <c r="C97" s="189">
        <f>SUMIFS('Заказы факт'!$I$2:$I$315,'Заказы факт'!$G$2:$G$315,$A$87,'Заказы факт'!$B$2:$B$315,A97)</f>
        <v>2020</v>
      </c>
      <c r="D97" s="217"/>
      <c r="E97" s="217"/>
      <c r="F97" s="217">
        <f t="shared" si="13"/>
        <v>2020</v>
      </c>
      <c r="G97" s="232"/>
      <c r="H97" s="196"/>
    </row>
    <row r="98" spans="1:8" x14ac:dyDescent="0.2">
      <c r="A98" s="230">
        <v>43457</v>
      </c>
      <c r="B98" s="189">
        <f>COUNTIFS('Заказы факт'!$G$2:$G$315,$A$87,'Заказы факт'!$B$2:$B$315,A98)</f>
        <v>8</v>
      </c>
      <c r="C98" s="189">
        <f>SUMIFS('Заказы факт'!$I$2:$I$315,'Заказы факт'!$G$2:$G$315,$A$87,'Заказы факт'!$B$2:$B$315,A98)</f>
        <v>3100</v>
      </c>
      <c r="D98" s="217"/>
      <c r="E98" s="217"/>
      <c r="F98" s="217">
        <f t="shared" si="13"/>
        <v>3100</v>
      </c>
      <c r="G98" s="232"/>
      <c r="H98" s="196"/>
    </row>
    <row r="99" spans="1:8" x14ac:dyDescent="0.2">
      <c r="A99" s="230">
        <v>43458</v>
      </c>
      <c r="B99" s="189">
        <f>COUNTIFS('Заказы факт'!$G$2:$G$315,$A$87,'Заказы факт'!$B$2:$B$315,A99)</f>
        <v>0</v>
      </c>
      <c r="C99" s="189">
        <f>SUMIFS('Заказы факт'!$I$2:$I$315,'Заказы факт'!$G$2:$G$315,$A$87,'Заказы факт'!$B$2:$B$315,A99)</f>
        <v>0</v>
      </c>
      <c r="D99" s="217"/>
      <c r="E99" s="217"/>
      <c r="F99" s="217">
        <f t="shared" si="13"/>
        <v>0</v>
      </c>
      <c r="G99" s="232"/>
      <c r="H99" s="196"/>
    </row>
    <row r="100" spans="1:8" x14ac:dyDescent="0.2">
      <c r="A100" s="230">
        <v>43459</v>
      </c>
      <c r="B100" s="189">
        <f>COUNTIFS('Заказы факт'!$G$2:$G$315,$A$87,'Заказы факт'!$B$2:$B$315,A100)</f>
        <v>0</v>
      </c>
      <c r="C100" s="189">
        <f>SUMIFS('Заказы факт'!$I$2:$I$315,'Заказы факт'!$G$2:$G$315,$A$87,'Заказы факт'!$B$2:$B$315,A100)</f>
        <v>0</v>
      </c>
      <c r="D100" s="217"/>
      <c r="E100" s="217"/>
      <c r="F100" s="217">
        <f t="shared" si="13"/>
        <v>0</v>
      </c>
      <c r="G100" s="232"/>
      <c r="H100" s="196"/>
    </row>
    <row r="101" spans="1:8" x14ac:dyDescent="0.2">
      <c r="A101" s="230">
        <v>43460</v>
      </c>
      <c r="B101" s="189">
        <f>COUNTIFS('Заказы факт'!$G$2:$G$315,$A$87,'Заказы факт'!$B$2:$B$315,A101)</f>
        <v>0</v>
      </c>
      <c r="C101" s="189">
        <f>SUMIFS('Заказы факт'!$I$2:$I$315,'Заказы факт'!$G$2:$G$315,$A$87,'Заказы факт'!$B$2:$B$315,A101)</f>
        <v>0</v>
      </c>
      <c r="D101" s="217"/>
      <c r="E101" s="217"/>
      <c r="F101" s="217">
        <f t="shared" si="13"/>
        <v>0</v>
      </c>
      <c r="G101" s="232"/>
      <c r="H101" s="196"/>
    </row>
    <row r="102" spans="1:8" x14ac:dyDescent="0.2">
      <c r="A102" s="230">
        <v>43461</v>
      </c>
      <c r="B102" s="189">
        <f>COUNTIFS('Заказы факт'!$G$2:$G$315,$A$87,'Заказы факт'!$B$2:$B$315,A102)</f>
        <v>2</v>
      </c>
      <c r="C102" s="189">
        <f>SUMIFS('Заказы факт'!$I$2:$I$315,'Заказы факт'!$G$2:$G$315,$A$87,'Заказы факт'!$B$2:$B$315,A102)</f>
        <v>825</v>
      </c>
      <c r="D102" s="217"/>
      <c r="E102" s="217"/>
      <c r="F102" s="217">
        <f t="shared" si="13"/>
        <v>825</v>
      </c>
      <c r="G102" s="232"/>
      <c r="H102" s="196"/>
    </row>
    <row r="103" spans="1:8" x14ac:dyDescent="0.2">
      <c r="A103" s="230">
        <v>43462</v>
      </c>
      <c r="B103" s="189">
        <f>COUNTIFS('Заказы факт'!$G$2:$G$315,$A$87,'Заказы факт'!$B$2:$B$315,A103)</f>
        <v>6</v>
      </c>
      <c r="C103" s="189">
        <f>SUMIFS('Заказы факт'!$I$2:$I$315,'Заказы факт'!$G$2:$G$315,$A$87,'Заказы факт'!$B$2:$B$315,A103)</f>
        <v>2575</v>
      </c>
      <c r="D103" s="217"/>
      <c r="E103" s="217"/>
      <c r="F103" s="217">
        <f t="shared" si="13"/>
        <v>2575</v>
      </c>
      <c r="G103" s="232"/>
      <c r="H103" s="196"/>
    </row>
    <row r="104" spans="1:8" x14ac:dyDescent="0.2">
      <c r="A104" s="230">
        <v>43463</v>
      </c>
      <c r="B104" s="189">
        <f>COUNTIFS('Заказы факт'!$G$2:$G$315,$A$87,'Заказы факт'!$B$2:$B$315,A104)</f>
        <v>9</v>
      </c>
      <c r="C104" s="189">
        <f>SUMIFS('Заказы факт'!$I$2:$I$315,'Заказы факт'!$G$2:$G$315,$A$87,'Заказы факт'!$B$2:$B$315,A104)</f>
        <v>3675</v>
      </c>
      <c r="D104" s="217"/>
      <c r="E104" s="217"/>
      <c r="F104" s="217">
        <f t="shared" si="13"/>
        <v>3675</v>
      </c>
      <c r="G104" s="232"/>
      <c r="H104" s="196"/>
    </row>
    <row r="105" spans="1:8" x14ac:dyDescent="0.2">
      <c r="A105" s="230">
        <v>43464</v>
      </c>
      <c r="B105" s="189">
        <f>COUNTIFS('Заказы факт'!$G$2:$G$315,$A$87,'Заказы факт'!$B$2:$B$315,A105)</f>
        <v>7</v>
      </c>
      <c r="C105" s="189">
        <f>SUMIFS('Заказы факт'!$I$2:$I$315,'Заказы факт'!$G$2:$G$315,$A$87,'Заказы факт'!$B$2:$B$315,A105)</f>
        <v>3425</v>
      </c>
      <c r="D105" s="217"/>
      <c r="E105" s="217"/>
      <c r="F105" s="217">
        <f t="shared" si="13"/>
        <v>3425</v>
      </c>
      <c r="G105" s="232"/>
      <c r="H105" s="196"/>
    </row>
    <row r="106" spans="1:8" x14ac:dyDescent="0.2">
      <c r="A106" s="230">
        <v>43465</v>
      </c>
      <c r="B106" s="189">
        <f>COUNTIFS('Заказы факт'!$G$2:$G$315,$A$87,'Заказы факт'!$B$2:$B$315,A106)</f>
        <v>20</v>
      </c>
      <c r="C106" s="189">
        <f>SUMIFS('Заказы факт'!$I$2:$I$315,'Заказы факт'!$G$2:$G$315,$A$87,'Заказы факт'!$B$2:$B$315,A106)</f>
        <v>16295</v>
      </c>
      <c r="D106" s="217"/>
      <c r="E106" s="217"/>
      <c r="F106" s="217">
        <f t="shared" si="13"/>
        <v>16295</v>
      </c>
      <c r="G106" s="232"/>
      <c r="H106" s="196"/>
    </row>
    <row r="107" spans="1:8" x14ac:dyDescent="0.2">
      <c r="A107" s="230">
        <v>43466</v>
      </c>
      <c r="B107" s="189">
        <f>COUNTIFS('Заказы факт'!$G$2:$G$315,$A$87,'Заказы факт'!$B$2:$B$315,A107)</f>
        <v>1</v>
      </c>
      <c r="C107" s="189">
        <f>SUMIFS('Заказы факт'!$I$2:$I$315,'Заказы факт'!$G$2:$G$315,$A$87,'Заказы факт'!$B$2:$B$315,A107)</f>
        <v>1750</v>
      </c>
      <c r="D107" s="195"/>
      <c r="E107" s="195">
        <v>34670</v>
      </c>
      <c r="F107" s="217">
        <f t="shared" si="13"/>
        <v>-32920</v>
      </c>
      <c r="G107" s="232"/>
    </row>
    <row r="108" spans="1:8" x14ac:dyDescent="0.2">
      <c r="A108" s="344"/>
      <c r="B108" s="345"/>
      <c r="C108" s="345"/>
      <c r="F108" s="345"/>
      <c r="G108" s="196"/>
    </row>
    <row r="110" spans="1:8" x14ac:dyDescent="0.2">
      <c r="A110" s="228" t="s">
        <v>2920</v>
      </c>
      <c r="B110" s="229"/>
      <c r="C110" s="229"/>
      <c r="D110" s="118"/>
      <c r="E110" s="118"/>
      <c r="F110" s="118"/>
      <c r="G110" s="118"/>
      <c r="H110" s="118"/>
    </row>
    <row r="111" spans="1:8" x14ac:dyDescent="0.2">
      <c r="A111" s="226" t="s">
        <v>1992</v>
      </c>
      <c r="B111" s="226" t="s">
        <v>1999</v>
      </c>
      <c r="C111" s="226" t="s">
        <v>1993</v>
      </c>
      <c r="D111" s="226" t="s">
        <v>2000</v>
      </c>
      <c r="E111" s="226" t="s">
        <v>1995</v>
      </c>
      <c r="F111" s="226" t="s">
        <v>1996</v>
      </c>
      <c r="G111" s="227" t="s">
        <v>1994</v>
      </c>
      <c r="H111" s="225" t="s">
        <v>1998</v>
      </c>
    </row>
    <row r="112" spans="1:8" x14ac:dyDescent="0.2">
      <c r="A112" s="231" t="s">
        <v>1997</v>
      </c>
      <c r="B112" s="231">
        <f>SUM(B113:B130)</f>
        <v>41</v>
      </c>
      <c r="C112" s="231">
        <f>SUM(C113:C130)</f>
        <v>29275</v>
      </c>
      <c r="D112" s="231">
        <f>SUM(D113:D130)</f>
        <v>0</v>
      </c>
      <c r="E112" s="231">
        <f>SUM(E113:E130)</f>
        <v>30275</v>
      </c>
      <c r="F112" s="231">
        <f>SUM(F113:F130)+H113</f>
        <v>0</v>
      </c>
      <c r="G112" s="227">
        <f>SUM(G113:G130)</f>
        <v>0</v>
      </c>
      <c r="H112" s="203">
        <f>C112+D112+H113</f>
        <v>30275</v>
      </c>
    </row>
    <row r="113" spans="1:9" x14ac:dyDescent="0.2">
      <c r="A113" s="230">
        <v>43449</v>
      </c>
      <c r="B113" s="189">
        <f>COUNTIFS('Заказы факт'!$F$2:$F$315,$A$110,'Заказы факт'!$B$2:$B$315,A113)</f>
        <v>0</v>
      </c>
      <c r="C113" s="189">
        <f>SUMIFS('Заказы факт'!$I$2:$I$315,'Заказы факт'!$F$2:$F$315,$A$110,'Заказы факт'!$B$2:$B$315,A113)</f>
        <v>0</v>
      </c>
      <c r="D113" s="189"/>
      <c r="E113" s="189"/>
      <c r="F113" s="189">
        <f>C113-E113+D113</f>
        <v>0</v>
      </c>
      <c r="G113" s="232"/>
      <c r="H113" s="235">
        <v>1000</v>
      </c>
      <c r="I113" s="236" t="s">
        <v>3177</v>
      </c>
    </row>
    <row r="114" spans="1:9" x14ac:dyDescent="0.2">
      <c r="A114" s="230">
        <v>43450</v>
      </c>
      <c r="B114" s="189">
        <f>COUNTIFS('Заказы факт'!$F$2:$F$315,$A$110,'Заказы факт'!$B$2:$B$315,A114)</f>
        <v>0</v>
      </c>
      <c r="C114" s="189">
        <f>SUMIFS('Заказы факт'!$I$2:$I$315,'Заказы факт'!$F$2:$F$315,$A$110,'Заказы факт'!$B$2:$B$315,A114)</f>
        <v>0</v>
      </c>
      <c r="D114" s="189"/>
      <c r="E114" s="189"/>
      <c r="F114" s="189">
        <f t="shared" ref="F114:F130" si="14">C114-E114+D114</f>
        <v>0</v>
      </c>
      <c r="G114" s="232"/>
      <c r="H114" s="196"/>
    </row>
    <row r="115" spans="1:9" x14ac:dyDescent="0.2">
      <c r="A115" s="230">
        <v>43451</v>
      </c>
      <c r="B115" s="189">
        <f>COUNTIFS('Заказы факт'!$F$2:$F$315,$A$110,'Заказы факт'!$B$2:$B$315,A115)</f>
        <v>0</v>
      </c>
      <c r="C115" s="189">
        <f>SUMIFS('Заказы факт'!$I$2:$I$315,'Заказы факт'!$F$2:$F$315,$A$110,'Заказы факт'!$B$2:$B$315,A115)</f>
        <v>0</v>
      </c>
      <c r="D115" s="189"/>
      <c r="E115" s="189"/>
      <c r="F115" s="189">
        <f t="shared" si="14"/>
        <v>0</v>
      </c>
      <c r="G115" s="232"/>
      <c r="H115" s="196"/>
    </row>
    <row r="116" spans="1:9" x14ac:dyDescent="0.2">
      <c r="A116" s="230">
        <v>43452</v>
      </c>
      <c r="B116" s="189">
        <f>COUNTIFS('Заказы факт'!$F$2:$F$315,$A$110,'Заказы факт'!$B$2:$B$315,A116)</f>
        <v>0</v>
      </c>
      <c r="C116" s="189">
        <f>SUMIFS('Заказы факт'!$I$2:$I$315,'Заказы факт'!$F$2:$F$315,$A$110,'Заказы факт'!$B$2:$B$315,A116)</f>
        <v>0</v>
      </c>
      <c r="D116" s="189"/>
      <c r="E116" s="189"/>
      <c r="F116" s="189">
        <f t="shared" si="14"/>
        <v>0</v>
      </c>
      <c r="G116" s="232"/>
      <c r="H116" s="196"/>
    </row>
    <row r="117" spans="1:9" x14ac:dyDescent="0.2">
      <c r="A117" s="230">
        <v>43453</v>
      </c>
      <c r="B117" s="189">
        <f>COUNTIFS('Заказы факт'!$F$2:$F$315,$A$110,'Заказы факт'!$B$2:$B$315,A117)</f>
        <v>0</v>
      </c>
      <c r="C117" s="189">
        <f>SUMIFS('Заказы факт'!$I$2:$I$315,'Заказы факт'!$F$2:$F$315,$A$110,'Заказы факт'!$B$2:$B$315,A117)</f>
        <v>0</v>
      </c>
      <c r="D117" s="189"/>
      <c r="E117" s="189"/>
      <c r="F117" s="189">
        <f t="shared" si="14"/>
        <v>0</v>
      </c>
      <c r="G117" s="232"/>
      <c r="H117" s="196"/>
    </row>
    <row r="118" spans="1:9" x14ac:dyDescent="0.2">
      <c r="A118" s="230">
        <v>43454</v>
      </c>
      <c r="B118" s="189">
        <f>COUNTIFS('Заказы факт'!$F$2:$F$315,$A$110,'Заказы факт'!$B$2:$B$315,A118)</f>
        <v>1</v>
      </c>
      <c r="C118" s="189">
        <f>SUMIFS('Заказы факт'!$I$2:$I$315,'Заказы факт'!$F$2:$F$315,$A$110,'Заказы факт'!$B$2:$B$315,A118)</f>
        <v>875</v>
      </c>
      <c r="D118" s="189"/>
      <c r="E118" s="189"/>
      <c r="F118" s="189">
        <f t="shared" si="14"/>
        <v>875</v>
      </c>
      <c r="G118" s="232"/>
      <c r="H118" s="196"/>
    </row>
    <row r="119" spans="1:9" x14ac:dyDescent="0.2">
      <c r="A119" s="230">
        <v>43455</v>
      </c>
      <c r="B119" s="189">
        <f>COUNTIFS('Заказы факт'!$F$2:$F$315,$A$110,'Заказы факт'!$B$2:$B$315,A119)</f>
        <v>1</v>
      </c>
      <c r="C119" s="189">
        <f>SUMIFS('Заказы факт'!$I$2:$I$315,'Заказы факт'!$F$2:$F$315,$A$110,'Заказы факт'!$B$2:$B$315,A119)</f>
        <v>875</v>
      </c>
      <c r="D119" s="189"/>
      <c r="E119" s="189"/>
      <c r="F119" s="189">
        <f t="shared" si="14"/>
        <v>875</v>
      </c>
      <c r="G119" s="232"/>
      <c r="H119" s="196"/>
    </row>
    <row r="120" spans="1:9" x14ac:dyDescent="0.2">
      <c r="A120" s="230">
        <v>43456</v>
      </c>
      <c r="B120" s="189">
        <f>COUNTIFS('Заказы факт'!$F$2:$F$315,$A$110,'Заказы факт'!$B$2:$B$315,A120)</f>
        <v>1</v>
      </c>
      <c r="C120" s="189">
        <f>SUMIFS('Заказы факт'!$I$2:$I$315,'Заказы факт'!$F$2:$F$315,$A$110,'Заказы факт'!$B$2:$B$315,A120)</f>
        <v>875</v>
      </c>
      <c r="D120" s="189"/>
      <c r="E120" s="189"/>
      <c r="F120" s="189">
        <f t="shared" si="14"/>
        <v>875</v>
      </c>
      <c r="G120" s="232"/>
      <c r="H120" s="196"/>
    </row>
    <row r="121" spans="1:9" x14ac:dyDescent="0.2">
      <c r="A121" s="230">
        <v>43457</v>
      </c>
      <c r="B121" s="189">
        <f>COUNTIFS('Заказы факт'!$F$2:$F$315,$A$110,'Заказы факт'!$B$2:$B$315,A121)</f>
        <v>0</v>
      </c>
      <c r="C121" s="189">
        <f>SUMIFS('Заказы факт'!$I$2:$I$315,'Заказы факт'!$F$2:$F$315,$A$110,'Заказы факт'!$B$2:$B$315,A121)</f>
        <v>0</v>
      </c>
      <c r="D121" s="189"/>
      <c r="E121" s="189"/>
      <c r="F121" s="189">
        <f t="shared" si="14"/>
        <v>0</v>
      </c>
      <c r="G121" s="232"/>
      <c r="H121" s="196"/>
    </row>
    <row r="122" spans="1:9" x14ac:dyDescent="0.2">
      <c r="A122" s="230">
        <v>43458</v>
      </c>
      <c r="B122" s="189">
        <f>COUNTIFS('Заказы факт'!$F$2:$F$315,$A$110,'Заказы факт'!$B$2:$B$315,A122)</f>
        <v>0</v>
      </c>
      <c r="C122" s="189">
        <f>SUMIFS('Заказы факт'!$I$2:$I$315,'Заказы факт'!$F$2:$F$315,$A$110,'Заказы факт'!$B$2:$B$315,A122)</f>
        <v>0</v>
      </c>
      <c r="D122" s="189"/>
      <c r="E122" s="189"/>
      <c r="F122" s="189">
        <f t="shared" si="14"/>
        <v>0</v>
      </c>
      <c r="G122" s="232"/>
      <c r="H122" s="196"/>
    </row>
    <row r="123" spans="1:9" x14ac:dyDescent="0.2">
      <c r="A123" s="230">
        <v>43459</v>
      </c>
      <c r="B123" s="189">
        <f>COUNTIFS('Заказы факт'!$F$2:$F$315,$A$110,'Заказы факт'!$B$2:$B$315,A123)</f>
        <v>0</v>
      </c>
      <c r="C123" s="189">
        <f>SUMIFS('Заказы факт'!$I$2:$I$315,'Заказы факт'!$F$2:$F$315,$A$110,'Заказы факт'!$B$2:$B$315,A123)</f>
        <v>0</v>
      </c>
      <c r="D123" s="189"/>
      <c r="E123" s="189"/>
      <c r="F123" s="189">
        <f t="shared" si="14"/>
        <v>0</v>
      </c>
      <c r="G123" s="232"/>
      <c r="H123" s="196"/>
    </row>
    <row r="124" spans="1:9" x14ac:dyDescent="0.2">
      <c r="A124" s="230">
        <v>43460</v>
      </c>
      <c r="B124" s="189">
        <f>COUNTIFS('Заказы факт'!$F$2:$F$315,$A$110,'Заказы факт'!$B$2:$B$315,A124)</f>
        <v>0</v>
      </c>
      <c r="C124" s="189">
        <f>SUMIFS('Заказы факт'!$I$2:$I$315,'Заказы факт'!$F$2:$F$315,$A$110,'Заказы факт'!$B$2:$B$315,A124)</f>
        <v>0</v>
      </c>
      <c r="D124" s="189"/>
      <c r="E124" s="189"/>
      <c r="F124" s="189">
        <f t="shared" si="14"/>
        <v>0</v>
      </c>
      <c r="G124" s="232"/>
      <c r="H124" s="196"/>
    </row>
    <row r="125" spans="1:9" x14ac:dyDescent="0.2">
      <c r="A125" s="230">
        <v>43461</v>
      </c>
      <c r="B125" s="189">
        <f>COUNTIFS('Заказы факт'!$F$2:$F$315,$A$110,'Заказы факт'!$B$2:$B$315,A125)</f>
        <v>0</v>
      </c>
      <c r="C125" s="189">
        <f>SUMIFS('Заказы факт'!$I$2:$I$315,'Заказы факт'!$F$2:$F$315,$A$110,'Заказы факт'!$B$2:$B$315,A125)</f>
        <v>0</v>
      </c>
      <c r="D125" s="189"/>
      <c r="E125" s="189"/>
      <c r="F125" s="189">
        <f t="shared" si="14"/>
        <v>0</v>
      </c>
      <c r="G125" s="232"/>
      <c r="H125" s="196"/>
    </row>
    <row r="126" spans="1:9" x14ac:dyDescent="0.2">
      <c r="A126" s="230">
        <v>43462</v>
      </c>
      <c r="B126" s="189">
        <f>COUNTIFS('Заказы факт'!$F$2:$F$315,$A$110,'Заказы факт'!$B$2:$B$315,A126)</f>
        <v>0</v>
      </c>
      <c r="C126" s="189">
        <f>SUMIFS('Заказы факт'!$I$2:$I$315,'Заказы факт'!$F$2:$F$315,$A$110,'Заказы факт'!$B$2:$B$315,A126)</f>
        <v>0</v>
      </c>
      <c r="D126" s="189"/>
      <c r="E126" s="189"/>
      <c r="F126" s="189">
        <f t="shared" si="14"/>
        <v>0</v>
      </c>
      <c r="G126" s="232"/>
      <c r="H126" s="196"/>
    </row>
    <row r="127" spans="1:9" x14ac:dyDescent="0.2">
      <c r="A127" s="230">
        <v>43463</v>
      </c>
      <c r="B127" s="189">
        <f>COUNTIFS('Заказы факт'!$F$2:$F$315,$A$110,'Заказы факт'!$B$2:$B$315,A127)</f>
        <v>10</v>
      </c>
      <c r="C127" s="189">
        <f>SUMIFS('Заказы факт'!$I$2:$I$315,'Заказы факт'!$F$2:$F$315,$A$110,'Заказы факт'!$B$2:$B$315,A127)</f>
        <v>5300</v>
      </c>
      <c r="D127" s="189"/>
      <c r="E127" s="189"/>
      <c r="F127" s="189">
        <f t="shared" si="14"/>
        <v>5300</v>
      </c>
      <c r="G127" s="232"/>
      <c r="H127" s="196"/>
    </row>
    <row r="128" spans="1:9" x14ac:dyDescent="0.2">
      <c r="A128" s="230">
        <v>43464</v>
      </c>
      <c r="B128" s="189">
        <f>COUNTIFS('Заказы факт'!$F$2:$F$315,$A$110,'Заказы факт'!$B$2:$B$315,A128)</f>
        <v>8</v>
      </c>
      <c r="C128" s="189">
        <f>SUMIFS('Заказы факт'!$I$2:$I$315,'Заказы факт'!$F$2:$F$315,$A$110,'Заказы факт'!$B$2:$B$315,A128)</f>
        <v>4200</v>
      </c>
      <c r="D128" s="189"/>
      <c r="E128" s="189"/>
      <c r="F128" s="189">
        <f t="shared" si="14"/>
        <v>4200</v>
      </c>
      <c r="G128" s="232"/>
      <c r="H128" s="196"/>
    </row>
    <row r="129" spans="1:9" x14ac:dyDescent="0.2">
      <c r="A129" s="230">
        <v>43465</v>
      </c>
      <c r="B129" s="189">
        <f>COUNTIFS('Заказы факт'!$F$2:$F$315,$A$110,'Заказы факт'!$B$2:$B$315,A129)</f>
        <v>20</v>
      </c>
      <c r="C129" s="189">
        <f>SUMIFS('Заказы факт'!$I$2:$I$315,'Заказы факт'!$F$2:$F$315,$A$110,'Заказы факт'!$B$2:$B$315,A129)</f>
        <v>17150</v>
      </c>
      <c r="D129" s="189"/>
      <c r="E129" s="189"/>
      <c r="F129" s="189">
        <f t="shared" si="14"/>
        <v>17150</v>
      </c>
      <c r="G129" s="232"/>
      <c r="H129" s="196"/>
    </row>
    <row r="130" spans="1:9" x14ac:dyDescent="0.2">
      <c r="A130" s="230">
        <v>43466</v>
      </c>
      <c r="B130" s="189">
        <f>COUNTIFS('Заказы факт'!$F$2:$F$315,$A$110,'Заказы факт'!$B$2:$B$315,A130)</f>
        <v>0</v>
      </c>
      <c r="C130" s="189">
        <f>SUMIFS('Заказы факт'!$I$2:$I$315,'Заказы факт'!$F$2:$F$315,$A$110,'Заказы факт'!$B$2:$B$315,A130)</f>
        <v>0</v>
      </c>
      <c r="D130" s="195"/>
      <c r="E130" s="189">
        <v>30275</v>
      </c>
      <c r="F130" s="189">
        <f t="shared" si="14"/>
        <v>-30275</v>
      </c>
      <c r="G130" s="285"/>
    </row>
    <row r="131" spans="1:9" x14ac:dyDescent="0.2">
      <c r="A131" s="344"/>
      <c r="E131" s="196"/>
      <c r="F131" s="196"/>
    </row>
    <row r="133" spans="1:9" x14ac:dyDescent="0.2">
      <c r="A133" s="228" t="s">
        <v>814</v>
      </c>
      <c r="B133" s="229"/>
      <c r="C133" s="229"/>
      <c r="D133" s="118"/>
      <c r="E133" s="118"/>
      <c r="F133" s="118"/>
      <c r="G133" s="118"/>
      <c r="H133" s="118"/>
    </row>
    <row r="134" spans="1:9" x14ac:dyDescent="0.2">
      <c r="A134" s="226" t="s">
        <v>1992</v>
      </c>
      <c r="B134" s="226" t="s">
        <v>1999</v>
      </c>
      <c r="C134" s="226" t="s">
        <v>1993</v>
      </c>
      <c r="D134" s="226" t="s">
        <v>2000</v>
      </c>
      <c r="E134" s="226" t="s">
        <v>1995</v>
      </c>
      <c r="F134" s="226" t="s">
        <v>1996</v>
      </c>
      <c r="G134" s="227" t="s">
        <v>1994</v>
      </c>
      <c r="H134" s="225" t="s">
        <v>1998</v>
      </c>
    </row>
    <row r="135" spans="1:9" x14ac:dyDescent="0.2">
      <c r="A135" s="231" t="s">
        <v>1997</v>
      </c>
      <c r="B135" s="286">
        <f>SUM(B136:B153)</f>
        <v>37</v>
      </c>
      <c r="C135" s="286">
        <f>SUM(C136:C153)</f>
        <v>25775</v>
      </c>
      <c r="D135" s="286">
        <f>SUM(D136:D153)</f>
        <v>2300</v>
      </c>
      <c r="E135" s="286">
        <f>SUM(E136:E153)</f>
        <v>29075</v>
      </c>
      <c r="F135" s="286">
        <f>SUM(F136:F153)+H136</f>
        <v>0</v>
      </c>
      <c r="G135" s="283">
        <f>SUM(G136:G153)</f>
        <v>827.4</v>
      </c>
      <c r="H135" s="203">
        <f>C135+D135+H136</f>
        <v>29075</v>
      </c>
    </row>
    <row r="136" spans="1:9" x14ac:dyDescent="0.2">
      <c r="A136" s="230">
        <v>43449</v>
      </c>
      <c r="B136" s="217">
        <f>COUNTIFS('Заказы факт'!$G$2:$G$315,$A$133,'Заказы факт'!$B$2:$B$315,A136)</f>
        <v>0</v>
      </c>
      <c r="C136" s="217">
        <f>SUMIFS('Заказы факт'!$I$2:$I$315,'Заказы факт'!$G$2:$G$315,$A$133,'Заказы факт'!$B$2:$B$315,A136)</f>
        <v>0</v>
      </c>
      <c r="D136" s="217"/>
      <c r="E136" s="217"/>
      <c r="F136" s="217">
        <f>C136-E136+D136</f>
        <v>0</v>
      </c>
      <c r="G136" s="284">
        <f>SUMIF(Бензин!$M$5:$M$18,'Дох.акт.'!A136,Бензин!$Q$5:$Q$18)</f>
        <v>0</v>
      </c>
      <c r="H136" s="235">
        <v>1000</v>
      </c>
      <c r="I136" s="236" t="s">
        <v>3177</v>
      </c>
    </row>
    <row r="137" spans="1:9" x14ac:dyDescent="0.2">
      <c r="A137" s="230">
        <v>43450</v>
      </c>
      <c r="B137" s="217">
        <f>COUNTIFS('Заказы факт'!$G$2:$G$315,$A$133,'Заказы факт'!$B$2:$B$315,A137)</f>
        <v>0</v>
      </c>
      <c r="C137" s="217">
        <f>SUMIFS('Заказы факт'!$I$2:$I$315,'Заказы факт'!$G$2:$G$315,$A$133,'Заказы факт'!$B$2:$B$315,A137)</f>
        <v>0</v>
      </c>
      <c r="D137" s="217"/>
      <c r="E137" s="217"/>
      <c r="F137" s="217">
        <f t="shared" ref="F137:F153" si="15">C137-E137+D137</f>
        <v>0</v>
      </c>
      <c r="G137" s="284">
        <f>SUMIF(Бензин!$M$5:$M$18,'Дох.акт.'!A137,Бензин!$Q$5:$Q$18)</f>
        <v>0</v>
      </c>
      <c r="H137" s="196"/>
    </row>
    <row r="138" spans="1:9" x14ac:dyDescent="0.2">
      <c r="A138" s="230">
        <v>43451</v>
      </c>
      <c r="B138" s="217">
        <f>COUNTIFS('Заказы факт'!$G$2:$G$315,$A$133,'Заказы факт'!$B$2:$B$315,A138)</f>
        <v>0</v>
      </c>
      <c r="C138" s="217">
        <f>SUMIFS('Заказы факт'!$I$2:$I$315,'Заказы факт'!$G$2:$G$315,$A$133,'Заказы факт'!$B$2:$B$315,A138)</f>
        <v>0</v>
      </c>
      <c r="D138" s="217"/>
      <c r="E138" s="217"/>
      <c r="F138" s="217">
        <f t="shared" si="15"/>
        <v>0</v>
      </c>
      <c r="G138" s="284">
        <f>SUMIF(Бензин!$M$5:$M$18,'Дох.акт.'!A138,Бензин!$Q$5:$Q$18)</f>
        <v>0</v>
      </c>
      <c r="H138" s="196"/>
    </row>
    <row r="139" spans="1:9" x14ac:dyDescent="0.2">
      <c r="A139" s="230">
        <v>43452</v>
      </c>
      <c r="B139" s="217">
        <f>COUNTIFS('Заказы факт'!$G$2:$G$315,$A$133,'Заказы факт'!$B$2:$B$315,A139)</f>
        <v>0</v>
      </c>
      <c r="C139" s="217">
        <f>SUMIFS('Заказы факт'!$I$2:$I$315,'Заказы факт'!$G$2:$G$315,$A$133,'Заказы факт'!$B$2:$B$315,A139)</f>
        <v>0</v>
      </c>
      <c r="D139" s="217"/>
      <c r="E139" s="217"/>
      <c r="F139" s="217">
        <f t="shared" si="15"/>
        <v>0</v>
      </c>
      <c r="G139" s="284">
        <f>SUMIF(Бензин!$M$5:$M$18,'Дох.акт.'!A139,Бензин!$Q$5:$Q$18)</f>
        <v>0</v>
      </c>
      <c r="H139" s="196"/>
    </row>
    <row r="140" spans="1:9" x14ac:dyDescent="0.2">
      <c r="A140" s="230">
        <v>43453</v>
      </c>
      <c r="B140" s="217">
        <f>COUNTIFS('Заказы факт'!$G$2:$G$315,$A$133,'Заказы факт'!$B$2:$B$315,A140)</f>
        <v>0</v>
      </c>
      <c r="C140" s="217">
        <f>SUMIFS('Заказы факт'!$I$2:$I$315,'Заказы факт'!$G$2:$G$315,$A$133,'Заказы факт'!$B$2:$B$315,A140)</f>
        <v>0</v>
      </c>
      <c r="D140" s="217"/>
      <c r="E140" s="217"/>
      <c r="F140" s="217">
        <f t="shared" si="15"/>
        <v>0</v>
      </c>
      <c r="G140" s="284">
        <f>SUMIF(Бензин!$M$5:$M$18,'Дох.акт.'!A140,Бензин!$Q$5:$Q$18)</f>
        <v>0</v>
      </c>
      <c r="H140" s="196"/>
    </row>
    <row r="141" spans="1:9" x14ac:dyDescent="0.2">
      <c r="A141" s="230">
        <v>43454</v>
      </c>
      <c r="B141" s="217">
        <f>COUNTIFS('Заказы факт'!$G$2:$G$315,$A$133,'Заказы факт'!$B$2:$B$315,A141)</f>
        <v>0</v>
      </c>
      <c r="C141" s="217">
        <f>SUMIFS('Заказы факт'!$I$2:$I$315,'Заказы факт'!$G$2:$G$315,$A$133,'Заказы факт'!$B$2:$B$315,A141)</f>
        <v>0</v>
      </c>
      <c r="D141" s="217"/>
      <c r="E141" s="217"/>
      <c r="F141" s="217">
        <f t="shared" si="15"/>
        <v>0</v>
      </c>
      <c r="G141" s="284">
        <f>SUMIF(Бензин!$M$5:$M$18,'Дох.акт.'!A141,Бензин!$Q$5:$Q$18)</f>
        <v>0</v>
      </c>
      <c r="H141" s="196"/>
    </row>
    <row r="142" spans="1:9" x14ac:dyDescent="0.2">
      <c r="A142" s="230">
        <v>43455</v>
      </c>
      <c r="B142" s="217">
        <f>COUNTIFS('Заказы факт'!$G$2:$G$315,$A$133,'Заказы факт'!$B$2:$B$315,A142)</f>
        <v>0</v>
      </c>
      <c r="C142" s="217">
        <f>SUMIFS('Заказы факт'!$I$2:$I$315,'Заказы факт'!$G$2:$G$315,$A$133,'Заказы факт'!$B$2:$B$315,A142)</f>
        <v>0</v>
      </c>
      <c r="D142" s="217"/>
      <c r="E142" s="217"/>
      <c r="F142" s="217">
        <f t="shared" si="15"/>
        <v>0</v>
      </c>
      <c r="G142" s="284">
        <f>SUMIF(Бензин!$M$5:$M$18,'Дох.акт.'!A142,Бензин!$Q$5:$Q$18)</f>
        <v>0</v>
      </c>
      <c r="H142" s="196"/>
    </row>
    <row r="143" spans="1:9" x14ac:dyDescent="0.2">
      <c r="A143" s="230">
        <v>43456</v>
      </c>
      <c r="B143" s="217">
        <f>COUNTIFS('Заказы факт'!$G$2:$G$315,$A$133,'Заказы факт'!$B$2:$B$315,A143)</f>
        <v>0</v>
      </c>
      <c r="C143" s="217">
        <f>SUMIFS('Заказы факт'!$I$2:$I$315,'Заказы факт'!$G$2:$G$315,$A$133,'Заказы факт'!$B$2:$B$315,A143)</f>
        <v>0</v>
      </c>
      <c r="D143" s="217"/>
      <c r="E143" s="217"/>
      <c r="F143" s="217">
        <f t="shared" si="15"/>
        <v>0</v>
      </c>
      <c r="G143" s="284">
        <f>SUMIF(Бензин!$M$5:$M$18,'Дох.акт.'!A143,Бензин!$Q$5:$Q$18)</f>
        <v>0</v>
      </c>
      <c r="H143" s="196"/>
    </row>
    <row r="144" spans="1:9" x14ac:dyDescent="0.2">
      <c r="A144" s="230">
        <v>43457</v>
      </c>
      <c r="B144" s="217">
        <f>COUNTIFS('Заказы факт'!$G$2:$G$315,$A$133,'Заказы факт'!$B$2:$B$315,A144)</f>
        <v>0</v>
      </c>
      <c r="C144" s="217">
        <f>SUMIFS('Заказы факт'!$I$2:$I$315,'Заказы факт'!$G$2:$G$315,$A$133,'Заказы факт'!$B$2:$B$315,A144)</f>
        <v>0</v>
      </c>
      <c r="D144" s="217"/>
      <c r="E144" s="217"/>
      <c r="F144" s="217">
        <f t="shared" si="15"/>
        <v>0</v>
      </c>
      <c r="G144" s="284">
        <f>SUMIF(Бензин!$M$5:$M$18,'Дох.акт.'!A144,Бензин!$Q$5:$Q$18)</f>
        <v>0</v>
      </c>
      <c r="H144" s="196"/>
    </row>
    <row r="145" spans="1:8" x14ac:dyDescent="0.2">
      <c r="A145" s="230">
        <v>43458</v>
      </c>
      <c r="B145" s="217">
        <f>COUNTIFS('Заказы факт'!$G$2:$G$315,$A$133,'Заказы факт'!$B$2:$B$315,A145)</f>
        <v>0</v>
      </c>
      <c r="C145" s="217">
        <f>SUMIFS('Заказы факт'!$I$2:$I$315,'Заказы факт'!$G$2:$G$315,$A$133,'Заказы факт'!$B$2:$B$315,A145)</f>
        <v>0</v>
      </c>
      <c r="D145" s="217"/>
      <c r="E145" s="217"/>
      <c r="F145" s="217">
        <f t="shared" si="15"/>
        <v>0</v>
      </c>
      <c r="G145" s="284">
        <f>SUMIF(Бензин!$M$5:$M$18,'Дох.акт.'!A145,Бензин!$Q$5:$Q$18)</f>
        <v>0</v>
      </c>
      <c r="H145" s="196"/>
    </row>
    <row r="146" spans="1:8" x14ac:dyDescent="0.2">
      <c r="A146" s="230">
        <v>43459</v>
      </c>
      <c r="B146" s="217">
        <f>COUNTIFS('Заказы факт'!$G$2:$G$315,$A$133,'Заказы факт'!$B$2:$B$315,A146)</f>
        <v>0</v>
      </c>
      <c r="C146" s="217">
        <f>SUMIFS('Заказы факт'!$I$2:$I$315,'Заказы факт'!$G$2:$G$315,$A$133,'Заказы факт'!$B$2:$B$315,A146)</f>
        <v>0</v>
      </c>
      <c r="D146" s="217"/>
      <c r="E146" s="217"/>
      <c r="F146" s="217">
        <f t="shared" si="15"/>
        <v>0</v>
      </c>
      <c r="G146" s="284">
        <f>SUMIF(Бензин!$M$5:$M$18,'Дох.акт.'!A146,Бензин!$Q$5:$Q$18)</f>
        <v>0</v>
      </c>
      <c r="H146" s="196"/>
    </row>
    <row r="147" spans="1:8" x14ac:dyDescent="0.2">
      <c r="A147" s="230">
        <v>43460</v>
      </c>
      <c r="B147" s="217">
        <f>COUNTIFS('Заказы факт'!$G$2:$G$315,$A$133,'Заказы факт'!$B$2:$B$315,A147)</f>
        <v>0</v>
      </c>
      <c r="C147" s="217">
        <f>SUMIFS('Заказы факт'!$I$2:$I$315,'Заказы факт'!$G$2:$G$315,$A$133,'Заказы факт'!$B$2:$B$315,A147)</f>
        <v>0</v>
      </c>
      <c r="D147" s="217"/>
      <c r="E147" s="217"/>
      <c r="F147" s="217">
        <f t="shared" si="15"/>
        <v>0</v>
      </c>
      <c r="G147" s="284">
        <f>SUMIF(Бензин!$M$5:$M$18,'Дох.акт.'!A147,Бензин!$Q$5:$Q$18)</f>
        <v>0</v>
      </c>
      <c r="H147" s="196"/>
    </row>
    <row r="148" spans="1:8" x14ac:dyDescent="0.2">
      <c r="A148" s="230">
        <v>43461</v>
      </c>
      <c r="B148" s="217">
        <f>COUNTIFS('Заказы факт'!$G$2:$G$315,$A$133,'Заказы факт'!$B$2:$B$315,A148)</f>
        <v>0</v>
      </c>
      <c r="C148" s="217">
        <f>SUMIFS('Заказы факт'!$I$2:$I$315,'Заказы факт'!$G$2:$G$315,$A$133,'Заказы факт'!$B$2:$B$315,A148)</f>
        <v>0</v>
      </c>
      <c r="D148" s="217"/>
      <c r="E148" s="217"/>
      <c r="F148" s="217">
        <f t="shared" si="15"/>
        <v>0</v>
      </c>
      <c r="G148" s="284">
        <f>SUMIF(Бензин!$M$5:$M$18,'Дох.акт.'!A148,Бензин!$Q$5:$Q$18)</f>
        <v>0</v>
      </c>
      <c r="H148" s="196"/>
    </row>
    <row r="149" spans="1:8" x14ac:dyDescent="0.2">
      <c r="A149" s="230">
        <v>43462</v>
      </c>
      <c r="B149" s="217">
        <f>COUNTIFS('Заказы факт'!$G$2:$G$315,$A$133,'Заказы факт'!$B$2:$B$315,A149)</f>
        <v>0</v>
      </c>
      <c r="C149" s="217">
        <f>SUMIFS('Заказы факт'!$I$2:$I$315,'Заказы факт'!$G$2:$G$315,$A$133,'Заказы факт'!$B$2:$B$315,A149)</f>
        <v>0</v>
      </c>
      <c r="D149" s="217"/>
      <c r="E149" s="217"/>
      <c r="F149" s="217">
        <f t="shared" si="15"/>
        <v>0</v>
      </c>
      <c r="G149" s="284">
        <f>SUMIF(Бензин!$M$5:$M$18,'Дох.акт.'!A149,Бензин!$Q$5:$Q$18)</f>
        <v>0</v>
      </c>
      <c r="H149" s="196"/>
    </row>
    <row r="150" spans="1:8" x14ac:dyDescent="0.2">
      <c r="A150" s="230">
        <v>43463</v>
      </c>
      <c r="B150" s="217">
        <f>COUNTIFS('Заказы факт'!$G$2:$G$315,$A$133,'Заказы факт'!$B$2:$B$315,A150)</f>
        <v>9</v>
      </c>
      <c r="C150" s="217">
        <f>SUMIFS('Заказы факт'!$I$2:$I$315,'Заказы факт'!$G$2:$G$315,$A$133,'Заказы факт'!$B$2:$B$315,A150)</f>
        <v>4425</v>
      </c>
      <c r="D150" s="217">
        <v>700</v>
      </c>
      <c r="E150" s="217"/>
      <c r="F150" s="217">
        <f t="shared" si="15"/>
        <v>5125</v>
      </c>
      <c r="G150" s="284">
        <f>SUMIF(Бензин!$M$5:$M$18,'Дох.акт.'!A150,Бензин!$Q$5:$Q$18)</f>
        <v>218.4</v>
      </c>
      <c r="H150" s="196"/>
    </row>
    <row r="151" spans="1:8" x14ac:dyDescent="0.2">
      <c r="A151" s="230">
        <v>43464</v>
      </c>
      <c r="B151" s="217">
        <f>COUNTIFS('Заказы факт'!$G$2:$G$315,$A$133,'Заказы факт'!$B$2:$B$315,A151)</f>
        <v>8</v>
      </c>
      <c r="C151" s="217">
        <f>SUMIFS('Заказы факт'!$I$2:$I$315,'Заказы факт'!$G$2:$G$315,$A$133,'Заказы факт'!$B$2:$B$315,A151)</f>
        <v>4200</v>
      </c>
      <c r="D151" s="217">
        <v>800</v>
      </c>
      <c r="E151" s="217"/>
      <c r="F151" s="217">
        <f t="shared" si="15"/>
        <v>5000</v>
      </c>
      <c r="G151" s="284">
        <f>SUMIF(Бензин!$M$5:$M$18,'Дох.акт.'!A151,Бензин!$Q$5:$Q$18)</f>
        <v>231</v>
      </c>
      <c r="H151" s="196"/>
    </row>
    <row r="152" spans="1:8" x14ac:dyDescent="0.2">
      <c r="A152" s="230">
        <v>43465</v>
      </c>
      <c r="B152" s="217">
        <f>COUNTIFS('Заказы факт'!$G$2:$G$315,$A$133,'Заказы факт'!$B$2:$B$315,A152)</f>
        <v>20</v>
      </c>
      <c r="C152" s="217">
        <f>SUMIFS('Заказы факт'!$I$2:$I$315,'Заказы факт'!$G$2:$G$315,$A$133,'Заказы факт'!$B$2:$B$315,A152)</f>
        <v>17150</v>
      </c>
      <c r="D152" s="217">
        <v>800</v>
      </c>
      <c r="E152" s="217"/>
      <c r="F152" s="217">
        <f t="shared" si="15"/>
        <v>17950</v>
      </c>
      <c r="G152" s="284">
        <f>SUMIF(Бензин!$M$5:$M$18,'Дох.акт.'!A152,Бензин!$Q$5:$Q$18)</f>
        <v>378</v>
      </c>
      <c r="H152" s="196"/>
    </row>
    <row r="153" spans="1:8" x14ac:dyDescent="0.2">
      <c r="A153" s="230">
        <v>43466</v>
      </c>
      <c r="B153" s="217">
        <f>COUNTIFS('Заказы факт'!$G$2:$G$315,$A$133,'Заказы факт'!$B$2:$B$315,A153)</f>
        <v>0</v>
      </c>
      <c r="C153" s="217">
        <f>SUMIFS('Заказы факт'!$I$2:$I$315,'Заказы факт'!$G$2:$G$315,$A$133,'Заказы факт'!$B$2:$B$315,A153)</f>
        <v>0</v>
      </c>
      <c r="D153" s="189"/>
      <c r="E153" s="189">
        <v>29075</v>
      </c>
      <c r="F153" s="189">
        <f t="shared" si="15"/>
        <v>-29075</v>
      </c>
      <c r="G153" s="284">
        <f>SUMIF(Бензин!$M$5:$M$18,'Дох.акт.'!A153,Бензин!$Q$5:$Q$18)</f>
        <v>0</v>
      </c>
    </row>
    <row r="154" spans="1:8" x14ac:dyDescent="0.2">
      <c r="A154" s="344"/>
      <c r="B154" s="345"/>
      <c r="C154" s="345"/>
      <c r="D154" s="196"/>
      <c r="E154" s="196"/>
      <c r="F154" s="196"/>
      <c r="G154" s="345"/>
    </row>
    <row r="156" spans="1:8" x14ac:dyDescent="0.2">
      <c r="A156" s="228" t="s">
        <v>2698</v>
      </c>
      <c r="B156" s="229"/>
      <c r="C156" s="229"/>
      <c r="D156" s="118"/>
      <c r="E156" s="118"/>
      <c r="F156" s="118"/>
      <c r="G156" s="118"/>
      <c r="H156" s="118"/>
    </row>
    <row r="157" spans="1:8" x14ac:dyDescent="0.2">
      <c r="A157" s="226" t="s">
        <v>1992</v>
      </c>
      <c r="B157" s="226" t="s">
        <v>1999</v>
      </c>
      <c r="C157" s="226" t="s">
        <v>1993</v>
      </c>
      <c r="D157" s="226" t="s">
        <v>2000</v>
      </c>
      <c r="E157" s="226" t="s">
        <v>1995</v>
      </c>
      <c r="F157" s="226" t="s">
        <v>1996</v>
      </c>
      <c r="G157" s="227" t="s">
        <v>1994</v>
      </c>
      <c r="H157" s="225" t="s">
        <v>1998</v>
      </c>
    </row>
    <row r="158" spans="1:8" x14ac:dyDescent="0.2">
      <c r="A158" s="231" t="s">
        <v>1997</v>
      </c>
      <c r="B158" s="286">
        <f t="shared" ref="B158:G158" si="16">SUM(B159:B176)</f>
        <v>31</v>
      </c>
      <c r="C158" s="286">
        <f t="shared" si="16"/>
        <v>20525</v>
      </c>
      <c r="D158" s="286">
        <f t="shared" si="16"/>
        <v>0</v>
      </c>
      <c r="E158" s="286">
        <f t="shared" si="16"/>
        <v>20525</v>
      </c>
      <c r="F158" s="286">
        <f t="shared" si="16"/>
        <v>0</v>
      </c>
      <c r="G158" s="283">
        <f t="shared" si="16"/>
        <v>0</v>
      </c>
      <c r="H158" s="203">
        <f>C158+D158</f>
        <v>20525</v>
      </c>
    </row>
    <row r="159" spans="1:8" x14ac:dyDescent="0.2">
      <c r="A159" s="230">
        <v>43449</v>
      </c>
      <c r="B159" s="217">
        <f>COUNTIFS('Заказы факт'!$G$2:$G$315,$A$156,'Заказы факт'!$B$2:$B$315,A159)</f>
        <v>0</v>
      </c>
      <c r="C159" s="217">
        <f>SUMIFS('Заказы факт'!$I$2:$I$315,'Заказы факт'!$G$2:$G$315,$A$156,'Заказы факт'!$B$2:$B$315,A159)</f>
        <v>0</v>
      </c>
      <c r="D159" s="217"/>
      <c r="E159" s="217"/>
      <c r="F159" s="217">
        <f>C159-E159+D159</f>
        <v>0</v>
      </c>
      <c r="G159" s="284">
        <f>SUMIF(Бензин!$A$22:$A$33,'Дох.акт.'!A159,Бензин!$E$22:$E$33)</f>
        <v>0</v>
      </c>
      <c r="H159" s="196"/>
    </row>
    <row r="160" spans="1:8" x14ac:dyDescent="0.2">
      <c r="A160" s="230">
        <v>43450</v>
      </c>
      <c r="B160" s="217">
        <f>COUNTIFS('Заказы факт'!$G$2:$G$315,$A$156,'Заказы факт'!$B$2:$B$315,A160)</f>
        <v>0</v>
      </c>
      <c r="C160" s="217">
        <f>SUMIFS('Заказы факт'!$I$2:$I$315,'Заказы факт'!$G$2:$G$315,$A$156,'Заказы факт'!$B$2:$B$315,A160)</f>
        <v>0</v>
      </c>
      <c r="D160" s="217"/>
      <c r="E160" s="217"/>
      <c r="F160" s="217">
        <f t="shared" ref="F160:F176" si="17">C160-E160+D160</f>
        <v>0</v>
      </c>
      <c r="G160" s="284">
        <f>SUMIF(Бензин!$A$22:$A$33,'Дох.акт.'!A160,Бензин!$E$22:$E$33)</f>
        <v>0</v>
      </c>
      <c r="H160" s="196"/>
    </row>
    <row r="161" spans="1:10" x14ac:dyDescent="0.2">
      <c r="A161" s="230">
        <v>43451</v>
      </c>
      <c r="B161" s="217">
        <f>COUNTIFS('Заказы факт'!$G$2:$G$315,$A$156,'Заказы факт'!$B$2:$B$315,A161)</f>
        <v>0</v>
      </c>
      <c r="C161" s="217">
        <f>SUMIFS('Заказы факт'!$I$2:$I$315,'Заказы факт'!$G$2:$G$315,$A$156,'Заказы факт'!$B$2:$B$315,A161)</f>
        <v>0</v>
      </c>
      <c r="D161" s="217"/>
      <c r="E161" s="217"/>
      <c r="F161" s="217">
        <f t="shared" si="17"/>
        <v>0</v>
      </c>
      <c r="G161" s="284">
        <f>SUMIF(Бензин!$A$22:$A$33,'Дох.акт.'!A161,Бензин!$E$22:$E$33)</f>
        <v>0</v>
      </c>
      <c r="H161" s="196"/>
    </row>
    <row r="162" spans="1:10" x14ac:dyDescent="0.2">
      <c r="A162" s="230">
        <v>43452</v>
      </c>
      <c r="B162" s="217">
        <f>COUNTIFS('Заказы факт'!$G$2:$G$315,$A$156,'Заказы факт'!$B$2:$B$315,A162)</f>
        <v>0</v>
      </c>
      <c r="C162" s="217">
        <f>SUMIFS('Заказы факт'!$I$2:$I$315,'Заказы факт'!$G$2:$G$315,$A$156,'Заказы факт'!$B$2:$B$315,A162)</f>
        <v>0</v>
      </c>
      <c r="D162" s="217"/>
      <c r="E162" s="217"/>
      <c r="F162" s="217">
        <f t="shared" si="17"/>
        <v>0</v>
      </c>
      <c r="G162" s="284">
        <f>SUMIF(Бензин!$A$22:$A$33,'Дох.акт.'!A162,Бензин!$E$22:$E$33)</f>
        <v>0</v>
      </c>
      <c r="H162" s="196"/>
    </row>
    <row r="163" spans="1:10" x14ac:dyDescent="0.2">
      <c r="A163" s="230">
        <v>43453</v>
      </c>
      <c r="B163" s="217">
        <f>COUNTIFS('Заказы факт'!$G$2:$G$315,$A$156,'Заказы факт'!$B$2:$B$315,A163)</f>
        <v>0</v>
      </c>
      <c r="C163" s="217">
        <f>SUMIFS('Заказы факт'!$I$2:$I$315,'Заказы факт'!$G$2:$G$315,$A$156,'Заказы факт'!$B$2:$B$315,A163)</f>
        <v>0</v>
      </c>
      <c r="D163" s="217"/>
      <c r="E163" s="217"/>
      <c r="F163" s="217">
        <f t="shared" si="17"/>
        <v>0</v>
      </c>
      <c r="G163" s="284">
        <f>SUMIF(Бензин!$A$22:$A$33,'Дох.акт.'!A163,Бензин!$E$22:$E$33)</f>
        <v>0</v>
      </c>
      <c r="H163" s="196"/>
    </row>
    <row r="164" spans="1:10" x14ac:dyDescent="0.2">
      <c r="A164" s="230">
        <v>43454</v>
      </c>
      <c r="B164" s="217">
        <f>COUNTIFS('Заказы факт'!$G$2:$G$315,$A$156,'Заказы факт'!$B$2:$B$315,A164)</f>
        <v>0</v>
      </c>
      <c r="C164" s="217">
        <f>SUMIFS('Заказы факт'!$I$2:$I$315,'Заказы факт'!$G$2:$G$315,$A$156,'Заказы факт'!$B$2:$B$315,A164)</f>
        <v>0</v>
      </c>
      <c r="D164" s="217"/>
      <c r="E164" s="217"/>
      <c r="F164" s="217">
        <f t="shared" si="17"/>
        <v>0</v>
      </c>
      <c r="G164" s="284">
        <f>SUMIF(Бензин!$A$22:$A$33,'Дох.акт.'!A164,Бензин!$E$22:$E$33)</f>
        <v>0</v>
      </c>
      <c r="H164" s="196"/>
    </row>
    <row r="165" spans="1:10" x14ac:dyDescent="0.2">
      <c r="A165" s="230">
        <v>43455</v>
      </c>
      <c r="B165" s="217">
        <f>COUNTIFS('Заказы факт'!$G$2:$G$315,$A$156,'Заказы факт'!$B$2:$B$315,A165)</f>
        <v>2</v>
      </c>
      <c r="C165" s="217">
        <f>SUMIFS('Заказы факт'!$I$2:$I$315,'Заказы факт'!$G$2:$G$315,$A$156,'Заказы факт'!$B$2:$B$315,A165)</f>
        <v>1500</v>
      </c>
      <c r="D165" s="217"/>
      <c r="E165" s="217"/>
      <c r="F165" s="217">
        <f t="shared" si="17"/>
        <v>1500</v>
      </c>
      <c r="G165" s="284">
        <f>SUMIF(Бензин!$A$22:$A$33,'Дох.акт.'!A165,Бензин!$E$22:$E$33)</f>
        <v>0</v>
      </c>
      <c r="H165" s="196"/>
    </row>
    <row r="166" spans="1:10" x14ac:dyDescent="0.2">
      <c r="A166" s="230">
        <v>43456</v>
      </c>
      <c r="B166" s="217">
        <f>COUNTIFS('Заказы факт'!$G$2:$G$315,$A$156,'Заказы факт'!$B$2:$B$315,A166)</f>
        <v>2</v>
      </c>
      <c r="C166" s="217">
        <f>SUMIFS('Заказы факт'!$I$2:$I$315,'Заказы факт'!$G$2:$G$315,$A$156,'Заказы факт'!$B$2:$B$315,A166)</f>
        <v>1500</v>
      </c>
      <c r="D166" s="217"/>
      <c r="E166" s="217">
        <v>3000</v>
      </c>
      <c r="F166" s="217">
        <f t="shared" si="17"/>
        <v>-1500</v>
      </c>
      <c r="G166" s="284">
        <f>SUMIF(Бензин!$A$22:$A$33,'Дох.акт.'!A166,Бензин!$E$22:$E$33)</f>
        <v>0</v>
      </c>
      <c r="H166" s="196"/>
      <c r="J166" s="288"/>
    </row>
    <row r="167" spans="1:10" x14ac:dyDescent="0.2">
      <c r="A167" s="230">
        <v>43457</v>
      </c>
      <c r="B167" s="217">
        <f>COUNTIFS('Заказы факт'!$G$2:$G$315,$A$156,'Заказы факт'!$B$2:$B$315,A167)</f>
        <v>3</v>
      </c>
      <c r="C167" s="217">
        <f>SUMIFS('Заказы факт'!$I$2:$I$315,'Заказы факт'!$G$2:$G$315,$A$156,'Заказы факт'!$B$2:$B$315,A167)</f>
        <v>1125</v>
      </c>
      <c r="D167" s="217"/>
      <c r="E167" s="217">
        <v>1125</v>
      </c>
      <c r="F167" s="217">
        <f t="shared" si="17"/>
        <v>0</v>
      </c>
      <c r="G167" s="284">
        <f>SUMIF(Бензин!$A$22:$A$33,'Дох.акт.'!A167,Бензин!$E$22:$E$33)</f>
        <v>0</v>
      </c>
      <c r="H167" s="196"/>
    </row>
    <row r="168" spans="1:10" x14ac:dyDescent="0.2">
      <c r="A168" s="230">
        <v>43458</v>
      </c>
      <c r="B168" s="217">
        <f>COUNTIFS('Заказы факт'!$G$2:$G$315,$A$156,'Заказы факт'!$B$2:$B$315,A168)</f>
        <v>0</v>
      </c>
      <c r="C168" s="217">
        <f>SUMIFS('Заказы факт'!$I$2:$I$315,'Заказы факт'!$G$2:$G$315,$A$156,'Заказы факт'!$B$2:$B$315,A168)</f>
        <v>0</v>
      </c>
      <c r="D168" s="217"/>
      <c r="E168" s="217"/>
      <c r="F168" s="217">
        <f t="shared" si="17"/>
        <v>0</v>
      </c>
      <c r="G168" s="284">
        <f>SUMIF(Бензин!$A$22:$A$33,'Дох.акт.'!A168,Бензин!$E$22:$E$33)</f>
        <v>0</v>
      </c>
      <c r="H168" s="196"/>
    </row>
    <row r="169" spans="1:10" x14ac:dyDescent="0.2">
      <c r="A169" s="230">
        <v>43459</v>
      </c>
      <c r="B169" s="217">
        <f>COUNTIFS('Заказы факт'!$G$2:$G$315,$A$156,'Заказы факт'!$B$2:$B$315,A169)</f>
        <v>0</v>
      </c>
      <c r="C169" s="217">
        <f>SUMIFS('Заказы факт'!$I$2:$I$315,'Заказы факт'!$G$2:$G$315,$A$156,'Заказы факт'!$B$2:$B$315,A169)</f>
        <v>0</v>
      </c>
      <c r="D169" s="217"/>
      <c r="E169" s="217"/>
      <c r="F169" s="217">
        <f t="shared" si="17"/>
        <v>0</v>
      </c>
      <c r="G169" s="284">
        <f>SUMIF(Бензин!$A$22:$A$33,'Дох.акт.'!A169,Бензин!$E$22:$E$33)</f>
        <v>0</v>
      </c>
      <c r="H169" s="196"/>
    </row>
    <row r="170" spans="1:10" x14ac:dyDescent="0.2">
      <c r="A170" s="230">
        <v>43460</v>
      </c>
      <c r="B170" s="217">
        <f>COUNTIFS('Заказы факт'!$G$2:$G$315,$A$156,'Заказы факт'!$B$2:$B$315,A170)</f>
        <v>0</v>
      </c>
      <c r="C170" s="217">
        <f>SUMIFS('Заказы факт'!$I$2:$I$315,'Заказы факт'!$G$2:$G$315,$A$156,'Заказы факт'!$B$2:$B$315,A170)</f>
        <v>0</v>
      </c>
      <c r="D170" s="217"/>
      <c r="E170" s="217"/>
      <c r="F170" s="217">
        <f t="shared" si="17"/>
        <v>0</v>
      </c>
      <c r="G170" s="284">
        <f>SUMIF(Бензин!$A$22:$A$33,'Дох.акт.'!A170,Бензин!$E$22:$E$33)</f>
        <v>0</v>
      </c>
      <c r="H170" s="196"/>
    </row>
    <row r="171" spans="1:10" x14ac:dyDescent="0.2">
      <c r="A171" s="230">
        <v>43461</v>
      </c>
      <c r="B171" s="217">
        <f>COUNTIFS('Заказы факт'!$G$2:$G$315,$A$156,'Заказы факт'!$B$2:$B$315,A171)</f>
        <v>3</v>
      </c>
      <c r="C171" s="217">
        <f>SUMIFS('Заказы факт'!$I$2:$I$315,'Заказы факт'!$G$2:$G$315,$A$156,'Заказы факт'!$B$2:$B$315,A171)</f>
        <v>1675</v>
      </c>
      <c r="D171" s="217"/>
      <c r="E171" s="217">
        <v>1675</v>
      </c>
      <c r="F171" s="217">
        <f t="shared" si="17"/>
        <v>0</v>
      </c>
      <c r="G171" s="284">
        <f>SUMIF(Бензин!$A$22:$A$33,'Дох.акт.'!A171,Бензин!$E$22:$E$33)</f>
        <v>0</v>
      </c>
      <c r="H171" s="196"/>
    </row>
    <row r="172" spans="1:10" x14ac:dyDescent="0.2">
      <c r="A172" s="230">
        <v>43462</v>
      </c>
      <c r="B172" s="217">
        <f>COUNTIFS('Заказы факт'!$G$2:$G$315,$A$156,'Заказы факт'!$B$2:$B$315,A172)</f>
        <v>3</v>
      </c>
      <c r="C172" s="217">
        <f>SUMIFS('Заказы факт'!$I$2:$I$315,'Заказы факт'!$G$2:$G$315,$A$156,'Заказы факт'!$B$2:$B$315,A172)</f>
        <v>1925</v>
      </c>
      <c r="D172" s="217"/>
      <c r="E172" s="217">
        <v>1925</v>
      </c>
      <c r="F172" s="217">
        <f t="shared" si="17"/>
        <v>0</v>
      </c>
      <c r="G172" s="284">
        <f>SUMIF(Бензин!$A$22:$A$33,'Дох.акт.'!A172,Бензин!$E$22:$E$33)</f>
        <v>0</v>
      </c>
      <c r="H172" s="196"/>
    </row>
    <row r="173" spans="1:10" x14ac:dyDescent="0.2">
      <c r="A173" s="230">
        <v>43463</v>
      </c>
      <c r="B173" s="217">
        <f>COUNTIFS('Заказы факт'!$G$2:$G$315,$A$156,'Заказы факт'!$B$2:$B$315,A173)</f>
        <v>4</v>
      </c>
      <c r="C173" s="217">
        <f>SUMIFS('Заказы факт'!$I$2:$I$315,'Заказы факт'!$G$2:$G$315,$A$156,'Заказы факт'!$B$2:$B$315,A173)</f>
        <v>1975</v>
      </c>
      <c r="D173" s="217"/>
      <c r="E173" s="217">
        <v>1975</v>
      </c>
      <c r="F173" s="217">
        <f t="shared" si="17"/>
        <v>0</v>
      </c>
      <c r="G173" s="284">
        <f>SUMIF(Бензин!$A$22:$A$33,'Дох.акт.'!A173,Бензин!$E$22:$E$33)</f>
        <v>0</v>
      </c>
      <c r="H173" s="196"/>
    </row>
    <row r="174" spans="1:10" x14ac:dyDescent="0.2">
      <c r="A174" s="230">
        <v>43464</v>
      </c>
      <c r="B174" s="217">
        <f>COUNTIFS('Заказы факт'!$G$2:$G$315,$A$156,'Заказы факт'!$B$2:$B$315,A174)</f>
        <v>2</v>
      </c>
      <c r="C174" s="217">
        <f>SUMIFS('Заказы факт'!$I$2:$I$315,'Заказы факт'!$G$2:$G$315,$A$156,'Заказы факт'!$B$2:$B$315,A174)</f>
        <v>1000</v>
      </c>
      <c r="D174" s="217"/>
      <c r="E174" s="217">
        <v>1000</v>
      </c>
      <c r="F174" s="217">
        <f t="shared" si="17"/>
        <v>0</v>
      </c>
      <c r="G174" s="284">
        <f>SUMIF(Бензин!$A$22:$A$33,'Дох.акт.'!A174,Бензин!$E$22:$E$33)</f>
        <v>0</v>
      </c>
      <c r="H174" s="196"/>
    </row>
    <row r="175" spans="1:10" x14ac:dyDescent="0.2">
      <c r="A175" s="230">
        <v>43465</v>
      </c>
      <c r="B175" s="217">
        <f>COUNTIFS('Заказы факт'!$G$2:$G$315,$A$156,'Заказы факт'!$B$2:$B$315,A175)</f>
        <v>12</v>
      </c>
      <c r="C175" s="217">
        <f>SUMIFS('Заказы факт'!$I$2:$I$315,'Заказы факт'!$G$2:$G$315,$A$156,'Заказы факт'!$B$2:$B$315,A175)</f>
        <v>9825</v>
      </c>
      <c r="D175" s="217"/>
      <c r="E175" s="217">
        <v>9825</v>
      </c>
      <c r="F175" s="217">
        <f t="shared" si="17"/>
        <v>0</v>
      </c>
      <c r="G175" s="284">
        <f>SUMIF(Бензин!$A$22:$A$33,'Дох.акт.'!A175,Бензин!$E$22:$E$33)</f>
        <v>0</v>
      </c>
      <c r="H175" s="196"/>
    </row>
    <row r="176" spans="1:10" x14ac:dyDescent="0.2">
      <c r="A176" s="230">
        <v>43466</v>
      </c>
      <c r="B176" s="217">
        <f>COUNTIFS('Заказы факт'!$G$2:$G$315,$A$156,'Заказы факт'!$B$2:$B$315,A176)</f>
        <v>0</v>
      </c>
      <c r="C176" s="217">
        <f>SUMIFS('Заказы факт'!$I$2:$I$315,'Заказы факт'!$G$2:$G$315,$A$156,'Заказы факт'!$B$2:$B$315,A176)</f>
        <v>0</v>
      </c>
      <c r="D176" s="195"/>
      <c r="E176" s="234"/>
      <c r="F176" s="217">
        <f t="shared" si="17"/>
        <v>0</v>
      </c>
      <c r="G176" s="284">
        <f>SUMIF(Бензин!$A$22:$A$33,'Дох.акт.'!A176,Бензин!$E$22:$E$33)</f>
        <v>0</v>
      </c>
    </row>
    <row r="177" spans="1:12" x14ac:dyDescent="0.2">
      <c r="A177" s="344"/>
      <c r="B177" s="345"/>
      <c r="C177" s="345"/>
      <c r="F177" s="345"/>
      <c r="G177" s="345"/>
    </row>
    <row r="179" spans="1:12" x14ac:dyDescent="0.2">
      <c r="A179" s="228" t="s">
        <v>2921</v>
      </c>
      <c r="B179" s="229"/>
      <c r="C179" s="229"/>
      <c r="D179" s="118"/>
      <c r="E179" s="118"/>
      <c r="F179" s="118"/>
      <c r="G179" s="118"/>
      <c r="H179" s="118"/>
      <c r="K179" s="288">
        <f>F158+F181+G181</f>
        <v>2217.6</v>
      </c>
      <c r="L179" t="s">
        <v>3180</v>
      </c>
    </row>
    <row r="180" spans="1:12" x14ac:dyDescent="0.2">
      <c r="A180" s="226" t="s">
        <v>1992</v>
      </c>
      <c r="B180" s="226" t="s">
        <v>1999</v>
      </c>
      <c r="C180" s="226" t="s">
        <v>1993</v>
      </c>
      <c r="D180" s="226" t="s">
        <v>2000</v>
      </c>
      <c r="E180" s="226" t="s">
        <v>1995</v>
      </c>
      <c r="F180" s="226" t="s">
        <v>1996</v>
      </c>
      <c r="G180" s="227" t="s">
        <v>1994</v>
      </c>
      <c r="H180" s="225" t="s">
        <v>1998</v>
      </c>
    </row>
    <row r="181" spans="1:12" x14ac:dyDescent="0.2">
      <c r="A181" s="231" t="s">
        <v>1997</v>
      </c>
      <c r="B181" s="286">
        <f t="shared" ref="B181:G181" si="18">SUM(B182:B199)</f>
        <v>31</v>
      </c>
      <c r="C181" s="286">
        <f t="shared" si="18"/>
        <v>20525</v>
      </c>
      <c r="D181" s="286">
        <f t="shared" si="18"/>
        <v>2600</v>
      </c>
      <c r="E181" s="286">
        <f t="shared" si="18"/>
        <v>23125</v>
      </c>
      <c r="F181" s="286">
        <f t="shared" si="18"/>
        <v>0</v>
      </c>
      <c r="G181" s="283">
        <f t="shared" si="18"/>
        <v>2217.6</v>
      </c>
      <c r="H181" s="203">
        <f>C181+D181</f>
        <v>23125</v>
      </c>
      <c r="K181" s="385">
        <f>39300-K182</f>
        <v>2217.5999999999985</v>
      </c>
      <c r="L181" t="s">
        <v>3179</v>
      </c>
    </row>
    <row r="182" spans="1:12" x14ac:dyDescent="0.2">
      <c r="A182" s="230">
        <v>43449</v>
      </c>
      <c r="B182" s="217">
        <f>COUNTIFS('Заказы факт'!$F$2:$F$315,$A$179,'Заказы факт'!$B$2:$B$315,A182)</f>
        <v>0</v>
      </c>
      <c r="C182" s="217">
        <f>SUMIFS('Заказы факт'!$I$2:$I$315,'Заказы факт'!$F$2:$F$315,$A$179,'Заказы факт'!$B$2:$B$315,A182)</f>
        <v>0</v>
      </c>
      <c r="D182" s="217"/>
      <c r="E182" s="217"/>
      <c r="F182" s="217">
        <f>C182-E182+D182</f>
        <v>0</v>
      </c>
      <c r="G182" s="284">
        <f>SUMIF(Бензин!$A$37:$A$47,'Дох.акт.'!A182,Бензин!$E$37:$E$47)</f>
        <v>0</v>
      </c>
      <c r="H182" s="196"/>
      <c r="K182" s="385">
        <f>39300-F158-F181-G181</f>
        <v>37082.400000000001</v>
      </c>
      <c r="L182" t="s">
        <v>3178</v>
      </c>
    </row>
    <row r="183" spans="1:12" x14ac:dyDescent="0.2">
      <c r="A183" s="230">
        <v>43450</v>
      </c>
      <c r="B183" s="217">
        <f>COUNTIFS('Заказы факт'!$F$2:$F$315,$A$179,'Заказы факт'!$B$2:$B$315,A183)</f>
        <v>0</v>
      </c>
      <c r="C183" s="217">
        <f>SUMIFS('Заказы факт'!$I$2:$I$315,'Заказы факт'!$F$2:$F$315,$A$179,'Заказы факт'!$B$2:$B$315,A183)</f>
        <v>0</v>
      </c>
      <c r="D183" s="217"/>
      <c r="E183" s="217"/>
      <c r="F183" s="217">
        <f t="shared" ref="F183:F199" si="19">C183-E183+D183</f>
        <v>0</v>
      </c>
      <c r="G183" s="284">
        <f>SUMIF(Бензин!$A$37:$A$47,'Дох.акт.'!A183,Бензин!$E$37:$E$47)</f>
        <v>0</v>
      </c>
      <c r="H183" s="196"/>
      <c r="K183">
        <f>39300/2-D181-G181</f>
        <v>14832.4</v>
      </c>
      <c r="L183" t="s">
        <v>3178</v>
      </c>
    </row>
    <row r="184" spans="1:12" x14ac:dyDescent="0.2">
      <c r="A184" s="230">
        <v>43451</v>
      </c>
      <c r="B184" s="217">
        <f>COUNTIFS('Заказы факт'!$F$2:$F$315,$A$179,'Заказы факт'!$B$2:$B$315,A184)</f>
        <v>0</v>
      </c>
      <c r="C184" s="217">
        <f>SUMIFS('Заказы факт'!$I$2:$I$315,'Заказы факт'!$F$2:$F$315,$A$179,'Заказы факт'!$B$2:$B$315,A184)</f>
        <v>0</v>
      </c>
      <c r="D184" s="217"/>
      <c r="E184" s="217"/>
      <c r="F184" s="217">
        <f t="shared" si="19"/>
        <v>0</v>
      </c>
      <c r="G184" s="284">
        <f>SUMIF(Бензин!$A$37:$A$47,'Дох.акт.'!A184,Бензин!$E$37:$E$47)</f>
        <v>0</v>
      </c>
      <c r="H184" s="196"/>
      <c r="K184">
        <f>39300-K183</f>
        <v>24467.599999999999</v>
      </c>
      <c r="L184" t="s">
        <v>3179</v>
      </c>
    </row>
    <row r="185" spans="1:12" x14ac:dyDescent="0.2">
      <c r="A185" s="230">
        <v>43452</v>
      </c>
      <c r="B185" s="217">
        <f>COUNTIFS('Заказы факт'!$F$2:$F$315,$A$179,'Заказы факт'!$B$2:$B$315,A185)</f>
        <v>0</v>
      </c>
      <c r="C185" s="217">
        <f>SUMIFS('Заказы факт'!$I$2:$I$315,'Заказы факт'!$F$2:$F$315,$A$179,'Заказы факт'!$B$2:$B$315,A185)</f>
        <v>0</v>
      </c>
      <c r="D185" s="217"/>
      <c r="E185" s="217"/>
      <c r="F185" s="217">
        <f t="shared" si="19"/>
        <v>0</v>
      </c>
      <c r="G185" s="284">
        <f>SUMIF(Бензин!$A$37:$A$47,'Дох.акт.'!A185,Бензин!$E$37:$E$47)</f>
        <v>0</v>
      </c>
      <c r="H185" s="196"/>
    </row>
    <row r="186" spans="1:12" x14ac:dyDescent="0.2">
      <c r="A186" s="230">
        <v>43453</v>
      </c>
      <c r="B186" s="217">
        <f>COUNTIFS('Заказы факт'!$F$2:$F$315,$A$179,'Заказы факт'!$B$2:$B$315,A186)</f>
        <v>0</v>
      </c>
      <c r="C186" s="217">
        <f>SUMIFS('Заказы факт'!$I$2:$I$315,'Заказы факт'!$F$2:$F$315,$A$179,'Заказы факт'!$B$2:$B$315,A186)</f>
        <v>0</v>
      </c>
      <c r="D186" s="217"/>
      <c r="E186" s="217"/>
      <c r="F186" s="217">
        <f t="shared" si="19"/>
        <v>0</v>
      </c>
      <c r="G186" s="284">
        <f>SUMIF(Бензин!$A$37:$A$47,'Дох.акт.'!A186,Бензин!$E$37:$E$47)</f>
        <v>0</v>
      </c>
      <c r="H186" s="196"/>
    </row>
    <row r="187" spans="1:12" x14ac:dyDescent="0.2">
      <c r="A187" s="230">
        <v>43454</v>
      </c>
      <c r="B187" s="217">
        <f>COUNTIFS('Заказы факт'!$F$2:$F$315,$A$179,'Заказы факт'!$B$2:$B$315,A187)</f>
        <v>0</v>
      </c>
      <c r="C187" s="217">
        <f>SUMIFS('Заказы факт'!$I$2:$I$315,'Заказы факт'!$F$2:$F$315,$A$179,'Заказы факт'!$B$2:$B$315,A187)</f>
        <v>0</v>
      </c>
      <c r="D187" s="217"/>
      <c r="E187" s="217"/>
      <c r="F187" s="217">
        <f t="shared" si="19"/>
        <v>0</v>
      </c>
      <c r="G187" s="284">
        <f>SUMIF(Бензин!$A$37:$A$47,'Дох.акт.'!A187,Бензин!$E$37:$E$47)</f>
        <v>0</v>
      </c>
      <c r="H187" s="196"/>
    </row>
    <row r="188" spans="1:12" x14ac:dyDescent="0.2">
      <c r="A188" s="230">
        <v>43455</v>
      </c>
      <c r="B188" s="217">
        <f>COUNTIFS('Заказы факт'!$F$2:$F$315,$A$179,'Заказы факт'!$B$2:$B$315,A188)</f>
        <v>2</v>
      </c>
      <c r="C188" s="217">
        <f>SUMIFS('Заказы факт'!$I$2:$I$315,'Заказы факт'!$F$2:$F$315,$A$179,'Заказы факт'!$B$2:$B$315,A188)</f>
        <v>1500</v>
      </c>
      <c r="D188" s="217">
        <v>100</v>
      </c>
      <c r="E188" s="217">
        <v>1500</v>
      </c>
      <c r="F188" s="217">
        <f t="shared" si="19"/>
        <v>100</v>
      </c>
      <c r="G188" s="284">
        <f>SUMIF(Бензин!$A$37:$A$47,'Дох.акт.'!A188,Бензин!$E$37:$E$47)</f>
        <v>84</v>
      </c>
      <c r="H188" s="196"/>
    </row>
    <row r="189" spans="1:12" x14ac:dyDescent="0.2">
      <c r="A189" s="230">
        <v>43456</v>
      </c>
      <c r="B189" s="217">
        <f>COUNTIFS('Заказы факт'!$F$2:$F$315,$A$179,'Заказы факт'!$B$2:$B$315,A189)</f>
        <v>2</v>
      </c>
      <c r="C189" s="217">
        <f>SUMIFS('Заказы факт'!$I$2:$I$315,'Заказы факт'!$F$2:$F$315,$A$179,'Заказы факт'!$B$2:$B$315,A189)</f>
        <v>1500</v>
      </c>
      <c r="D189" s="217"/>
      <c r="E189" s="217">
        <v>1500</v>
      </c>
      <c r="F189" s="217">
        <f t="shared" si="19"/>
        <v>0</v>
      </c>
      <c r="G189" s="284">
        <f>SUMIF(Бензин!$A$37:$A$47,'Дох.акт.'!A189,Бензин!$E$37:$E$47)</f>
        <v>0</v>
      </c>
      <c r="H189" s="196"/>
    </row>
    <row r="190" spans="1:12" x14ac:dyDescent="0.2">
      <c r="A190" s="230">
        <v>43457</v>
      </c>
      <c r="B190" s="217">
        <f>COUNTIFS('Заказы факт'!$F$2:$F$315,$A$179,'Заказы факт'!$B$2:$B$315,A190)</f>
        <v>3</v>
      </c>
      <c r="C190" s="217">
        <f>SUMIFS('Заказы факт'!$I$2:$I$315,'Заказы факт'!$F$2:$F$315,$A$179,'Заказы факт'!$B$2:$B$315,A190)</f>
        <v>1125</v>
      </c>
      <c r="D190" s="217">
        <v>300</v>
      </c>
      <c r="E190" s="217">
        <v>1125</v>
      </c>
      <c r="F190" s="217">
        <f t="shared" si="19"/>
        <v>300</v>
      </c>
      <c r="G190" s="284">
        <f>SUMIF(Бензин!$A$37:$A$47,'Дох.акт.'!A190,Бензин!$E$37:$E$47)</f>
        <v>210</v>
      </c>
      <c r="H190" s="196"/>
    </row>
    <row r="191" spans="1:12" x14ac:dyDescent="0.2">
      <c r="A191" s="230">
        <v>43458</v>
      </c>
      <c r="B191" s="217">
        <f>COUNTIFS('Заказы факт'!$F$2:$F$315,$A$179,'Заказы факт'!$B$2:$B$315,A191)</f>
        <v>0</v>
      </c>
      <c r="C191" s="217">
        <f>SUMIFS('Заказы факт'!$I$2:$I$315,'Заказы факт'!$F$2:$F$315,$A$179,'Заказы факт'!$B$2:$B$315,A191)</f>
        <v>0</v>
      </c>
      <c r="D191" s="217"/>
      <c r="E191" s="217"/>
      <c r="F191" s="217">
        <f t="shared" si="19"/>
        <v>0</v>
      </c>
      <c r="G191" s="284">
        <f>SUMIF(Бензин!$A$37:$A$47,'Дох.акт.'!A191,Бензин!$E$37:$E$47)</f>
        <v>0</v>
      </c>
      <c r="H191" s="196"/>
    </row>
    <row r="192" spans="1:12" x14ac:dyDescent="0.2">
      <c r="A192" s="230">
        <v>43459</v>
      </c>
      <c r="B192" s="217">
        <f>COUNTIFS('Заказы факт'!$F$2:$F$315,$A$179,'Заказы факт'!$B$2:$B$315,A192)</f>
        <v>0</v>
      </c>
      <c r="C192" s="217">
        <f>SUMIFS('Заказы факт'!$I$2:$I$315,'Заказы факт'!$F$2:$F$315,$A$179,'Заказы факт'!$B$2:$B$315,A192)</f>
        <v>0</v>
      </c>
      <c r="D192" s="217"/>
      <c r="E192" s="217"/>
      <c r="F192" s="217">
        <f t="shared" si="19"/>
        <v>0</v>
      </c>
      <c r="G192" s="284">
        <f>SUMIF(Бензин!$A$37:$A$47,'Дох.акт.'!A192,Бензин!$E$37:$E$47)</f>
        <v>0</v>
      </c>
      <c r="H192" s="196"/>
    </row>
    <row r="193" spans="1:8" x14ac:dyDescent="0.2">
      <c r="A193" s="230">
        <v>43460</v>
      </c>
      <c r="B193" s="217">
        <f>COUNTIFS('Заказы факт'!$F$2:$F$315,$A$179,'Заказы факт'!$B$2:$B$315,A193)</f>
        <v>0</v>
      </c>
      <c r="C193" s="217">
        <f>SUMIFS('Заказы факт'!$I$2:$I$315,'Заказы факт'!$F$2:$F$315,$A$179,'Заказы факт'!$B$2:$B$315,A193)</f>
        <v>0</v>
      </c>
      <c r="D193" s="217"/>
      <c r="E193" s="217"/>
      <c r="F193" s="217">
        <f t="shared" si="19"/>
        <v>0</v>
      </c>
      <c r="G193" s="284">
        <f>SUMIF(Бензин!$A$37:$A$47,'Дох.акт.'!A193,Бензин!$E$37:$E$47)</f>
        <v>0</v>
      </c>
      <c r="H193" s="196"/>
    </row>
    <row r="194" spans="1:8" x14ac:dyDescent="0.2">
      <c r="A194" s="230">
        <v>43461</v>
      </c>
      <c r="B194" s="217">
        <f>COUNTIFS('Заказы факт'!$F$2:$F$315,$A$179,'Заказы факт'!$B$2:$B$315,A194)</f>
        <v>3</v>
      </c>
      <c r="C194" s="217">
        <f>SUMIFS('Заказы факт'!$I$2:$I$315,'Заказы факт'!$F$2:$F$315,$A$179,'Заказы факт'!$B$2:$B$315,A194)</f>
        <v>1675</v>
      </c>
      <c r="D194" s="217">
        <v>300</v>
      </c>
      <c r="E194" s="217">
        <v>1675</v>
      </c>
      <c r="F194" s="217">
        <f t="shared" si="19"/>
        <v>300</v>
      </c>
      <c r="G194" s="284">
        <f>SUMIF(Бензин!$A$37:$A$47,'Дох.акт.'!A194,Бензин!$E$37:$E$47)</f>
        <v>277.20000000000005</v>
      </c>
      <c r="H194" s="196"/>
    </row>
    <row r="195" spans="1:8" x14ac:dyDescent="0.2">
      <c r="A195" s="230">
        <v>43462</v>
      </c>
      <c r="B195" s="217">
        <f>COUNTIFS('Заказы факт'!$F$2:$F$315,$A$179,'Заказы факт'!$B$2:$B$315,A195)</f>
        <v>3</v>
      </c>
      <c r="C195" s="217">
        <f>SUMIFS('Заказы факт'!$I$2:$I$315,'Заказы факт'!$F$2:$F$315,$A$179,'Заказы факт'!$B$2:$B$315,A195)</f>
        <v>1925</v>
      </c>
      <c r="D195" s="217">
        <v>300</v>
      </c>
      <c r="E195" s="217">
        <v>1925</v>
      </c>
      <c r="F195" s="217">
        <f t="shared" si="19"/>
        <v>300</v>
      </c>
      <c r="G195" s="284">
        <f>SUMIF(Бензин!$A$37:$A$47,'Дох.акт.'!A195,Бензин!$E$37:$E$47)</f>
        <v>176.4</v>
      </c>
      <c r="H195" s="196"/>
    </row>
    <row r="196" spans="1:8" x14ac:dyDescent="0.2">
      <c r="A196" s="230">
        <v>43463</v>
      </c>
      <c r="B196" s="217">
        <f>COUNTIFS('Заказы факт'!$F$2:$F$315,$A$179,'Заказы факт'!$B$2:$B$315,A196)</f>
        <v>4</v>
      </c>
      <c r="C196" s="217">
        <f>SUMIFS('Заказы факт'!$I$2:$I$315,'Заказы факт'!$F$2:$F$315,$A$179,'Заказы факт'!$B$2:$B$315,A196)</f>
        <v>1975</v>
      </c>
      <c r="D196" s="217">
        <v>500</v>
      </c>
      <c r="E196" s="217">
        <v>1975</v>
      </c>
      <c r="F196" s="217">
        <f t="shared" si="19"/>
        <v>500</v>
      </c>
      <c r="G196" s="284">
        <f>SUMIF(Бензин!$A$37:$A$47,'Дох.акт.'!A196,Бензин!$E$37:$E$47)</f>
        <v>483</v>
      </c>
      <c r="H196" s="196"/>
    </row>
    <row r="197" spans="1:8" x14ac:dyDescent="0.2">
      <c r="A197" s="230">
        <v>43464</v>
      </c>
      <c r="B197" s="217">
        <f>COUNTIFS('Заказы факт'!$F$2:$F$315,$A$179,'Заказы факт'!$B$2:$B$315,A197)</f>
        <v>2</v>
      </c>
      <c r="C197" s="217">
        <f>SUMIFS('Заказы факт'!$I$2:$I$315,'Заказы факт'!$F$2:$F$315,$A$179,'Заказы факт'!$B$2:$B$315,A197)</f>
        <v>1000</v>
      </c>
      <c r="D197" s="217">
        <v>300</v>
      </c>
      <c r="E197" s="217">
        <v>1000</v>
      </c>
      <c r="F197" s="217">
        <f t="shared" si="19"/>
        <v>300</v>
      </c>
      <c r="G197" s="284">
        <f>SUMIF(Бензин!$A$37:$A$47,'Дох.акт.'!A197,Бензин!$E$37:$E$47)</f>
        <v>231</v>
      </c>
      <c r="H197" s="196"/>
    </row>
    <row r="198" spans="1:8" x14ac:dyDescent="0.2">
      <c r="A198" s="230">
        <v>43465</v>
      </c>
      <c r="B198" s="217">
        <f>COUNTIFS('Заказы факт'!$F$2:$F$315,$A$179,'Заказы факт'!$B$2:$B$315,A198)</f>
        <v>12</v>
      </c>
      <c r="C198" s="217">
        <f>SUMIFS('Заказы факт'!$I$2:$I$315,'Заказы факт'!$F$2:$F$315,$A$179,'Заказы факт'!$B$2:$B$315,A198)</f>
        <v>9825</v>
      </c>
      <c r="D198" s="217">
        <v>800</v>
      </c>
      <c r="E198" s="217">
        <v>12425</v>
      </c>
      <c r="F198" s="217">
        <f t="shared" si="19"/>
        <v>-1800</v>
      </c>
      <c r="G198" s="284">
        <f>SUMIF(Бензин!$A$37:$A$47,'Дох.акт.'!A198,Бензин!$E$37:$E$47)</f>
        <v>756</v>
      </c>
      <c r="H198" s="196"/>
    </row>
    <row r="199" spans="1:8" x14ac:dyDescent="0.2">
      <c r="A199" s="230">
        <v>43466</v>
      </c>
      <c r="B199" s="217">
        <f>COUNTIFS('Заказы факт'!$F$2:$F$315,$A$179,'Заказы факт'!$B$2:$B$315,A199)</f>
        <v>0</v>
      </c>
      <c r="C199" s="217">
        <f>SUMIFS('Заказы факт'!$I$2:$I$315,'Заказы факт'!$F$2:$F$315,$A$179,'Заказы факт'!$B$2:$B$315,A199)</f>
        <v>0</v>
      </c>
      <c r="D199" s="195"/>
      <c r="E199" s="195"/>
      <c r="F199" s="217">
        <f t="shared" si="19"/>
        <v>0</v>
      </c>
      <c r="G199" s="284">
        <f>SUMIF(Бензин!$A$37:$A$47,'Дох.акт.'!A199,Бензин!$E$37:$E$47)</f>
        <v>0</v>
      </c>
    </row>
    <row r="200" spans="1:8" x14ac:dyDescent="0.2">
      <c r="A200" s="344"/>
      <c r="B200" s="345"/>
      <c r="C200" s="345"/>
      <c r="F200" s="345"/>
      <c r="G200" s="196"/>
    </row>
    <row r="202" spans="1:8" x14ac:dyDescent="0.2">
      <c r="A202" s="228" t="s">
        <v>1840</v>
      </c>
      <c r="B202" s="229"/>
      <c r="C202" s="229"/>
      <c r="D202" s="118"/>
      <c r="E202" s="118"/>
      <c r="F202" s="118"/>
      <c r="G202" s="118"/>
      <c r="H202" s="118"/>
    </row>
    <row r="203" spans="1:8" x14ac:dyDescent="0.2">
      <c r="A203" s="226" t="s">
        <v>1992</v>
      </c>
      <c r="B203" s="226" t="s">
        <v>1999</v>
      </c>
      <c r="C203" s="226" t="s">
        <v>1993</v>
      </c>
      <c r="D203" s="226" t="s">
        <v>2000</v>
      </c>
      <c r="E203" s="226" t="s">
        <v>1995</v>
      </c>
      <c r="F203" s="226" t="s">
        <v>1996</v>
      </c>
      <c r="G203" s="227" t="s">
        <v>1994</v>
      </c>
      <c r="H203" s="225" t="s">
        <v>1998</v>
      </c>
    </row>
    <row r="204" spans="1:8" x14ac:dyDescent="0.2">
      <c r="A204" s="231" t="s">
        <v>1997</v>
      </c>
      <c r="B204" s="231">
        <f t="shared" ref="B204:G204" si="20">SUM(B205:B222)</f>
        <v>5</v>
      </c>
      <c r="C204" s="231">
        <f t="shared" si="20"/>
        <v>4375</v>
      </c>
      <c r="D204" s="231">
        <f t="shared" si="20"/>
        <v>0</v>
      </c>
      <c r="E204" s="231">
        <f t="shared" si="20"/>
        <v>4375</v>
      </c>
      <c r="F204" s="231">
        <f t="shared" si="20"/>
        <v>0</v>
      </c>
      <c r="G204" s="227">
        <f t="shared" si="20"/>
        <v>100.80000000000001</v>
      </c>
      <c r="H204" s="225">
        <f>C204+D204</f>
        <v>4375</v>
      </c>
    </row>
    <row r="205" spans="1:8" x14ac:dyDescent="0.2">
      <c r="A205" s="230">
        <v>43449</v>
      </c>
      <c r="B205" s="189">
        <f>COUNTIFS('Заказы факт'!$G$2:$G$315,$A$202,'Заказы факт'!$B$2:$B$315,A205)</f>
        <v>0</v>
      </c>
      <c r="C205" s="189">
        <f>SUMIFS('Заказы факт'!$I$2:$I$315,'Заказы факт'!$G$2:$G$315,$A$202,'Заказы факт'!$B$2:$B$315,A205)</f>
        <v>0</v>
      </c>
      <c r="D205" s="189"/>
      <c r="E205" s="189"/>
      <c r="F205" s="189">
        <f>C205-E205+D205</f>
        <v>0</v>
      </c>
      <c r="G205" s="232">
        <f>SUMIF(Бензин!$G$5:$G$18,'Дох.акт.'!A182,Бензин!$K$5:$K$18)</f>
        <v>0</v>
      </c>
      <c r="H205" s="196"/>
    </row>
    <row r="206" spans="1:8" x14ac:dyDescent="0.2">
      <c r="A206" s="230">
        <v>43450</v>
      </c>
      <c r="B206" s="189">
        <f>COUNTIFS('Заказы факт'!$G$2:$G$315,$A$202,'Заказы факт'!$B$2:$B$315,A206)</f>
        <v>0</v>
      </c>
      <c r="C206" s="189">
        <f>SUMIFS('Заказы факт'!$I$2:$I$315,'Заказы факт'!$G$2:$G$315,$A$202,'Заказы факт'!$B$2:$B$315,A206)</f>
        <v>0</v>
      </c>
      <c r="D206" s="189"/>
      <c r="E206" s="189"/>
      <c r="F206" s="189">
        <f t="shared" ref="F206:F222" si="21">C206-E206+D206</f>
        <v>0</v>
      </c>
      <c r="G206" s="232">
        <f>SUMIF(Бензин!$G$5:$G$18,'Дох.акт.'!A183,Бензин!$K$5:$K$18)</f>
        <v>0</v>
      </c>
      <c r="H206" s="196"/>
    </row>
    <row r="207" spans="1:8" x14ac:dyDescent="0.2">
      <c r="A207" s="230">
        <v>43451</v>
      </c>
      <c r="B207" s="189">
        <f>COUNTIFS('Заказы факт'!$G$2:$G$315,$A$202,'Заказы факт'!$B$2:$B$315,A207)</f>
        <v>0</v>
      </c>
      <c r="C207" s="189">
        <f>SUMIFS('Заказы факт'!$I$2:$I$315,'Заказы факт'!$G$2:$G$315,$A$202,'Заказы факт'!$B$2:$B$315,A207)</f>
        <v>0</v>
      </c>
      <c r="D207" s="189"/>
      <c r="E207" s="189"/>
      <c r="F207" s="189">
        <f t="shared" si="21"/>
        <v>0</v>
      </c>
      <c r="G207" s="232">
        <f>SUMIF(Бензин!$G$5:$G$18,'Дох.акт.'!A184,Бензин!$K$5:$K$18)</f>
        <v>0</v>
      </c>
      <c r="H207" s="196"/>
    </row>
    <row r="208" spans="1:8" x14ac:dyDescent="0.2">
      <c r="A208" s="230">
        <v>43452</v>
      </c>
      <c r="B208" s="189">
        <f>COUNTIFS('Заказы факт'!$G$2:$G$315,$A$202,'Заказы факт'!$B$2:$B$315,A208)</f>
        <v>0</v>
      </c>
      <c r="C208" s="189">
        <f>SUMIFS('Заказы факт'!$I$2:$I$315,'Заказы факт'!$G$2:$G$315,$A$202,'Заказы факт'!$B$2:$B$315,A208)</f>
        <v>0</v>
      </c>
      <c r="D208" s="189"/>
      <c r="E208" s="189"/>
      <c r="F208" s="189">
        <f t="shared" si="21"/>
        <v>0</v>
      </c>
      <c r="G208" s="232">
        <f>SUMIF(Бензин!$G$5:$G$18,'Дох.акт.'!A185,Бензин!$K$5:$K$18)</f>
        <v>0</v>
      </c>
      <c r="H208" s="196"/>
    </row>
    <row r="209" spans="1:8" x14ac:dyDescent="0.2">
      <c r="A209" s="230">
        <v>43453</v>
      </c>
      <c r="B209" s="189">
        <f>COUNTIFS('Заказы факт'!$G$2:$G$315,$A$202,'Заказы факт'!$B$2:$B$315,A209)</f>
        <v>0</v>
      </c>
      <c r="C209" s="189">
        <f>SUMIFS('Заказы факт'!$I$2:$I$315,'Заказы факт'!$G$2:$G$315,$A$202,'Заказы факт'!$B$2:$B$315,A209)</f>
        <v>0</v>
      </c>
      <c r="D209" s="189"/>
      <c r="E209" s="189"/>
      <c r="F209" s="189">
        <f t="shared" si="21"/>
        <v>0</v>
      </c>
      <c r="G209" s="232">
        <f>SUMIF(Бензин!$G$5:$G$18,'Дох.акт.'!A186,Бензин!$K$5:$K$18)</f>
        <v>0</v>
      </c>
      <c r="H209" s="196"/>
    </row>
    <row r="210" spans="1:8" x14ac:dyDescent="0.2">
      <c r="A210" s="230">
        <v>43454</v>
      </c>
      <c r="B210" s="189">
        <f>COUNTIFS('Заказы факт'!$G$2:$G$315,$A$202,'Заказы факт'!$B$2:$B$315,A210)</f>
        <v>1</v>
      </c>
      <c r="C210" s="189">
        <f>SUMIFS('Заказы факт'!$I$2:$I$315,'Заказы факт'!$G$2:$G$315,$A$202,'Заказы факт'!$B$2:$B$315,A210)</f>
        <v>875</v>
      </c>
      <c r="D210" s="189"/>
      <c r="E210" s="189">
        <v>875</v>
      </c>
      <c r="F210" s="189">
        <f t="shared" si="21"/>
        <v>0</v>
      </c>
      <c r="G210" s="232">
        <f>SUMIF(Бензин!$G$5:$G$18,'Дох.акт.'!A187,Бензин!$K$5:$K$18)</f>
        <v>0</v>
      </c>
      <c r="H210" s="196"/>
    </row>
    <row r="211" spans="1:8" x14ac:dyDescent="0.2">
      <c r="A211" s="230">
        <v>43455</v>
      </c>
      <c r="B211" s="189">
        <f>COUNTIFS('Заказы факт'!$G$2:$G$315,$A$202,'Заказы факт'!$B$2:$B$315,A211)</f>
        <v>1</v>
      </c>
      <c r="C211" s="189">
        <f>SUMIFS('Заказы факт'!$I$2:$I$315,'Заказы факт'!$G$2:$G$315,$A$202,'Заказы факт'!$B$2:$B$315,A211)</f>
        <v>875</v>
      </c>
      <c r="D211" s="189"/>
      <c r="E211" s="189">
        <v>875</v>
      </c>
      <c r="F211" s="189">
        <f t="shared" si="21"/>
        <v>0</v>
      </c>
      <c r="G211" s="232">
        <f>SUMIF(Бензин!$G$5:$G$18,'Дох.акт.'!A188,Бензин!$K$5:$K$18)</f>
        <v>0</v>
      </c>
      <c r="H211" s="196"/>
    </row>
    <row r="212" spans="1:8" x14ac:dyDescent="0.2">
      <c r="A212" s="230">
        <v>43456</v>
      </c>
      <c r="B212" s="189">
        <f>COUNTIFS('Заказы факт'!$G$2:$G$315,$A$202,'Заказы факт'!$B$2:$B$315,A212)</f>
        <v>1</v>
      </c>
      <c r="C212" s="189">
        <f>SUMIFS('Заказы факт'!$I$2:$I$315,'Заказы факт'!$G$2:$G$315,$A$202,'Заказы факт'!$B$2:$B$315,A212)</f>
        <v>875</v>
      </c>
      <c r="D212" s="189"/>
      <c r="E212" s="189">
        <v>875</v>
      </c>
      <c r="F212" s="189">
        <f t="shared" si="21"/>
        <v>0</v>
      </c>
      <c r="G212" s="232">
        <f>SUMIF(Бензин!$G$5:$G$18,'Дох.акт.'!A189,Бензин!$K$5:$K$18)</f>
        <v>0</v>
      </c>
      <c r="H212" s="196"/>
    </row>
    <row r="213" spans="1:8" x14ac:dyDescent="0.2">
      <c r="A213" s="230">
        <v>43457</v>
      </c>
      <c r="B213" s="189">
        <f>COUNTIFS('Заказы факт'!$G$2:$G$315,$A$202,'Заказы факт'!$B$2:$B$315,A213)</f>
        <v>0</v>
      </c>
      <c r="C213" s="189">
        <f>SUMIFS('Заказы факт'!$I$2:$I$315,'Заказы факт'!$G$2:$G$315,$A$202,'Заказы факт'!$B$2:$B$315,A213)</f>
        <v>0</v>
      </c>
      <c r="D213" s="189"/>
      <c r="E213" s="189"/>
      <c r="F213" s="189">
        <f t="shared" si="21"/>
        <v>0</v>
      </c>
      <c r="G213" s="232">
        <f>SUMIF(Бензин!$G$5:$G$18,'Дох.акт.'!A190,Бензин!$K$5:$K$18)</f>
        <v>0</v>
      </c>
      <c r="H213" s="196"/>
    </row>
    <row r="214" spans="1:8" x14ac:dyDescent="0.2">
      <c r="A214" s="230">
        <v>43458</v>
      </c>
      <c r="B214" s="189">
        <f>COUNTIFS('Заказы факт'!$G$2:$G$315,$A$202,'Заказы факт'!$B$2:$B$315,A214)</f>
        <v>0</v>
      </c>
      <c r="C214" s="189">
        <f>SUMIFS('Заказы факт'!$I$2:$I$315,'Заказы факт'!$G$2:$G$315,$A$202,'Заказы факт'!$B$2:$B$315,A214)</f>
        <v>0</v>
      </c>
      <c r="D214" s="189"/>
      <c r="E214" s="189"/>
      <c r="F214" s="189">
        <f t="shared" si="21"/>
        <v>0</v>
      </c>
      <c r="G214" s="232">
        <f>SUMIF(Бензин!$G$5:$G$18,'Дох.акт.'!A191,Бензин!$K$5:$K$18)</f>
        <v>0</v>
      </c>
      <c r="H214" s="196"/>
    </row>
    <row r="215" spans="1:8" x14ac:dyDescent="0.2">
      <c r="A215" s="230">
        <v>43459</v>
      </c>
      <c r="B215" s="189">
        <f>COUNTIFS('Заказы факт'!$G$2:$G$315,$A$202,'Заказы факт'!$B$2:$B$315,A215)</f>
        <v>0</v>
      </c>
      <c r="C215" s="189">
        <f>SUMIFS('Заказы факт'!$I$2:$I$315,'Заказы факт'!$G$2:$G$315,$A$202,'Заказы факт'!$B$2:$B$315,A215)</f>
        <v>0</v>
      </c>
      <c r="D215" s="189"/>
      <c r="E215" s="189"/>
      <c r="F215" s="189">
        <f t="shared" si="21"/>
        <v>0</v>
      </c>
      <c r="G215" s="232">
        <f>SUMIF(Бензин!$G$5:$G$18,'Дох.акт.'!A192,Бензин!$K$5:$K$18)</f>
        <v>0</v>
      </c>
      <c r="H215" s="196"/>
    </row>
    <row r="216" spans="1:8" x14ac:dyDescent="0.2">
      <c r="A216" s="230">
        <v>43460</v>
      </c>
      <c r="B216" s="189">
        <f>COUNTIFS('Заказы факт'!$G$2:$G$315,$A$202,'Заказы факт'!$B$2:$B$315,A216)</f>
        <v>0</v>
      </c>
      <c r="C216" s="189">
        <f>SUMIFS('Заказы факт'!$I$2:$I$315,'Заказы факт'!$G$2:$G$315,$A$202,'Заказы факт'!$B$2:$B$315,A216)</f>
        <v>0</v>
      </c>
      <c r="D216" s="189"/>
      <c r="E216" s="189"/>
      <c r="F216" s="189">
        <f t="shared" si="21"/>
        <v>0</v>
      </c>
      <c r="G216" s="232">
        <f>SUMIF(Бензин!$G$5:$G$18,'Дох.акт.'!A193,Бензин!$K$5:$K$18)</f>
        <v>0</v>
      </c>
      <c r="H216" s="196"/>
    </row>
    <row r="217" spans="1:8" x14ac:dyDescent="0.2">
      <c r="A217" s="230">
        <v>43461</v>
      </c>
      <c r="B217" s="189">
        <f>COUNTIFS('Заказы факт'!$G$2:$G$315,$A$202,'Заказы факт'!$B$2:$B$315,A217)</f>
        <v>1</v>
      </c>
      <c r="C217" s="189">
        <f>SUMIFS('Заказы факт'!$I$2:$I$315,'Заказы факт'!$G$2:$G$315,$A$202,'Заказы факт'!$B$2:$B$315,A217)</f>
        <v>875</v>
      </c>
      <c r="D217" s="189"/>
      <c r="E217" s="189">
        <v>875</v>
      </c>
      <c r="F217" s="189">
        <f t="shared" si="21"/>
        <v>0</v>
      </c>
      <c r="G217" s="232">
        <f>SUMIF(Бензин!$G$5:$G$18,'Дох.акт.'!A194,Бензин!$K$5:$K$18)</f>
        <v>0</v>
      </c>
      <c r="H217" s="196"/>
    </row>
    <row r="218" spans="1:8" x14ac:dyDescent="0.2">
      <c r="A218" s="230">
        <v>43462</v>
      </c>
      <c r="B218" s="189">
        <f>COUNTIFS('Заказы факт'!$G$2:$G$315,$A$202,'Заказы факт'!$B$2:$B$315,A218)</f>
        <v>0</v>
      </c>
      <c r="C218" s="189">
        <f>SUMIFS('Заказы факт'!$I$2:$I$315,'Заказы факт'!$G$2:$G$315,$A$202,'Заказы факт'!$B$2:$B$315,A218)</f>
        <v>0</v>
      </c>
      <c r="D218" s="189"/>
      <c r="E218" s="189"/>
      <c r="F218" s="189">
        <f t="shared" si="21"/>
        <v>0</v>
      </c>
      <c r="G218" s="232">
        <f>SUMIF(Бензин!$G$5:$G$18,'Дох.акт.'!A195,Бензин!$K$5:$K$18)</f>
        <v>0</v>
      </c>
      <c r="H218" s="196"/>
    </row>
    <row r="219" spans="1:8" x14ac:dyDescent="0.2">
      <c r="A219" s="230">
        <v>43463</v>
      </c>
      <c r="B219" s="189">
        <f>COUNTIFS('Заказы факт'!$G$2:$G$315,$A$202,'Заказы факт'!$B$2:$B$315,A219)</f>
        <v>1</v>
      </c>
      <c r="C219" s="189">
        <f>SUMIFS('Заказы факт'!$I$2:$I$315,'Заказы факт'!$G$2:$G$315,$A$202,'Заказы факт'!$B$2:$B$315,A219)</f>
        <v>875</v>
      </c>
      <c r="D219" s="189"/>
      <c r="E219" s="189">
        <v>875</v>
      </c>
      <c r="F219" s="189">
        <f t="shared" si="21"/>
        <v>0</v>
      </c>
      <c r="G219" s="232">
        <f>SUMIF(Бензин!$G$5:$G$18,'Дох.акт.'!A196,Бензин!$K$5:$K$18)</f>
        <v>100.80000000000001</v>
      </c>
      <c r="H219" s="196"/>
    </row>
    <row r="220" spans="1:8" x14ac:dyDescent="0.2">
      <c r="A220" s="230">
        <v>43464</v>
      </c>
      <c r="B220" s="189">
        <f>COUNTIFS('Заказы факт'!$G$2:$G$315,$A$202,'Заказы факт'!$B$2:$B$315,A220)</f>
        <v>0</v>
      </c>
      <c r="C220" s="189">
        <f>SUMIFS('Заказы факт'!$I$2:$I$315,'Заказы факт'!$G$2:$G$315,$A$202,'Заказы факт'!$B$2:$B$315,A220)</f>
        <v>0</v>
      </c>
      <c r="D220" s="189"/>
      <c r="E220" s="189"/>
      <c r="F220" s="189">
        <f t="shared" si="21"/>
        <v>0</v>
      </c>
      <c r="G220" s="232">
        <f>SUMIF(Бензин!$G$5:$G$18,'Дох.акт.'!A197,Бензин!$K$5:$K$18)</f>
        <v>0</v>
      </c>
      <c r="H220" s="196"/>
    </row>
    <row r="221" spans="1:8" x14ac:dyDescent="0.2">
      <c r="A221" s="230">
        <v>43465</v>
      </c>
      <c r="B221" s="189">
        <f>COUNTIFS('Заказы факт'!$G$2:$G$315,$A$202,'Заказы факт'!$B$2:$B$315,A221)</f>
        <v>0</v>
      </c>
      <c r="C221" s="189">
        <f>SUMIFS('Заказы факт'!$I$2:$I$315,'Заказы факт'!$G$2:$G$315,$A$202,'Заказы факт'!$B$2:$B$315,A221)</f>
        <v>0</v>
      </c>
      <c r="D221" s="189"/>
      <c r="E221" s="189">
        <v>0</v>
      </c>
      <c r="F221" s="189">
        <f t="shared" si="21"/>
        <v>0</v>
      </c>
      <c r="G221" s="232">
        <f>SUMIF(Бензин!$G$5:$G$18,'Дох.акт.'!A198,Бензин!$K$5:$K$18)</f>
        <v>0</v>
      </c>
      <c r="H221" s="196"/>
    </row>
    <row r="222" spans="1:8" x14ac:dyDescent="0.2">
      <c r="A222" s="230">
        <v>43466</v>
      </c>
      <c r="B222" s="189">
        <f>COUNTIFS('Заказы факт'!$G$2:$G$315,$A$202,'Заказы факт'!$B$2:$B$315,A222)</f>
        <v>0</v>
      </c>
      <c r="C222" s="189">
        <f>SUMIFS('Заказы факт'!$I$2:$I$315,'Заказы факт'!$G$2:$G$315,$A$202,'Заказы факт'!$B$2:$B$315,A222)</f>
        <v>0</v>
      </c>
      <c r="D222" s="195"/>
      <c r="E222" s="195"/>
      <c r="F222" s="189">
        <f t="shared" si="21"/>
        <v>0</v>
      </c>
      <c r="G222" s="232">
        <f>SUMIF(Бензин!$G$5:$G$18,'Дох.акт.'!A199,Бензин!$K$5:$K$18)</f>
        <v>0</v>
      </c>
    </row>
    <row r="223" spans="1:8" x14ac:dyDescent="0.2">
      <c r="A223" s="344"/>
    </row>
    <row r="225" spans="1:8" x14ac:dyDescent="0.2">
      <c r="A225" s="228" t="s">
        <v>1008</v>
      </c>
      <c r="B225" s="229"/>
      <c r="C225" s="229"/>
      <c r="D225" s="118"/>
      <c r="E225" s="118"/>
      <c r="F225" s="118"/>
      <c r="G225" s="118"/>
      <c r="H225" s="118"/>
    </row>
    <row r="226" spans="1:8" x14ac:dyDescent="0.2">
      <c r="A226" s="226" t="s">
        <v>1992</v>
      </c>
      <c r="B226" s="226" t="s">
        <v>1999</v>
      </c>
      <c r="C226" s="226" t="s">
        <v>1993</v>
      </c>
      <c r="D226" s="226" t="s">
        <v>2000</v>
      </c>
      <c r="E226" s="226" t="s">
        <v>1995</v>
      </c>
      <c r="F226" s="226" t="s">
        <v>1996</v>
      </c>
      <c r="G226" s="227" t="s">
        <v>1994</v>
      </c>
      <c r="H226" s="225" t="s">
        <v>1998</v>
      </c>
    </row>
    <row r="227" spans="1:8" x14ac:dyDescent="0.2">
      <c r="A227" s="231" t="s">
        <v>1997</v>
      </c>
      <c r="B227" s="231">
        <f t="shared" ref="B227:G227" si="22">SUM(B228:B245)</f>
        <v>0</v>
      </c>
      <c r="C227" s="231">
        <f t="shared" si="22"/>
        <v>0</v>
      </c>
      <c r="D227" s="231">
        <f t="shared" si="22"/>
        <v>0</v>
      </c>
      <c r="E227" s="231">
        <f t="shared" si="22"/>
        <v>0</v>
      </c>
      <c r="F227" s="231">
        <f t="shared" si="22"/>
        <v>0</v>
      </c>
      <c r="G227" s="283">
        <f t="shared" si="22"/>
        <v>1029</v>
      </c>
      <c r="H227" s="225">
        <f>C227+D227</f>
        <v>0</v>
      </c>
    </row>
    <row r="228" spans="1:8" x14ac:dyDescent="0.2">
      <c r="A228" s="230">
        <v>43449</v>
      </c>
      <c r="B228" s="189">
        <f>COUNTIFS('Заказы факт'!$G$2:$G$315,$A$225,'Заказы факт'!$B$2:$B$315,A228)</f>
        <v>0</v>
      </c>
      <c r="C228" s="189">
        <f>SUMIFS('Заказы факт'!$I$2:$I$315,'Заказы факт'!$G$2:$G$315,$A$225,'Заказы факт'!$B$2:$B$315,A228)</f>
        <v>0</v>
      </c>
      <c r="D228" s="189"/>
      <c r="E228" s="189"/>
      <c r="F228" s="189">
        <f>C228-E228+D228</f>
        <v>0</v>
      </c>
      <c r="G228" s="284">
        <f>SUMIF(Бензин!$A$5:$A$18,'Дох.акт.'!A205,Бензин!$E$5:$E$18)</f>
        <v>0</v>
      </c>
      <c r="H228" s="196"/>
    </row>
    <row r="229" spans="1:8" x14ac:dyDescent="0.2">
      <c r="A229" s="230">
        <v>43450</v>
      </c>
      <c r="B229" s="189">
        <f>COUNTIFS('Заказы факт'!$G$2:$G$315,$A$225,'Заказы факт'!$B$2:$B$315,A229)</f>
        <v>0</v>
      </c>
      <c r="C229" s="189">
        <f>SUMIFS('Заказы факт'!$I$2:$I$315,'Заказы факт'!$G$2:$G$315,$A$225,'Заказы факт'!$B$2:$B$315,A229)</f>
        <v>0</v>
      </c>
      <c r="D229" s="189"/>
      <c r="E229" s="189"/>
      <c r="F229" s="189">
        <f t="shared" ref="F229:F245" si="23">C229-E229+D229</f>
        <v>0</v>
      </c>
      <c r="G229" s="284">
        <f>SUMIF(Бензин!$A$5:$A$18,'Дох.акт.'!A206,Бензин!$E$5:$E$18)</f>
        <v>0</v>
      </c>
      <c r="H229" s="196"/>
    </row>
    <row r="230" spans="1:8" x14ac:dyDescent="0.2">
      <c r="A230" s="230">
        <v>43451</v>
      </c>
      <c r="B230" s="189">
        <f>COUNTIFS('Заказы факт'!$G$2:$G$315,$A$225,'Заказы факт'!$B$2:$B$315,A230)</f>
        <v>0</v>
      </c>
      <c r="C230" s="189">
        <f>SUMIFS('Заказы факт'!$I$2:$I$315,'Заказы факт'!$G$2:$G$315,$A$225,'Заказы факт'!$B$2:$B$315,A230)</f>
        <v>0</v>
      </c>
      <c r="D230" s="189"/>
      <c r="E230" s="189"/>
      <c r="F230" s="189">
        <f t="shared" si="23"/>
        <v>0</v>
      </c>
      <c r="G230" s="284">
        <f>SUMIF(Бензин!$A$5:$A$18,'Дох.акт.'!A207,Бензин!$E$5:$E$18)</f>
        <v>0</v>
      </c>
      <c r="H230" s="196"/>
    </row>
    <row r="231" spans="1:8" x14ac:dyDescent="0.2">
      <c r="A231" s="230">
        <v>43452</v>
      </c>
      <c r="B231" s="189">
        <f>COUNTIFS('Заказы факт'!$G$2:$G$315,$A$225,'Заказы факт'!$B$2:$B$315,A231)</f>
        <v>0</v>
      </c>
      <c r="C231" s="189">
        <f>SUMIFS('Заказы факт'!$I$2:$I$315,'Заказы факт'!$G$2:$G$315,$A$225,'Заказы факт'!$B$2:$B$315,A231)</f>
        <v>0</v>
      </c>
      <c r="D231" s="189"/>
      <c r="E231" s="189"/>
      <c r="F231" s="189">
        <f t="shared" si="23"/>
        <v>0</v>
      </c>
      <c r="G231" s="284">
        <f>SUMIF(Бензин!$A$5:$A$18,'Дох.акт.'!A208,Бензин!$E$5:$E$18)</f>
        <v>0</v>
      </c>
      <c r="H231" s="196"/>
    </row>
    <row r="232" spans="1:8" x14ac:dyDescent="0.2">
      <c r="A232" s="230">
        <v>43453</v>
      </c>
      <c r="B232" s="189">
        <f>COUNTIFS('Заказы факт'!$G$2:$G$315,$A$225,'Заказы факт'!$B$2:$B$315,A232)</f>
        <v>0</v>
      </c>
      <c r="C232" s="189">
        <f>SUMIFS('Заказы факт'!$I$2:$I$315,'Заказы факт'!$G$2:$G$315,$A$225,'Заказы факт'!$B$2:$B$315,A232)</f>
        <v>0</v>
      </c>
      <c r="D232" s="189"/>
      <c r="E232" s="189"/>
      <c r="F232" s="189">
        <f t="shared" si="23"/>
        <v>0</v>
      </c>
      <c r="G232" s="284">
        <f>SUMIF(Бензин!$A$5:$A$18,'Дох.акт.'!A209,Бензин!$E$5:$E$18)</f>
        <v>0</v>
      </c>
      <c r="H232" s="196"/>
    </row>
    <row r="233" spans="1:8" x14ac:dyDescent="0.2">
      <c r="A233" s="230">
        <v>43454</v>
      </c>
      <c r="B233" s="189">
        <f>COUNTIFS('Заказы факт'!$G$2:$G$315,$A$225,'Заказы факт'!$B$2:$B$315,A233)</f>
        <v>0</v>
      </c>
      <c r="C233" s="189">
        <f>SUMIFS('Заказы факт'!$I$2:$I$315,'Заказы факт'!$G$2:$G$315,$A$225,'Заказы факт'!$B$2:$B$315,A233)</f>
        <v>0</v>
      </c>
      <c r="D233" s="189"/>
      <c r="E233" s="189"/>
      <c r="F233" s="189">
        <f t="shared" si="23"/>
        <v>0</v>
      </c>
      <c r="G233" s="284">
        <f>SUMIF(Бензин!$A$5:$A$18,'Дох.акт.'!A210,Бензин!$E$5:$E$18)</f>
        <v>0</v>
      </c>
      <c r="H233" s="196"/>
    </row>
    <row r="234" spans="1:8" x14ac:dyDescent="0.2">
      <c r="A234" s="230">
        <v>43455</v>
      </c>
      <c r="B234" s="189">
        <f>COUNTIFS('Заказы факт'!$G$2:$G$315,$A$225,'Заказы факт'!$B$2:$B$315,A234)</f>
        <v>0</v>
      </c>
      <c r="C234" s="189">
        <f>SUMIFS('Заказы факт'!$I$2:$I$315,'Заказы факт'!$G$2:$G$315,$A$225,'Заказы факт'!$B$2:$B$315,A234)</f>
        <v>0</v>
      </c>
      <c r="D234" s="189"/>
      <c r="E234" s="189"/>
      <c r="F234" s="189">
        <f t="shared" si="23"/>
        <v>0</v>
      </c>
      <c r="G234" s="284">
        <f>SUMIF(Бензин!$A$5:$A$18,'Дох.акт.'!A211,Бензин!$E$5:$E$18)</f>
        <v>399</v>
      </c>
      <c r="H234" s="196"/>
    </row>
    <row r="235" spans="1:8" x14ac:dyDescent="0.2">
      <c r="A235" s="230">
        <v>43456</v>
      </c>
      <c r="B235" s="189">
        <f>COUNTIFS('Заказы факт'!$G$2:$G$315,$A$225,'Заказы факт'!$B$2:$B$315,A235)</f>
        <v>0</v>
      </c>
      <c r="C235" s="189">
        <f>SUMIFS('Заказы факт'!$I$2:$I$315,'Заказы факт'!$G$2:$G$315,$A$225,'Заказы факт'!$B$2:$B$315,A235)</f>
        <v>0</v>
      </c>
      <c r="D235" s="189"/>
      <c r="E235" s="189"/>
      <c r="F235" s="189">
        <f t="shared" si="23"/>
        <v>0</v>
      </c>
      <c r="G235" s="284">
        <f>SUMIF(Бензин!$A$5:$A$18,'Дох.акт.'!A212,Бензин!$E$5:$E$18)</f>
        <v>252</v>
      </c>
      <c r="H235" s="196"/>
    </row>
    <row r="236" spans="1:8" x14ac:dyDescent="0.2">
      <c r="A236" s="230">
        <v>43457</v>
      </c>
      <c r="B236" s="189">
        <f>COUNTIFS('Заказы факт'!$G$2:$G$315,$A$225,'Заказы факт'!$B$2:$B$315,A236)</f>
        <v>0</v>
      </c>
      <c r="C236" s="189">
        <f>SUMIFS('Заказы факт'!$I$2:$I$315,'Заказы факт'!$G$2:$G$315,$A$225,'Заказы факт'!$B$2:$B$315,A236)</f>
        <v>0</v>
      </c>
      <c r="D236" s="189"/>
      <c r="E236" s="189"/>
      <c r="F236" s="189">
        <f t="shared" si="23"/>
        <v>0</v>
      </c>
      <c r="G236" s="284">
        <f>SUMIF(Бензин!$A$5:$A$18,'Дох.акт.'!A213,Бензин!$E$5:$E$18)</f>
        <v>0</v>
      </c>
      <c r="H236" s="196"/>
    </row>
    <row r="237" spans="1:8" x14ac:dyDescent="0.2">
      <c r="A237" s="230">
        <v>43458</v>
      </c>
      <c r="B237" s="189">
        <f>COUNTIFS('Заказы факт'!$G$2:$G$315,$A$225,'Заказы факт'!$B$2:$B$315,A237)</f>
        <v>0</v>
      </c>
      <c r="C237" s="189">
        <f>SUMIFS('Заказы факт'!$I$2:$I$315,'Заказы факт'!$G$2:$G$315,$A$225,'Заказы факт'!$B$2:$B$315,A237)</f>
        <v>0</v>
      </c>
      <c r="D237" s="189"/>
      <c r="E237" s="189"/>
      <c r="F237" s="189">
        <f t="shared" si="23"/>
        <v>0</v>
      </c>
      <c r="G237" s="284">
        <f>SUMIF(Бензин!$A$5:$A$18,'Дох.акт.'!A214,Бензин!$E$5:$E$18)</f>
        <v>0</v>
      </c>
      <c r="H237" s="196"/>
    </row>
    <row r="238" spans="1:8" x14ac:dyDescent="0.2">
      <c r="A238" s="230">
        <v>43459</v>
      </c>
      <c r="B238" s="189">
        <f>COUNTIFS('Заказы факт'!$G$2:$G$315,$A$225,'Заказы факт'!$B$2:$B$315,A238)</f>
        <v>0</v>
      </c>
      <c r="C238" s="189">
        <f>SUMIFS('Заказы факт'!$I$2:$I$315,'Заказы факт'!$G$2:$G$315,$A$225,'Заказы факт'!$B$2:$B$315,A238)</f>
        <v>0</v>
      </c>
      <c r="D238" s="189"/>
      <c r="E238" s="189"/>
      <c r="F238" s="189">
        <f t="shared" si="23"/>
        <v>0</v>
      </c>
      <c r="G238" s="284">
        <f>SUMIF(Бензин!$A$5:$A$18,'Дох.акт.'!A215,Бензин!$E$5:$E$18)</f>
        <v>168</v>
      </c>
      <c r="H238" s="196"/>
    </row>
    <row r="239" spans="1:8" x14ac:dyDescent="0.2">
      <c r="A239" s="230">
        <v>43460</v>
      </c>
      <c r="B239" s="189">
        <f>COUNTIFS('Заказы факт'!$G$2:$G$315,$A$225,'Заказы факт'!$B$2:$B$315,A239)</f>
        <v>0</v>
      </c>
      <c r="C239" s="189">
        <f>SUMIFS('Заказы факт'!$I$2:$I$315,'Заказы факт'!$G$2:$G$315,$A$225,'Заказы факт'!$B$2:$B$315,A239)</f>
        <v>0</v>
      </c>
      <c r="D239" s="189"/>
      <c r="E239" s="189"/>
      <c r="F239" s="189">
        <f t="shared" si="23"/>
        <v>0</v>
      </c>
      <c r="G239" s="284">
        <f>SUMIF(Бензин!$A$5:$A$18,'Дох.акт.'!A216,Бензин!$E$5:$E$18)</f>
        <v>0</v>
      </c>
      <c r="H239" s="196"/>
    </row>
    <row r="240" spans="1:8" x14ac:dyDescent="0.2">
      <c r="A240" s="230">
        <v>43461</v>
      </c>
      <c r="B240" s="189">
        <f>COUNTIFS('Заказы факт'!$G$2:$G$315,$A$225,'Заказы факт'!$B$2:$B$315,A240)</f>
        <v>0</v>
      </c>
      <c r="C240" s="189">
        <f>SUMIFS('Заказы факт'!$I$2:$I$315,'Заказы факт'!$G$2:$G$315,$A$225,'Заказы факт'!$B$2:$B$315,A240)</f>
        <v>0</v>
      </c>
      <c r="D240" s="189"/>
      <c r="E240" s="189"/>
      <c r="F240" s="189">
        <f t="shared" si="23"/>
        <v>0</v>
      </c>
      <c r="G240" s="284">
        <f>SUMIF(Бензин!$A$5:$A$18,'Дох.акт.'!A217,Бензин!$E$5:$E$18)</f>
        <v>0</v>
      </c>
      <c r="H240" s="196"/>
    </row>
    <row r="241" spans="1:8" x14ac:dyDescent="0.2">
      <c r="A241" s="230">
        <v>43462</v>
      </c>
      <c r="B241" s="189">
        <f>COUNTIFS('Заказы факт'!$G$2:$G$315,$A$225,'Заказы факт'!$B$2:$B$315,A241)</f>
        <v>0</v>
      </c>
      <c r="C241" s="189">
        <f>SUMIFS('Заказы факт'!$I$2:$I$315,'Заказы факт'!$G$2:$G$315,$A$225,'Заказы факт'!$B$2:$B$315,A241)</f>
        <v>0</v>
      </c>
      <c r="D241" s="189"/>
      <c r="E241" s="189"/>
      <c r="F241" s="189">
        <f t="shared" si="23"/>
        <v>0</v>
      </c>
      <c r="G241" s="284">
        <f>SUMIF(Бензин!$A$5:$A$18,'Дох.акт.'!A218,Бензин!$E$5:$E$18)</f>
        <v>210</v>
      </c>
      <c r="H241" s="196"/>
    </row>
    <row r="242" spans="1:8" x14ac:dyDescent="0.2">
      <c r="A242" s="230">
        <v>43463</v>
      </c>
      <c r="B242" s="189">
        <f>COUNTIFS('Заказы факт'!$G$2:$G$315,$A$225,'Заказы факт'!$B$2:$B$315,A242)</f>
        <v>0</v>
      </c>
      <c r="C242" s="189">
        <f>SUMIFS('Заказы факт'!$I$2:$I$315,'Заказы факт'!$G$2:$G$315,$A$225,'Заказы факт'!$B$2:$B$315,A242)</f>
        <v>0</v>
      </c>
      <c r="D242" s="189"/>
      <c r="E242" s="189"/>
      <c r="F242" s="189">
        <f t="shared" si="23"/>
        <v>0</v>
      </c>
      <c r="G242" s="284">
        <f>SUMIF(Бензин!$A$5:$A$18,'Дох.акт.'!A219,Бензин!$E$5:$E$18)</f>
        <v>0</v>
      </c>
      <c r="H242" s="196"/>
    </row>
    <row r="243" spans="1:8" x14ac:dyDescent="0.2">
      <c r="A243" s="230">
        <v>43464</v>
      </c>
      <c r="B243" s="189">
        <f>COUNTIFS('Заказы факт'!$G$2:$G$315,$A$225,'Заказы факт'!$B$2:$B$315,A243)</f>
        <v>0</v>
      </c>
      <c r="C243" s="189">
        <f>SUMIFS('Заказы факт'!$I$2:$I$315,'Заказы факт'!$G$2:$G$315,$A$225,'Заказы факт'!$B$2:$B$315,A243)</f>
        <v>0</v>
      </c>
      <c r="D243" s="189"/>
      <c r="E243" s="189"/>
      <c r="F243" s="189">
        <f t="shared" si="23"/>
        <v>0</v>
      </c>
      <c r="G243" s="284">
        <f>SUMIF(Бензин!$A$5:$A$18,'Дох.акт.'!A220,Бензин!$E$5:$E$18)</f>
        <v>0</v>
      </c>
      <c r="H243" s="196"/>
    </row>
    <row r="244" spans="1:8" x14ac:dyDescent="0.2">
      <c r="A244" s="230">
        <v>43465</v>
      </c>
      <c r="B244" s="189">
        <f>COUNTIFS('Заказы факт'!$G$2:$G$315,$A$225,'Заказы факт'!$B$2:$B$315,A244)</f>
        <v>0</v>
      </c>
      <c r="C244" s="189">
        <f>SUMIFS('Заказы факт'!$I$2:$I$315,'Заказы факт'!$G$2:$G$315,$A$225,'Заказы факт'!$B$2:$B$315,A244)</f>
        <v>0</v>
      </c>
      <c r="D244" s="189"/>
      <c r="E244" s="189"/>
      <c r="F244" s="189">
        <f t="shared" si="23"/>
        <v>0</v>
      </c>
      <c r="G244" s="284">
        <f>SUMIF(Бензин!$A$5:$A$18,'Дох.акт.'!A221,Бензин!$E$5:$E$18)</f>
        <v>0</v>
      </c>
      <c r="H244" s="196"/>
    </row>
    <row r="245" spans="1:8" x14ac:dyDescent="0.2">
      <c r="A245" s="230">
        <v>43466</v>
      </c>
      <c r="B245" s="189">
        <f>COUNTIFS('Заказы факт'!$G$2:$G$315,$A$225,'Заказы факт'!$B$2:$B$315,A245)</f>
        <v>0</v>
      </c>
      <c r="C245" s="189">
        <f>SUMIFS('Заказы факт'!$I$2:$I$315,'Заказы факт'!$G$2:$G$315,$A$225,'Заказы факт'!$B$2:$B$315,A245)</f>
        <v>0</v>
      </c>
      <c r="D245" s="195"/>
      <c r="E245" s="195"/>
      <c r="F245" s="189">
        <f t="shared" si="23"/>
        <v>0</v>
      </c>
      <c r="G245" s="284">
        <f>SUMIF(Бензин!$A$5:$A$18,'Дох.акт.'!A222,Бензин!$E$5:$E$18)</f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48"/>
  <sheetViews>
    <sheetView topLeftCell="A7" workbookViewId="0">
      <selection activeCell="R25" sqref="R25"/>
    </sheetView>
  </sheetViews>
  <sheetFormatPr baseColWidth="10" defaultColWidth="9.1640625" defaultRowHeight="15" x14ac:dyDescent="0.2"/>
  <cols>
    <col min="1" max="1" width="10.1640625" bestFit="1" customWidth="1"/>
    <col min="7" max="7" width="10.1640625" bestFit="1" customWidth="1"/>
    <col min="13" max="13" width="10.1640625" bestFit="1" customWidth="1"/>
  </cols>
  <sheetData>
    <row r="1" spans="1:17" ht="26" x14ac:dyDescent="0.3">
      <c r="A1" s="275" t="s">
        <v>1994</v>
      </c>
      <c r="C1" s="276" t="s">
        <v>2043</v>
      </c>
      <c r="D1" s="276"/>
      <c r="E1" s="216">
        <f>E18+K18+E33+K33+Q18+Q33+E48</f>
        <v>8946.42</v>
      </c>
    </row>
    <row r="3" spans="1:17" x14ac:dyDescent="0.2">
      <c r="A3" s="118" t="s">
        <v>2918</v>
      </c>
      <c r="G3" s="118" t="s">
        <v>1840</v>
      </c>
      <c r="M3" s="118" t="s">
        <v>814</v>
      </c>
    </row>
    <row r="4" spans="1:17" x14ac:dyDescent="0.2">
      <c r="A4" s="208" t="s">
        <v>24</v>
      </c>
      <c r="B4" s="208" t="s">
        <v>2044</v>
      </c>
      <c r="C4" s="208" t="s">
        <v>2045</v>
      </c>
      <c r="D4" s="208" t="s">
        <v>2046</v>
      </c>
      <c r="E4" s="208" t="s">
        <v>2047</v>
      </c>
      <c r="G4" s="208" t="s">
        <v>24</v>
      </c>
      <c r="H4" s="208" t="s">
        <v>2044</v>
      </c>
      <c r="I4" s="208" t="s">
        <v>2045</v>
      </c>
      <c r="J4" s="208" t="s">
        <v>2046</v>
      </c>
      <c r="K4" s="208" t="s">
        <v>2047</v>
      </c>
      <c r="M4" s="208" t="s">
        <v>24</v>
      </c>
      <c r="N4" s="208" t="s">
        <v>2044</v>
      </c>
      <c r="O4" s="208" t="s">
        <v>2045</v>
      </c>
      <c r="P4" s="208" t="s">
        <v>2046</v>
      </c>
      <c r="Q4" s="208" t="s">
        <v>2047</v>
      </c>
    </row>
    <row r="5" spans="1:17" x14ac:dyDescent="0.2">
      <c r="A5" s="238">
        <v>43455</v>
      </c>
      <c r="B5" s="234">
        <v>95</v>
      </c>
      <c r="C5" s="234">
        <v>0.1</v>
      </c>
      <c r="D5" s="234">
        <v>42</v>
      </c>
      <c r="E5" s="271">
        <f>(B5*C5)*D5</f>
        <v>399</v>
      </c>
      <c r="G5" s="238">
        <v>43455</v>
      </c>
      <c r="H5" s="234">
        <v>0</v>
      </c>
      <c r="I5" s="234">
        <v>0.1</v>
      </c>
      <c r="J5" s="234">
        <v>42</v>
      </c>
      <c r="K5" s="271">
        <f>(H5*I5)*J5</f>
        <v>0</v>
      </c>
      <c r="M5" s="238">
        <v>43463</v>
      </c>
      <c r="N5" s="234">
        <v>52</v>
      </c>
      <c r="O5" s="234">
        <v>0.1</v>
      </c>
      <c r="P5" s="234">
        <v>42</v>
      </c>
      <c r="Q5" s="271">
        <f>(N5*O5)*P5</f>
        <v>218.4</v>
      </c>
    </row>
    <row r="6" spans="1:17" x14ac:dyDescent="0.2">
      <c r="A6" s="238">
        <v>43456</v>
      </c>
      <c r="B6" s="234">
        <v>60</v>
      </c>
      <c r="C6" s="234">
        <v>0.1</v>
      </c>
      <c r="D6" s="234">
        <v>42</v>
      </c>
      <c r="E6" s="271">
        <f t="shared" ref="E6:E17" si="0">(B6*C6)*D6</f>
        <v>252</v>
      </c>
      <c r="G6" s="238">
        <v>43463</v>
      </c>
      <c r="H6" s="234">
        <v>24</v>
      </c>
      <c r="I6" s="234">
        <v>0.1</v>
      </c>
      <c r="J6" s="234">
        <v>42</v>
      </c>
      <c r="K6" s="271">
        <f t="shared" ref="K6:K14" si="1">(H6*I6)*J6</f>
        <v>100.80000000000001</v>
      </c>
      <c r="M6" s="238">
        <v>43464</v>
      </c>
      <c r="N6" s="234">
        <v>55</v>
      </c>
      <c r="O6" s="234">
        <v>0.1</v>
      </c>
      <c r="P6" s="234">
        <v>42</v>
      </c>
      <c r="Q6" s="271">
        <f>(N6*O6)*P6</f>
        <v>231</v>
      </c>
    </row>
    <row r="7" spans="1:17" x14ac:dyDescent="0.2">
      <c r="A7" s="238">
        <v>43459</v>
      </c>
      <c r="B7" s="234">
        <v>40</v>
      </c>
      <c r="C7" s="234">
        <v>0.1</v>
      </c>
      <c r="D7" s="234">
        <v>42</v>
      </c>
      <c r="E7" s="271">
        <f t="shared" si="0"/>
        <v>168</v>
      </c>
      <c r="G7" s="238"/>
      <c r="H7" s="234"/>
      <c r="I7" s="234">
        <v>0.1</v>
      </c>
      <c r="J7" s="234">
        <v>42</v>
      </c>
      <c r="K7" s="271">
        <f t="shared" si="1"/>
        <v>0</v>
      </c>
      <c r="M7" s="238">
        <v>43465</v>
      </c>
      <c r="N7" s="234">
        <v>90</v>
      </c>
      <c r="O7" s="234">
        <v>0.1</v>
      </c>
      <c r="P7" s="234">
        <v>42</v>
      </c>
      <c r="Q7" s="271">
        <f>(N7*O7)*P7</f>
        <v>378</v>
      </c>
    </row>
    <row r="8" spans="1:17" x14ac:dyDescent="0.2">
      <c r="A8" s="238">
        <v>43462</v>
      </c>
      <c r="B8" s="234">
        <v>50</v>
      </c>
      <c r="C8" s="234">
        <v>0.1</v>
      </c>
      <c r="D8" s="234">
        <v>42</v>
      </c>
      <c r="E8" s="271">
        <f t="shared" si="0"/>
        <v>210</v>
      </c>
      <c r="G8" s="238"/>
      <c r="H8" s="234"/>
      <c r="I8" s="234">
        <v>0.1</v>
      </c>
      <c r="J8" s="234">
        <v>42</v>
      </c>
      <c r="K8" s="271">
        <f t="shared" si="1"/>
        <v>0</v>
      </c>
      <c r="M8" s="238"/>
      <c r="N8" s="234"/>
      <c r="O8" s="234">
        <v>0.1</v>
      </c>
      <c r="P8" s="234">
        <v>42</v>
      </c>
      <c r="Q8" s="271">
        <f>(N8*O8)*P8</f>
        <v>0</v>
      </c>
    </row>
    <row r="9" spans="1:17" x14ac:dyDescent="0.2">
      <c r="A9" s="238"/>
      <c r="B9" s="234"/>
      <c r="C9" s="234">
        <v>0.1</v>
      </c>
      <c r="D9" s="234">
        <v>42</v>
      </c>
      <c r="E9" s="271">
        <f t="shared" si="0"/>
        <v>0</v>
      </c>
      <c r="G9" s="238"/>
      <c r="H9" s="234"/>
      <c r="I9" s="234">
        <v>0.1</v>
      </c>
      <c r="J9" s="234">
        <v>42</v>
      </c>
      <c r="K9" s="271">
        <f t="shared" si="1"/>
        <v>0</v>
      </c>
      <c r="M9" s="238"/>
      <c r="N9" s="234"/>
      <c r="O9" s="234">
        <v>0.1</v>
      </c>
      <c r="P9" s="234">
        <v>42</v>
      </c>
      <c r="Q9" s="271">
        <f>(N9*O9)*P9</f>
        <v>0</v>
      </c>
    </row>
    <row r="10" spans="1:17" x14ac:dyDescent="0.2">
      <c r="A10" s="238"/>
      <c r="B10" s="234"/>
      <c r="C10" s="234">
        <v>0.1</v>
      </c>
      <c r="D10" s="234">
        <v>42</v>
      </c>
      <c r="E10" s="271">
        <f t="shared" si="0"/>
        <v>0</v>
      </c>
      <c r="G10" s="238"/>
      <c r="H10" s="234"/>
      <c r="I10" s="234">
        <v>0.1</v>
      </c>
      <c r="J10" s="234">
        <v>42</v>
      </c>
      <c r="K10" s="271">
        <f t="shared" si="1"/>
        <v>0</v>
      </c>
      <c r="M10" s="238"/>
      <c r="N10" s="234"/>
      <c r="O10" s="234">
        <v>0.1</v>
      </c>
      <c r="P10" s="234">
        <v>42</v>
      </c>
      <c r="Q10" s="271">
        <f t="shared" ref="Q10:Q14" si="2">(N10*O10)*P10</f>
        <v>0</v>
      </c>
    </row>
    <row r="11" spans="1:17" x14ac:dyDescent="0.2">
      <c r="A11" s="238"/>
      <c r="B11" s="234"/>
      <c r="C11" s="234">
        <v>0.1</v>
      </c>
      <c r="D11" s="234">
        <v>42</v>
      </c>
      <c r="E11" s="271">
        <f t="shared" si="0"/>
        <v>0</v>
      </c>
      <c r="G11" s="238"/>
      <c r="H11" s="234"/>
      <c r="I11" s="234">
        <v>0.1</v>
      </c>
      <c r="J11" s="234">
        <v>42</v>
      </c>
      <c r="K11" s="271">
        <f t="shared" si="1"/>
        <v>0</v>
      </c>
      <c r="M11" s="238"/>
      <c r="N11" s="234"/>
      <c r="O11" s="234">
        <v>0.1</v>
      </c>
      <c r="P11" s="234">
        <v>42</v>
      </c>
      <c r="Q11" s="271">
        <f t="shared" si="2"/>
        <v>0</v>
      </c>
    </row>
    <row r="12" spans="1:17" x14ac:dyDescent="0.2">
      <c r="A12" s="238"/>
      <c r="B12" s="234"/>
      <c r="C12" s="234">
        <v>0.1</v>
      </c>
      <c r="D12" s="234">
        <v>42</v>
      </c>
      <c r="E12" s="271">
        <f t="shared" si="0"/>
        <v>0</v>
      </c>
      <c r="G12" s="238"/>
      <c r="H12" s="234"/>
      <c r="I12" s="234">
        <v>0.1</v>
      </c>
      <c r="J12" s="234">
        <v>42</v>
      </c>
      <c r="K12" s="271">
        <f t="shared" si="1"/>
        <v>0</v>
      </c>
      <c r="M12" s="238"/>
      <c r="N12" s="234"/>
      <c r="O12" s="234">
        <v>0.1</v>
      </c>
      <c r="P12" s="234">
        <v>42</v>
      </c>
      <c r="Q12" s="271">
        <f t="shared" si="2"/>
        <v>0</v>
      </c>
    </row>
    <row r="13" spans="1:17" x14ac:dyDescent="0.2">
      <c r="A13" s="238"/>
      <c r="B13" s="234"/>
      <c r="C13" s="234">
        <v>0.1</v>
      </c>
      <c r="D13" s="234">
        <v>42</v>
      </c>
      <c r="E13" s="271">
        <f t="shared" si="0"/>
        <v>0</v>
      </c>
      <c r="G13" s="234"/>
      <c r="H13" s="234"/>
      <c r="I13" s="234">
        <v>0.1</v>
      </c>
      <c r="J13" s="234">
        <v>42</v>
      </c>
      <c r="K13" s="271">
        <f t="shared" si="1"/>
        <v>0</v>
      </c>
      <c r="M13" s="238"/>
      <c r="N13" s="234"/>
      <c r="O13" s="234">
        <v>0.1</v>
      </c>
      <c r="P13" s="234">
        <v>42</v>
      </c>
      <c r="Q13" s="271">
        <f t="shared" si="2"/>
        <v>0</v>
      </c>
    </row>
    <row r="14" spans="1:17" x14ac:dyDescent="0.2">
      <c r="A14" s="238"/>
      <c r="B14" s="234"/>
      <c r="C14" s="234">
        <v>0.1</v>
      </c>
      <c r="D14" s="234">
        <v>42</v>
      </c>
      <c r="E14" s="271">
        <f t="shared" si="0"/>
        <v>0</v>
      </c>
      <c r="G14" s="195"/>
      <c r="H14" s="195"/>
      <c r="I14" s="234">
        <v>0.1</v>
      </c>
      <c r="J14" s="234">
        <v>42</v>
      </c>
      <c r="K14" s="271">
        <f t="shared" si="1"/>
        <v>0</v>
      </c>
      <c r="M14" s="238"/>
      <c r="N14" s="234"/>
      <c r="O14" s="234">
        <v>0.1</v>
      </c>
      <c r="P14" s="234">
        <v>42</v>
      </c>
      <c r="Q14" s="271">
        <f t="shared" si="2"/>
        <v>0</v>
      </c>
    </row>
    <row r="15" spans="1:17" x14ac:dyDescent="0.2">
      <c r="A15" s="240"/>
      <c r="B15" s="234"/>
      <c r="C15" s="234">
        <v>0.1</v>
      </c>
      <c r="D15" s="234">
        <v>42</v>
      </c>
      <c r="E15" s="271">
        <f t="shared" si="0"/>
        <v>0</v>
      </c>
      <c r="G15" s="195"/>
      <c r="H15" s="195"/>
      <c r="I15" s="195"/>
      <c r="J15" s="234">
        <v>42</v>
      </c>
      <c r="K15" s="217"/>
      <c r="M15" s="238"/>
      <c r="N15" s="195"/>
      <c r="O15" s="195"/>
      <c r="P15" s="234">
        <v>42</v>
      </c>
      <c r="Q15" s="217"/>
    </row>
    <row r="16" spans="1:17" x14ac:dyDescent="0.2">
      <c r="A16" s="240"/>
      <c r="B16" s="234"/>
      <c r="C16" s="234">
        <v>0.1</v>
      </c>
      <c r="D16" s="234">
        <v>42</v>
      </c>
      <c r="E16" s="271">
        <f t="shared" si="0"/>
        <v>0</v>
      </c>
      <c r="G16" s="195"/>
      <c r="H16" s="195"/>
      <c r="I16" s="195"/>
      <c r="J16" s="234">
        <v>42</v>
      </c>
      <c r="K16" s="217"/>
      <c r="M16" s="238"/>
      <c r="N16" s="195"/>
      <c r="O16" s="195"/>
      <c r="P16" s="234">
        <v>42</v>
      </c>
      <c r="Q16" s="217"/>
    </row>
    <row r="17" spans="1:17" x14ac:dyDescent="0.2">
      <c r="A17" s="240"/>
      <c r="B17" s="234"/>
      <c r="C17" s="234">
        <v>0.1</v>
      </c>
      <c r="D17" s="234">
        <v>42</v>
      </c>
      <c r="E17" s="271">
        <f t="shared" si="0"/>
        <v>0</v>
      </c>
      <c r="G17" s="195"/>
      <c r="H17" s="195"/>
      <c r="I17" s="195"/>
      <c r="J17" s="234">
        <v>42</v>
      </c>
      <c r="K17" s="217"/>
      <c r="M17" s="195"/>
      <c r="N17" s="195"/>
      <c r="O17" s="195"/>
      <c r="P17" s="234">
        <v>42</v>
      </c>
      <c r="Q17" s="217"/>
    </row>
    <row r="18" spans="1:17" x14ac:dyDescent="0.2">
      <c r="A18" s="273" t="s">
        <v>1718</v>
      </c>
      <c r="B18" s="274">
        <f>SUM(B5:B17)</f>
        <v>245</v>
      </c>
      <c r="C18" s="274"/>
      <c r="D18" s="274"/>
      <c r="E18" s="272">
        <f>SUM(E5:E17)</f>
        <v>1029</v>
      </c>
      <c r="G18" s="274" t="s">
        <v>1718</v>
      </c>
      <c r="H18" s="274">
        <f>SUM(H5:H17)</f>
        <v>24</v>
      </c>
      <c r="I18" s="274"/>
      <c r="J18" s="274"/>
      <c r="K18" s="272">
        <f>SUM(K5:K17)</f>
        <v>100.80000000000001</v>
      </c>
      <c r="M18" s="274" t="s">
        <v>1718</v>
      </c>
      <c r="N18" s="274">
        <f>SUM(N5:N17)</f>
        <v>197</v>
      </c>
      <c r="O18" s="274"/>
      <c r="P18" s="274"/>
      <c r="Q18" s="272">
        <f>SUM(Q5:Q17)</f>
        <v>827.4</v>
      </c>
    </row>
    <row r="20" spans="1:17" x14ac:dyDescent="0.2">
      <c r="A20" s="118" t="s">
        <v>2698</v>
      </c>
      <c r="G20" s="118" t="s">
        <v>2924</v>
      </c>
      <c r="M20" s="118" t="s">
        <v>1839</v>
      </c>
    </row>
    <row r="21" spans="1:17" x14ac:dyDescent="0.2">
      <c r="A21" s="208" t="s">
        <v>24</v>
      </c>
      <c r="B21" s="208" t="s">
        <v>2044</v>
      </c>
      <c r="C21" s="208" t="s">
        <v>2045</v>
      </c>
      <c r="D21" s="208" t="s">
        <v>2046</v>
      </c>
      <c r="E21" s="208" t="s">
        <v>2047</v>
      </c>
      <c r="G21" s="208" t="s">
        <v>24</v>
      </c>
      <c r="H21" s="208" t="s">
        <v>2044</v>
      </c>
      <c r="I21" s="208" t="s">
        <v>2045</v>
      </c>
      <c r="J21" s="208" t="s">
        <v>2046</v>
      </c>
      <c r="K21" s="208" t="s">
        <v>2047</v>
      </c>
      <c r="M21" s="208" t="s">
        <v>24</v>
      </c>
      <c r="N21" s="208" t="s">
        <v>2044</v>
      </c>
      <c r="O21" s="208" t="s">
        <v>2045</v>
      </c>
      <c r="P21" s="208" t="s">
        <v>2046</v>
      </c>
      <c r="Q21" s="208" t="s">
        <v>2047</v>
      </c>
    </row>
    <row r="22" spans="1:17" x14ac:dyDescent="0.2">
      <c r="A22" s="238">
        <v>43455</v>
      </c>
      <c r="B22" s="234">
        <v>0</v>
      </c>
      <c r="C22" s="234">
        <v>0.1</v>
      </c>
      <c r="D22" s="234">
        <v>42</v>
      </c>
      <c r="E22" s="271">
        <f>(B22*C22)*D22</f>
        <v>0</v>
      </c>
      <c r="G22" s="238">
        <v>43452</v>
      </c>
      <c r="H22" s="234">
        <v>25</v>
      </c>
      <c r="I22" s="234">
        <v>0.1</v>
      </c>
      <c r="J22" s="234">
        <v>42</v>
      </c>
      <c r="K22" s="271">
        <f>(H22*I22)*J22</f>
        <v>105</v>
      </c>
      <c r="M22" s="238">
        <v>43456</v>
      </c>
      <c r="N22" s="234">
        <v>50</v>
      </c>
      <c r="O22" s="234">
        <v>0.09</v>
      </c>
      <c r="P22" s="234">
        <v>42</v>
      </c>
      <c r="Q22" s="271">
        <f>(N22*O22)*P22</f>
        <v>189</v>
      </c>
    </row>
    <row r="23" spans="1:17" x14ac:dyDescent="0.2">
      <c r="A23" s="238"/>
      <c r="B23" s="239"/>
      <c r="C23" s="234">
        <v>0.1</v>
      </c>
      <c r="D23" s="234">
        <v>42</v>
      </c>
      <c r="E23" s="271">
        <f t="shared" ref="E23:E27" si="3">(B23*C23)*D23</f>
        <v>0</v>
      </c>
      <c r="G23" s="238">
        <v>43455</v>
      </c>
      <c r="H23" s="234">
        <v>35</v>
      </c>
      <c r="I23" s="234">
        <v>0.1</v>
      </c>
      <c r="J23" s="234">
        <v>42</v>
      </c>
      <c r="K23" s="271">
        <f t="shared" ref="K23:K32" si="4">(H23*I23)*J23</f>
        <v>147</v>
      </c>
      <c r="M23" s="238">
        <v>43457</v>
      </c>
      <c r="N23" s="234">
        <v>60</v>
      </c>
      <c r="O23" s="234">
        <v>0.09</v>
      </c>
      <c r="P23" s="234">
        <v>42</v>
      </c>
      <c r="Q23" s="271">
        <f t="shared" ref="Q23:Q32" si="5">(N23*O23)*P23</f>
        <v>226.79999999999998</v>
      </c>
    </row>
    <row r="24" spans="1:17" x14ac:dyDescent="0.2">
      <c r="A24" s="238"/>
      <c r="B24" s="239"/>
      <c r="C24" s="234">
        <v>0.1</v>
      </c>
      <c r="D24" s="234">
        <v>42</v>
      </c>
      <c r="E24" s="271">
        <f t="shared" si="3"/>
        <v>0</v>
      </c>
      <c r="G24" s="238">
        <v>43456</v>
      </c>
      <c r="H24" s="234">
        <v>70</v>
      </c>
      <c r="I24" s="234">
        <v>0.1</v>
      </c>
      <c r="J24" s="234">
        <v>42</v>
      </c>
      <c r="K24" s="271">
        <f t="shared" si="4"/>
        <v>294</v>
      </c>
      <c r="M24" s="238">
        <v>43460</v>
      </c>
      <c r="N24" s="234">
        <v>57</v>
      </c>
      <c r="O24" s="234">
        <v>0.09</v>
      </c>
      <c r="P24" s="234">
        <v>42</v>
      </c>
      <c r="Q24" s="271">
        <f t="shared" si="5"/>
        <v>215.46</v>
      </c>
    </row>
    <row r="25" spans="1:17" x14ac:dyDescent="0.2">
      <c r="A25" s="238"/>
      <c r="B25" s="234"/>
      <c r="C25" s="234">
        <v>0.1</v>
      </c>
      <c r="D25" s="234">
        <v>42</v>
      </c>
      <c r="E25" s="271">
        <f t="shared" si="3"/>
        <v>0</v>
      </c>
      <c r="G25" s="238">
        <v>43457</v>
      </c>
      <c r="H25" s="234">
        <v>70</v>
      </c>
      <c r="I25" s="234">
        <v>0.1</v>
      </c>
      <c r="J25" s="234">
        <v>42</v>
      </c>
      <c r="K25" s="271">
        <f t="shared" si="4"/>
        <v>294</v>
      </c>
      <c r="M25" s="238">
        <v>43461</v>
      </c>
      <c r="N25" s="234">
        <v>117</v>
      </c>
      <c r="O25" s="234">
        <v>0.09</v>
      </c>
      <c r="P25" s="234">
        <v>42</v>
      </c>
      <c r="Q25" s="271">
        <f t="shared" si="5"/>
        <v>442.26</v>
      </c>
    </row>
    <row r="26" spans="1:17" x14ac:dyDescent="0.2">
      <c r="A26" s="238"/>
      <c r="B26" s="234"/>
      <c r="C26" s="234">
        <v>0.1</v>
      </c>
      <c r="D26" s="234">
        <v>42</v>
      </c>
      <c r="E26" s="271">
        <f t="shared" si="3"/>
        <v>0</v>
      </c>
      <c r="G26" s="238">
        <v>43461</v>
      </c>
      <c r="H26" s="234">
        <v>25</v>
      </c>
      <c r="I26" s="234">
        <v>0.1</v>
      </c>
      <c r="J26" s="234">
        <v>42</v>
      </c>
      <c r="K26" s="271">
        <f t="shared" si="4"/>
        <v>105</v>
      </c>
      <c r="M26" s="238">
        <v>43462</v>
      </c>
      <c r="N26" s="234">
        <v>60</v>
      </c>
      <c r="O26" s="234">
        <v>0.09</v>
      </c>
      <c r="P26" s="234">
        <v>42</v>
      </c>
      <c r="Q26" s="271">
        <f t="shared" si="5"/>
        <v>226.79999999999998</v>
      </c>
    </row>
    <row r="27" spans="1:17" x14ac:dyDescent="0.2">
      <c r="A27" s="240"/>
      <c r="B27" s="234"/>
      <c r="C27" s="234"/>
      <c r="D27" s="234"/>
      <c r="E27" s="271">
        <f t="shared" si="3"/>
        <v>0</v>
      </c>
      <c r="G27" s="238">
        <v>43462</v>
      </c>
      <c r="H27" s="234">
        <v>54</v>
      </c>
      <c r="I27" s="234">
        <v>0.1</v>
      </c>
      <c r="J27" s="234">
        <v>42</v>
      </c>
      <c r="K27" s="271">
        <f t="shared" si="4"/>
        <v>226.8</v>
      </c>
      <c r="M27" s="238">
        <v>43463</v>
      </c>
      <c r="N27" s="234">
        <v>78</v>
      </c>
      <c r="O27" s="234">
        <v>0.09</v>
      </c>
      <c r="P27" s="234">
        <v>42</v>
      </c>
      <c r="Q27" s="271">
        <f t="shared" si="5"/>
        <v>294.83999999999997</v>
      </c>
    </row>
    <row r="28" spans="1:17" x14ac:dyDescent="0.2">
      <c r="A28" s="234"/>
      <c r="B28" s="234"/>
      <c r="C28" s="234"/>
      <c r="D28" s="234"/>
      <c r="E28" s="217"/>
      <c r="G28" s="238">
        <v>43463</v>
      </c>
      <c r="H28" s="234">
        <v>38</v>
      </c>
      <c r="I28" s="234">
        <v>0.1</v>
      </c>
      <c r="J28" s="234">
        <v>42</v>
      </c>
      <c r="K28" s="271">
        <f t="shared" si="4"/>
        <v>159.60000000000002</v>
      </c>
      <c r="M28" s="238">
        <v>43464</v>
      </c>
      <c r="N28" s="234">
        <v>117</v>
      </c>
      <c r="O28" s="234">
        <v>0.09</v>
      </c>
      <c r="P28" s="234">
        <v>42</v>
      </c>
      <c r="Q28" s="271">
        <f t="shared" si="5"/>
        <v>442.26</v>
      </c>
    </row>
    <row r="29" spans="1:17" x14ac:dyDescent="0.2">
      <c r="A29" s="234"/>
      <c r="B29" s="234"/>
      <c r="C29" s="234"/>
      <c r="D29" s="234"/>
      <c r="E29" s="217"/>
      <c r="G29" s="238">
        <v>43464</v>
      </c>
      <c r="H29" s="234">
        <v>49</v>
      </c>
      <c r="I29" s="234">
        <v>0.1</v>
      </c>
      <c r="J29" s="234">
        <v>42</v>
      </c>
      <c r="K29" s="271">
        <f t="shared" si="4"/>
        <v>205.8</v>
      </c>
      <c r="M29" s="238">
        <v>43465</v>
      </c>
      <c r="N29" s="234">
        <v>150</v>
      </c>
      <c r="O29" s="234">
        <v>0.09</v>
      </c>
      <c r="P29" s="234">
        <v>42</v>
      </c>
      <c r="Q29" s="271">
        <f t="shared" si="5"/>
        <v>567</v>
      </c>
    </row>
    <row r="30" spans="1:17" x14ac:dyDescent="0.2">
      <c r="A30" s="234"/>
      <c r="B30" s="234"/>
      <c r="C30" s="234"/>
      <c r="D30" s="234"/>
      <c r="E30" s="217"/>
      <c r="G30" s="238">
        <v>43465</v>
      </c>
      <c r="H30" s="234">
        <v>150</v>
      </c>
      <c r="I30" s="234">
        <v>0.1</v>
      </c>
      <c r="J30" s="234">
        <v>42</v>
      </c>
      <c r="K30" s="271">
        <f t="shared" si="4"/>
        <v>630</v>
      </c>
      <c r="M30" s="234"/>
      <c r="N30" s="234"/>
      <c r="O30" s="234">
        <v>0.09</v>
      </c>
      <c r="P30" s="234">
        <v>42</v>
      </c>
      <c r="Q30" s="271">
        <f t="shared" si="5"/>
        <v>0</v>
      </c>
    </row>
    <row r="31" spans="1:17" x14ac:dyDescent="0.2">
      <c r="A31" s="195"/>
      <c r="B31" s="195"/>
      <c r="C31" s="195"/>
      <c r="D31" s="195"/>
      <c r="E31" s="217"/>
      <c r="G31" s="238"/>
      <c r="H31" s="234"/>
      <c r="I31" s="234">
        <v>0.1</v>
      </c>
      <c r="J31" s="234">
        <v>42</v>
      </c>
      <c r="K31" s="271">
        <f t="shared" si="4"/>
        <v>0</v>
      </c>
      <c r="M31" s="195"/>
      <c r="N31" s="195"/>
      <c r="O31" s="234">
        <v>0.09</v>
      </c>
      <c r="P31" s="234">
        <v>42</v>
      </c>
      <c r="Q31" s="271">
        <f t="shared" si="5"/>
        <v>0</v>
      </c>
    </row>
    <row r="32" spans="1:17" x14ac:dyDescent="0.2">
      <c r="A32" s="195"/>
      <c r="B32" s="195"/>
      <c r="C32" s="195"/>
      <c r="D32" s="195"/>
      <c r="E32" s="217"/>
      <c r="G32" s="240"/>
      <c r="H32" s="234"/>
      <c r="I32" s="234">
        <v>0.1</v>
      </c>
      <c r="J32" s="234">
        <v>42</v>
      </c>
      <c r="K32" s="271">
        <f t="shared" si="4"/>
        <v>0</v>
      </c>
      <c r="M32" s="195"/>
      <c r="N32" s="195"/>
      <c r="O32" s="234">
        <v>0.09</v>
      </c>
      <c r="P32" s="234">
        <v>42</v>
      </c>
      <c r="Q32" s="271">
        <f t="shared" si="5"/>
        <v>0</v>
      </c>
    </row>
    <row r="33" spans="1:17" x14ac:dyDescent="0.2">
      <c r="A33" s="274" t="s">
        <v>1718</v>
      </c>
      <c r="B33" s="274">
        <f>SUM(B20:B32)</f>
        <v>0</v>
      </c>
      <c r="C33" s="274"/>
      <c r="D33" s="274"/>
      <c r="E33" s="203">
        <f>SUM(E20:E32)</f>
        <v>0</v>
      </c>
      <c r="G33" s="274" t="s">
        <v>1718</v>
      </c>
      <c r="H33" s="274">
        <f>SUM(H20:H32)</f>
        <v>516</v>
      </c>
      <c r="I33" s="274"/>
      <c r="J33" s="274"/>
      <c r="K33" s="272">
        <f>SUM(K20:K32)</f>
        <v>2167.1999999999998</v>
      </c>
      <c r="M33" s="274" t="s">
        <v>1718</v>
      </c>
      <c r="N33" s="274">
        <f>SUM(N20:N32)</f>
        <v>689</v>
      </c>
      <c r="O33" s="274"/>
      <c r="P33" s="274"/>
      <c r="Q33" s="272">
        <f>SUM(Q20:Q32)</f>
        <v>2604.42</v>
      </c>
    </row>
    <row r="35" spans="1:17" x14ac:dyDescent="0.2">
      <c r="A35" s="118" t="s">
        <v>2921</v>
      </c>
    </row>
    <row r="36" spans="1:17" x14ac:dyDescent="0.2">
      <c r="A36" s="208" t="s">
        <v>24</v>
      </c>
      <c r="B36" s="208" t="s">
        <v>2044</v>
      </c>
      <c r="C36" s="208" t="s">
        <v>2045</v>
      </c>
      <c r="D36" s="208" t="s">
        <v>2046</v>
      </c>
      <c r="E36" s="208" t="s">
        <v>2047</v>
      </c>
      <c r="L36" s="118" t="s">
        <v>2918</v>
      </c>
    </row>
    <row r="37" spans="1:17" x14ac:dyDescent="0.2">
      <c r="A37" s="238">
        <v>43455</v>
      </c>
      <c r="B37" s="234">
        <v>20</v>
      </c>
      <c r="C37" s="234">
        <v>0.1</v>
      </c>
      <c r="D37" s="234">
        <v>42</v>
      </c>
      <c r="E37" s="271">
        <f>(B37*C37)*D37</f>
        <v>84</v>
      </c>
    </row>
    <row r="38" spans="1:17" x14ac:dyDescent="0.2">
      <c r="A38" s="238">
        <v>43457</v>
      </c>
      <c r="B38" s="234">
        <v>50</v>
      </c>
      <c r="C38" s="234">
        <v>0.1</v>
      </c>
      <c r="D38" s="234">
        <v>42</v>
      </c>
      <c r="E38" s="271">
        <f t="shared" ref="E38:E47" si="6">(B38*C38)*D38</f>
        <v>210</v>
      </c>
    </row>
    <row r="39" spans="1:17" x14ac:dyDescent="0.2">
      <c r="A39" s="238">
        <v>43461</v>
      </c>
      <c r="B39" s="234">
        <v>66</v>
      </c>
      <c r="C39" s="234">
        <v>0.1</v>
      </c>
      <c r="D39" s="234">
        <v>42</v>
      </c>
      <c r="E39" s="271">
        <f t="shared" si="6"/>
        <v>277.20000000000005</v>
      </c>
    </row>
    <row r="40" spans="1:17" x14ac:dyDescent="0.2">
      <c r="A40" s="238">
        <v>43462</v>
      </c>
      <c r="B40" s="234">
        <v>42</v>
      </c>
      <c r="C40" s="234">
        <v>0.1</v>
      </c>
      <c r="D40" s="234">
        <v>42</v>
      </c>
      <c r="E40" s="271">
        <f t="shared" si="6"/>
        <v>176.4</v>
      </c>
    </row>
    <row r="41" spans="1:17" x14ac:dyDescent="0.2">
      <c r="A41" s="238">
        <v>43463</v>
      </c>
      <c r="B41" s="234">
        <v>115</v>
      </c>
      <c r="C41" s="234">
        <v>0.1</v>
      </c>
      <c r="D41" s="234">
        <v>42</v>
      </c>
      <c r="E41" s="271">
        <f t="shared" si="6"/>
        <v>483</v>
      </c>
    </row>
    <row r="42" spans="1:17" x14ac:dyDescent="0.2">
      <c r="A42" s="238">
        <v>43464</v>
      </c>
      <c r="B42" s="234">
        <v>55</v>
      </c>
      <c r="C42" s="234">
        <v>0.1</v>
      </c>
      <c r="D42" s="234">
        <v>42</v>
      </c>
      <c r="E42" s="271">
        <f t="shared" si="6"/>
        <v>231</v>
      </c>
    </row>
    <row r="43" spans="1:17" x14ac:dyDescent="0.2">
      <c r="A43" s="238">
        <v>43465</v>
      </c>
      <c r="B43" s="234">
        <v>180</v>
      </c>
      <c r="C43" s="234">
        <v>0.1</v>
      </c>
      <c r="D43" s="234">
        <v>42</v>
      </c>
      <c r="E43" s="271">
        <f t="shared" si="6"/>
        <v>756</v>
      </c>
    </row>
    <row r="44" spans="1:17" x14ac:dyDescent="0.2">
      <c r="A44" s="234"/>
      <c r="B44" s="234"/>
      <c r="C44" s="234">
        <v>0.1</v>
      </c>
      <c r="D44" s="234">
        <v>42</v>
      </c>
      <c r="E44" s="271">
        <f t="shared" si="6"/>
        <v>0</v>
      </c>
    </row>
    <row r="45" spans="1:17" x14ac:dyDescent="0.2">
      <c r="A45" s="234"/>
      <c r="B45" s="234"/>
      <c r="C45" s="234">
        <v>0.1</v>
      </c>
      <c r="D45" s="234">
        <v>42</v>
      </c>
      <c r="E45" s="271">
        <f t="shared" si="6"/>
        <v>0</v>
      </c>
    </row>
    <row r="46" spans="1:17" x14ac:dyDescent="0.2">
      <c r="A46" s="195"/>
      <c r="B46" s="195"/>
      <c r="C46" s="234">
        <v>0.1</v>
      </c>
      <c r="D46" s="234">
        <v>42</v>
      </c>
      <c r="E46" s="271">
        <f t="shared" si="6"/>
        <v>0</v>
      </c>
    </row>
    <row r="47" spans="1:17" x14ac:dyDescent="0.2">
      <c r="A47" s="195"/>
      <c r="B47" s="195"/>
      <c r="C47" s="234">
        <v>0.1</v>
      </c>
      <c r="D47" s="234">
        <v>42</v>
      </c>
      <c r="E47" s="271">
        <f t="shared" si="6"/>
        <v>0</v>
      </c>
    </row>
    <row r="48" spans="1:17" x14ac:dyDescent="0.2">
      <c r="A48" s="274" t="s">
        <v>1718</v>
      </c>
      <c r="B48" s="274">
        <f>SUM(B35:B47)</f>
        <v>528</v>
      </c>
      <c r="C48" s="274"/>
      <c r="D48" s="274"/>
      <c r="E48" s="272">
        <f>SUM(E35:E47)</f>
        <v>2217.6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N441"/>
  <sheetViews>
    <sheetView workbookViewId="0">
      <pane ySplit="5" topLeftCell="A18" activePane="bottomLeft" state="frozen"/>
      <selection pane="bottomLeft" activeCell="C26" sqref="C26"/>
    </sheetView>
  </sheetViews>
  <sheetFormatPr baseColWidth="10" defaultColWidth="9.1640625" defaultRowHeight="13" x14ac:dyDescent="0.2"/>
  <cols>
    <col min="1" max="1" width="6" style="7" customWidth="1"/>
    <col min="2" max="2" width="13.1640625" style="7" customWidth="1"/>
    <col min="3" max="3" width="17.6640625" style="8" customWidth="1"/>
    <col min="4" max="4" width="12.33203125" style="7" customWidth="1"/>
    <col min="5" max="5" width="25.5" style="7" customWidth="1"/>
    <col min="6" max="6" width="15.83203125" style="7" customWidth="1"/>
    <col min="7" max="7" width="11.5" style="7" customWidth="1"/>
    <col min="8" max="8" width="9.1640625" style="7"/>
    <col min="9" max="9" width="13.5" style="7" customWidth="1"/>
    <col min="10" max="10" width="2" style="7" customWidth="1"/>
    <col min="11" max="11" width="15.6640625" style="7" customWidth="1"/>
    <col min="12" max="12" width="7.5" style="7" customWidth="1"/>
    <col min="13" max="16384" width="9.1640625" style="7"/>
  </cols>
  <sheetData>
    <row r="1" spans="1:14" ht="12.75" customHeight="1" x14ac:dyDescent="0.2">
      <c r="A1" s="387" t="s">
        <v>2764</v>
      </c>
      <c r="B1" s="387"/>
      <c r="C1" s="387"/>
      <c r="D1" s="387"/>
      <c r="E1" s="387"/>
      <c r="F1" s="387"/>
      <c r="J1" s="41"/>
    </row>
    <row r="2" spans="1:14" ht="18" x14ac:dyDescent="0.2">
      <c r="A2" s="387"/>
      <c r="B2" s="387"/>
      <c r="C2" s="387"/>
      <c r="D2" s="387"/>
      <c r="E2" s="387"/>
      <c r="F2" s="387"/>
      <c r="J2" s="41"/>
    </row>
    <row r="3" spans="1:14" ht="13.5" customHeight="1" x14ac:dyDescent="0.2">
      <c r="A3" s="12"/>
      <c r="B3" s="221"/>
      <c r="C3" s="12"/>
      <c r="D3" s="12"/>
      <c r="E3" s="12"/>
      <c r="F3" s="12" t="s">
        <v>16</v>
      </c>
      <c r="I3" s="41"/>
      <c r="J3" s="41"/>
      <c r="M3" s="391" t="s">
        <v>2330</v>
      </c>
      <c r="N3" s="391"/>
    </row>
    <row r="4" spans="1:14" ht="12.75" customHeight="1" x14ac:dyDescent="0.2">
      <c r="A4" s="388" t="s">
        <v>536</v>
      </c>
      <c r="B4" s="222" t="s">
        <v>18</v>
      </c>
      <c r="C4" s="389" t="s">
        <v>19</v>
      </c>
      <c r="D4" s="388" t="s">
        <v>21</v>
      </c>
      <c r="E4" s="388"/>
      <c r="F4" s="393" t="s">
        <v>26</v>
      </c>
      <c r="G4" s="395" t="s">
        <v>34</v>
      </c>
      <c r="H4" s="396"/>
      <c r="I4" s="396"/>
      <c r="J4" s="42"/>
      <c r="K4" s="390" t="s">
        <v>520</v>
      </c>
      <c r="L4" s="392"/>
      <c r="M4" s="390" t="s">
        <v>509</v>
      </c>
      <c r="N4" s="390" t="s">
        <v>520</v>
      </c>
    </row>
    <row r="5" spans="1:14" ht="12.75" customHeight="1" x14ac:dyDescent="0.2">
      <c r="A5" s="388"/>
      <c r="B5" s="223" t="s">
        <v>33</v>
      </c>
      <c r="C5" s="389"/>
      <c r="D5" s="45" t="s">
        <v>20</v>
      </c>
      <c r="E5" s="45" t="s">
        <v>22</v>
      </c>
      <c r="F5" s="394"/>
      <c r="G5" s="45" t="s">
        <v>510</v>
      </c>
      <c r="H5" s="44" t="s">
        <v>511</v>
      </c>
      <c r="I5" s="44" t="s">
        <v>509</v>
      </c>
      <c r="J5" s="13" t="s">
        <v>1987</v>
      </c>
      <c r="K5" s="390"/>
      <c r="L5" s="392"/>
      <c r="M5" s="390"/>
      <c r="N5" s="390"/>
    </row>
    <row r="6" spans="1:14" ht="53.25" customHeight="1" x14ac:dyDescent="0.2">
      <c r="A6" s="119">
        <v>18</v>
      </c>
      <c r="B6" s="21" t="s">
        <v>80</v>
      </c>
      <c r="C6" s="17" t="s">
        <v>555</v>
      </c>
      <c r="D6" s="21" t="s">
        <v>631</v>
      </c>
      <c r="E6" s="21" t="s">
        <v>590</v>
      </c>
      <c r="F6" s="21" t="s">
        <v>1360</v>
      </c>
      <c r="G6" s="21" t="s">
        <v>512</v>
      </c>
      <c r="H6" s="21"/>
      <c r="I6" s="43" t="s">
        <v>2646</v>
      </c>
      <c r="J6" s="21"/>
      <c r="K6" s="21"/>
      <c r="M6" s="43" t="s">
        <v>506</v>
      </c>
      <c r="N6" s="123" t="s">
        <v>1359</v>
      </c>
    </row>
    <row r="7" spans="1:14" ht="46.5" customHeight="1" x14ac:dyDescent="0.2">
      <c r="A7" s="119">
        <v>36</v>
      </c>
      <c r="B7" s="21" t="s">
        <v>461</v>
      </c>
      <c r="C7" s="17" t="s">
        <v>460</v>
      </c>
      <c r="D7" s="21" t="s">
        <v>30</v>
      </c>
      <c r="E7" s="21" t="s">
        <v>1489</v>
      </c>
      <c r="F7" s="21" t="s">
        <v>459</v>
      </c>
      <c r="G7" s="21" t="s">
        <v>512</v>
      </c>
      <c r="H7" s="21"/>
      <c r="I7" s="43" t="s">
        <v>2647</v>
      </c>
      <c r="J7" s="21"/>
      <c r="K7" s="21"/>
      <c r="M7" s="43" t="s">
        <v>506</v>
      </c>
      <c r="N7" s="21" t="s">
        <v>730</v>
      </c>
    </row>
    <row r="8" spans="1:14" ht="36.75" customHeight="1" x14ac:dyDescent="0.2">
      <c r="A8" s="21">
        <v>49</v>
      </c>
      <c r="B8" s="21" t="s">
        <v>418</v>
      </c>
      <c r="C8" s="17" t="s">
        <v>419</v>
      </c>
      <c r="D8" s="21" t="s">
        <v>30</v>
      </c>
      <c r="E8" s="21" t="s">
        <v>1391</v>
      </c>
      <c r="F8" s="21" t="s">
        <v>1390</v>
      </c>
      <c r="G8" s="21" t="s">
        <v>512</v>
      </c>
      <c r="H8" s="21"/>
      <c r="I8" s="43" t="s">
        <v>1636</v>
      </c>
      <c r="J8" s="21"/>
      <c r="K8" s="21" t="s">
        <v>2484</v>
      </c>
      <c r="M8" s="43" t="s">
        <v>757</v>
      </c>
      <c r="N8" s="21"/>
    </row>
    <row r="9" spans="1:14" ht="63" customHeight="1" x14ac:dyDescent="0.2">
      <c r="A9" s="21">
        <v>115</v>
      </c>
      <c r="B9" s="21" t="s">
        <v>298</v>
      </c>
      <c r="C9" s="17" t="s">
        <v>299</v>
      </c>
      <c r="D9" s="21" t="s">
        <v>300</v>
      </c>
      <c r="E9" s="21" t="s">
        <v>301</v>
      </c>
      <c r="F9" s="21" t="s">
        <v>829</v>
      </c>
      <c r="G9" s="21" t="s">
        <v>512</v>
      </c>
      <c r="H9" s="21"/>
      <c r="I9" s="43" t="s">
        <v>2647</v>
      </c>
      <c r="J9" s="21"/>
      <c r="K9" s="21"/>
      <c r="M9" s="43" t="s">
        <v>1865</v>
      </c>
      <c r="N9" s="21"/>
    </row>
    <row r="10" spans="1:14" ht="53.25" customHeight="1" x14ac:dyDescent="0.2">
      <c r="A10" s="21">
        <v>11</v>
      </c>
      <c r="B10" s="21" t="s">
        <v>61</v>
      </c>
      <c r="C10" s="17" t="s">
        <v>62</v>
      </c>
      <c r="D10" s="21" t="s">
        <v>60</v>
      </c>
      <c r="E10" s="21" t="s">
        <v>479</v>
      </c>
      <c r="F10" s="21" t="s">
        <v>63</v>
      </c>
      <c r="G10" s="21" t="s">
        <v>512</v>
      </c>
      <c r="H10" s="21"/>
      <c r="I10" s="21" t="s">
        <v>2646</v>
      </c>
      <c r="J10" s="21"/>
      <c r="K10" s="21"/>
      <c r="M10" s="43" t="s">
        <v>586</v>
      </c>
      <c r="N10" s="21"/>
    </row>
    <row r="11" spans="1:14" ht="53.25" customHeight="1" x14ac:dyDescent="0.2">
      <c r="A11" s="119">
        <v>16</v>
      </c>
      <c r="B11" s="21" t="s">
        <v>76</v>
      </c>
      <c r="C11" s="17" t="s">
        <v>77</v>
      </c>
      <c r="D11" s="21" t="s">
        <v>30</v>
      </c>
      <c r="E11" s="21" t="s">
        <v>78</v>
      </c>
      <c r="F11" s="21" t="s">
        <v>739</v>
      </c>
      <c r="G11" s="21" t="s">
        <v>512</v>
      </c>
      <c r="H11" s="21"/>
      <c r="I11" s="21" t="s">
        <v>717</v>
      </c>
      <c r="J11" s="21"/>
      <c r="K11" s="21"/>
      <c r="M11" s="43" t="s">
        <v>1355</v>
      </c>
      <c r="N11" s="21" t="s">
        <v>717</v>
      </c>
    </row>
    <row r="12" spans="1:14" ht="65.25" customHeight="1" x14ac:dyDescent="0.2">
      <c r="A12" s="21">
        <v>39</v>
      </c>
      <c r="B12" s="21" t="s">
        <v>426</v>
      </c>
      <c r="C12" s="17" t="s">
        <v>399</v>
      </c>
      <c r="D12" s="21" t="s">
        <v>631</v>
      </c>
      <c r="E12" s="21" t="s">
        <v>477</v>
      </c>
      <c r="F12" s="21" t="s">
        <v>185</v>
      </c>
      <c r="G12" s="21" t="s">
        <v>512</v>
      </c>
      <c r="H12" s="21"/>
      <c r="I12" s="43" t="s">
        <v>1387</v>
      </c>
      <c r="J12" s="21"/>
      <c r="K12" s="21"/>
      <c r="M12" s="43" t="s">
        <v>1387</v>
      </c>
      <c r="N12" s="21"/>
    </row>
    <row r="13" spans="1:14" ht="53.25" customHeight="1" x14ac:dyDescent="0.2">
      <c r="A13" s="119"/>
      <c r="B13" s="21"/>
      <c r="C13" s="17"/>
      <c r="D13" s="21"/>
      <c r="E13" s="21"/>
      <c r="F13" s="21"/>
      <c r="G13" s="21"/>
      <c r="H13" s="21"/>
      <c r="I13" s="43"/>
      <c r="J13" s="21"/>
      <c r="K13" s="21"/>
      <c r="M13" s="43"/>
      <c r="N13" s="21"/>
    </row>
    <row r="14" spans="1:14" ht="80.25" customHeight="1" x14ac:dyDescent="0.2">
      <c r="A14" s="21"/>
      <c r="B14" s="21"/>
      <c r="C14" s="17"/>
      <c r="D14" s="21"/>
      <c r="E14" s="21"/>
      <c r="F14" s="21"/>
      <c r="G14" s="21"/>
      <c r="H14" s="21"/>
      <c r="I14" s="43"/>
      <c r="J14" s="21"/>
      <c r="K14" s="21"/>
      <c r="M14" s="43"/>
      <c r="N14" s="21"/>
    </row>
    <row r="15" spans="1:14" ht="53.25" customHeight="1" x14ac:dyDescent="0.2">
      <c r="A15" s="119"/>
      <c r="B15" s="21"/>
      <c r="C15" s="17"/>
      <c r="D15" s="21"/>
      <c r="E15" s="21"/>
      <c r="F15" s="21"/>
      <c r="G15" s="21"/>
      <c r="H15" s="21"/>
      <c r="I15" s="43"/>
      <c r="J15" s="21"/>
      <c r="K15" s="21"/>
      <c r="M15" s="43"/>
      <c r="N15" s="21"/>
    </row>
    <row r="16" spans="1:14" ht="53.25" customHeight="1" x14ac:dyDescent="0.2">
      <c r="A16" s="21"/>
      <c r="B16" s="21"/>
      <c r="C16" s="17"/>
      <c r="D16" s="21"/>
      <c r="E16" s="21"/>
      <c r="F16" s="21"/>
      <c r="G16" s="21"/>
      <c r="H16" s="21"/>
      <c r="I16" s="43"/>
      <c r="J16" s="21"/>
      <c r="K16" s="21"/>
      <c r="M16" s="43"/>
      <c r="N16" s="21"/>
    </row>
    <row r="17" spans="1:14" s="16" customFormat="1" ht="70.5" customHeight="1" x14ac:dyDescent="0.2">
      <c r="A17" s="119"/>
      <c r="B17" s="21"/>
      <c r="C17" s="24"/>
      <c r="D17" s="23"/>
      <c r="E17" s="23"/>
      <c r="F17" s="23"/>
      <c r="G17" s="21"/>
      <c r="H17" s="21"/>
      <c r="I17" s="43"/>
      <c r="J17" s="23"/>
      <c r="K17" s="23"/>
      <c r="M17" s="43"/>
      <c r="N17" s="23"/>
    </row>
    <row r="18" spans="1:14" ht="53.25" customHeight="1" x14ac:dyDescent="0.2">
      <c r="A18" s="119"/>
      <c r="B18" s="119"/>
      <c r="C18" s="17"/>
      <c r="D18" s="21"/>
      <c r="E18" s="21"/>
      <c r="F18" s="21"/>
      <c r="G18" s="21"/>
      <c r="H18" s="21"/>
      <c r="I18" s="43"/>
      <c r="J18" s="21"/>
      <c r="K18" s="21"/>
      <c r="M18" s="43"/>
      <c r="N18" s="21"/>
    </row>
    <row r="19" spans="1:14" ht="81.75" customHeight="1" x14ac:dyDescent="0.2">
      <c r="A19" s="119"/>
      <c r="B19" s="21"/>
      <c r="C19" s="24"/>
      <c r="D19" s="23"/>
      <c r="E19" s="23"/>
      <c r="F19" s="23"/>
      <c r="G19" s="21"/>
      <c r="H19" s="21"/>
      <c r="I19" s="43"/>
      <c r="J19" s="23"/>
      <c r="K19" s="23"/>
      <c r="M19" s="43"/>
      <c r="N19" s="23"/>
    </row>
    <row r="20" spans="1:14" ht="53.25" customHeight="1" x14ac:dyDescent="0.2">
      <c r="A20" s="21"/>
      <c r="B20" s="21"/>
      <c r="C20" s="17"/>
      <c r="D20" s="21"/>
      <c r="E20" s="21"/>
      <c r="F20" s="21"/>
      <c r="G20" s="21"/>
      <c r="H20" s="21"/>
      <c r="I20" s="43"/>
      <c r="J20" s="21"/>
      <c r="K20" s="23"/>
      <c r="M20" s="43"/>
      <c r="N20" s="23"/>
    </row>
    <row r="21" spans="1:14" ht="53.25" customHeight="1" x14ac:dyDescent="0.2">
      <c r="A21" s="119"/>
      <c r="B21" s="21"/>
      <c r="C21" s="17"/>
      <c r="D21" s="21"/>
      <c r="E21" s="21"/>
      <c r="F21" s="21"/>
      <c r="G21" s="21"/>
      <c r="H21" s="21"/>
      <c r="I21" s="43"/>
      <c r="J21" s="21"/>
      <c r="K21" s="21"/>
      <c r="M21" s="43"/>
      <c r="N21" s="21"/>
    </row>
    <row r="22" spans="1:14" ht="53.25" customHeight="1" x14ac:dyDescent="0.2">
      <c r="A22" s="21"/>
      <c r="B22" s="21"/>
      <c r="C22" s="17"/>
      <c r="D22" s="21"/>
      <c r="E22" s="21"/>
      <c r="F22" s="21"/>
      <c r="G22" s="21"/>
      <c r="H22" s="21"/>
      <c r="I22" s="43"/>
      <c r="J22" s="21"/>
      <c r="K22" s="21"/>
      <c r="M22" s="43"/>
      <c r="N22" s="123"/>
    </row>
    <row r="23" spans="1:14" ht="53.25" customHeight="1" x14ac:dyDescent="0.2">
      <c r="A23" s="119"/>
      <c r="B23" s="21"/>
      <c r="C23" s="17"/>
      <c r="D23" s="21"/>
      <c r="E23" s="21"/>
      <c r="F23" s="21"/>
      <c r="G23" s="21"/>
      <c r="H23" s="21"/>
      <c r="I23" s="43"/>
      <c r="J23" s="21"/>
      <c r="K23" s="21"/>
      <c r="M23" s="43"/>
      <c r="N23" s="123"/>
    </row>
    <row r="24" spans="1:14" ht="83.25" customHeight="1" x14ac:dyDescent="0.2">
      <c r="A24" s="21"/>
      <c r="B24" s="21"/>
      <c r="C24" s="24"/>
      <c r="D24" s="23"/>
      <c r="E24" s="23"/>
      <c r="F24" s="23"/>
      <c r="G24" s="21"/>
      <c r="H24" s="21"/>
      <c r="I24" s="43"/>
      <c r="J24" s="23"/>
      <c r="K24" s="23"/>
      <c r="M24" s="43"/>
      <c r="N24" s="23"/>
    </row>
    <row r="25" spans="1:14" ht="100.5" customHeight="1" x14ac:dyDescent="0.2">
      <c r="A25" s="119"/>
      <c r="B25" s="21"/>
      <c r="C25" s="17"/>
      <c r="D25" s="21"/>
      <c r="E25" s="21"/>
      <c r="F25" s="21"/>
      <c r="G25" s="21"/>
      <c r="H25" s="21"/>
      <c r="I25" s="43"/>
      <c r="J25" s="21"/>
      <c r="K25" s="292"/>
      <c r="M25" s="43"/>
      <c r="N25" s="21"/>
    </row>
    <row r="26" spans="1:14" ht="53.25" customHeight="1" x14ac:dyDescent="0.2">
      <c r="A26" s="21"/>
      <c r="B26" s="21"/>
      <c r="C26" s="17"/>
      <c r="D26" s="21"/>
      <c r="E26" s="21"/>
      <c r="F26" s="21"/>
      <c r="G26" s="21"/>
      <c r="H26" s="21"/>
      <c r="I26" s="43"/>
      <c r="J26" s="21"/>
      <c r="K26" s="20"/>
      <c r="M26" s="43"/>
      <c r="N26" s="135"/>
    </row>
    <row r="27" spans="1:14" ht="53.25" customHeight="1" x14ac:dyDescent="0.2">
      <c r="A27" s="119"/>
      <c r="B27" s="21"/>
      <c r="C27" s="17"/>
      <c r="D27" s="21"/>
      <c r="E27" s="21"/>
      <c r="F27" s="21"/>
      <c r="G27" s="21"/>
      <c r="H27" s="21"/>
      <c r="I27" s="43"/>
      <c r="J27" s="21"/>
      <c r="K27" s="21"/>
      <c r="M27" s="43"/>
      <c r="N27" s="21"/>
    </row>
    <row r="28" spans="1:14" ht="53.25" customHeight="1" x14ac:dyDescent="0.2">
      <c r="A28" s="21"/>
      <c r="B28" s="21"/>
      <c r="C28" s="17"/>
      <c r="D28" s="21"/>
      <c r="E28" s="21"/>
      <c r="F28" s="21"/>
      <c r="G28" s="21"/>
      <c r="H28" s="21"/>
      <c r="I28" s="43"/>
      <c r="J28" s="21"/>
      <c r="K28" s="21"/>
      <c r="M28" s="43"/>
      <c r="N28" s="123"/>
    </row>
    <row r="29" spans="1:14" ht="53.25" customHeight="1" x14ac:dyDescent="0.2">
      <c r="A29" s="119"/>
      <c r="B29" s="21"/>
      <c r="C29" s="17"/>
      <c r="D29" s="21"/>
      <c r="E29" s="119"/>
      <c r="F29" s="21"/>
      <c r="G29" s="21"/>
      <c r="H29" s="21"/>
      <c r="I29" s="43"/>
      <c r="J29" s="21"/>
      <c r="K29" s="20"/>
      <c r="M29" s="43"/>
      <c r="N29" s="20"/>
    </row>
    <row r="30" spans="1:14" ht="53.25" customHeight="1" x14ac:dyDescent="0.2">
      <c r="A30" s="21"/>
      <c r="B30" s="21"/>
      <c r="C30" s="17"/>
      <c r="D30" s="21"/>
      <c r="E30" s="21"/>
      <c r="F30" s="21"/>
      <c r="G30" s="21"/>
      <c r="H30" s="21"/>
      <c r="I30" s="43"/>
      <c r="J30" s="21"/>
      <c r="K30" s="21"/>
      <c r="M30" s="43"/>
      <c r="N30" s="21"/>
    </row>
    <row r="31" spans="1:14" x14ac:dyDescent="0.2">
      <c r="A31" s="119"/>
      <c r="B31" s="21"/>
      <c r="C31" s="17"/>
      <c r="D31" s="21"/>
      <c r="E31" s="21"/>
      <c r="F31" s="21"/>
      <c r="G31" s="21"/>
      <c r="H31" s="21"/>
      <c r="I31" s="43"/>
      <c r="J31" s="23"/>
      <c r="K31" s="21"/>
      <c r="M31" s="43"/>
      <c r="N31" s="21"/>
    </row>
    <row r="32" spans="1:14" ht="65.25" customHeight="1" x14ac:dyDescent="0.2">
      <c r="A32" s="21"/>
      <c r="B32" s="21"/>
      <c r="C32" s="24"/>
      <c r="D32" s="23"/>
      <c r="E32" s="23"/>
      <c r="F32" s="23"/>
      <c r="G32" s="21"/>
      <c r="H32" s="21"/>
      <c r="I32" s="43"/>
      <c r="J32" s="23"/>
      <c r="K32" s="21"/>
      <c r="M32" s="43"/>
      <c r="N32" s="21"/>
    </row>
    <row r="33" spans="1:14" ht="80.25" customHeight="1" x14ac:dyDescent="0.2">
      <c r="A33" s="119"/>
      <c r="B33" s="21"/>
      <c r="C33" s="17"/>
      <c r="D33" s="21"/>
      <c r="E33" s="21"/>
      <c r="F33" s="21"/>
      <c r="G33" s="21"/>
      <c r="H33" s="21"/>
      <c r="I33" s="43"/>
      <c r="J33" s="21"/>
      <c r="K33" s="20"/>
      <c r="M33" s="43"/>
      <c r="N33" s="135"/>
    </row>
    <row r="34" spans="1:14" ht="63.75" customHeight="1" x14ac:dyDescent="0.2">
      <c r="A34" s="21"/>
      <c r="B34" s="21"/>
      <c r="C34" s="17"/>
      <c r="D34" s="21"/>
      <c r="E34" s="21"/>
      <c r="F34" s="21"/>
      <c r="G34" s="127"/>
      <c r="H34" s="21"/>
      <c r="I34" s="43"/>
      <c r="J34" s="23"/>
      <c r="K34" s="21"/>
      <c r="M34" s="43"/>
      <c r="N34" s="21"/>
    </row>
    <row r="35" spans="1:14" ht="53.25" customHeight="1" x14ac:dyDescent="0.2">
      <c r="A35" s="119"/>
      <c r="B35" s="21"/>
      <c r="C35" s="17"/>
      <c r="D35" s="21"/>
      <c r="E35" s="21"/>
      <c r="F35" s="21"/>
      <c r="G35" s="21"/>
      <c r="H35" s="21"/>
      <c r="I35" s="43"/>
      <c r="J35" s="23"/>
      <c r="K35" s="21"/>
      <c r="M35" s="43"/>
      <c r="N35" s="123"/>
    </row>
    <row r="36" spans="1:14" ht="53.25" customHeight="1" x14ac:dyDescent="0.2">
      <c r="A36" s="21"/>
      <c r="B36" s="21"/>
      <c r="C36" s="17"/>
      <c r="D36" s="21"/>
      <c r="E36" s="21"/>
      <c r="F36" s="21"/>
      <c r="G36" s="21"/>
      <c r="H36" s="21"/>
      <c r="I36" s="43"/>
      <c r="J36" s="21"/>
      <c r="K36" s="21"/>
      <c r="M36" s="43"/>
      <c r="N36" s="21"/>
    </row>
    <row r="37" spans="1:14" ht="53.25" customHeight="1" x14ac:dyDescent="0.2">
      <c r="A37" s="119"/>
      <c r="B37" s="119"/>
      <c r="C37" s="17"/>
      <c r="D37" s="21"/>
      <c r="E37" s="21"/>
      <c r="F37" s="21"/>
      <c r="G37" s="21"/>
      <c r="H37" s="21"/>
      <c r="I37" s="43"/>
      <c r="J37" s="21"/>
      <c r="K37" s="21"/>
      <c r="M37" s="43"/>
      <c r="N37" s="21"/>
    </row>
    <row r="38" spans="1:14" ht="54.75" customHeight="1" x14ac:dyDescent="0.2">
      <c r="A38" s="21"/>
      <c r="B38" s="21"/>
      <c r="C38" s="17"/>
      <c r="D38" s="21"/>
      <c r="E38" s="21"/>
      <c r="F38" s="21"/>
      <c r="G38" s="21"/>
      <c r="H38" s="21"/>
      <c r="I38" s="43"/>
      <c r="J38" s="21"/>
      <c r="K38" s="21"/>
      <c r="M38" s="43"/>
      <c r="N38" s="21"/>
    </row>
    <row r="39" spans="1:14" x14ac:dyDescent="0.2">
      <c r="A39" s="119"/>
      <c r="B39" s="119"/>
      <c r="C39" s="17"/>
      <c r="D39" s="21"/>
      <c r="E39" s="21"/>
      <c r="F39" s="21"/>
      <c r="G39" s="21"/>
      <c r="H39" s="21"/>
      <c r="I39" s="43"/>
      <c r="J39" s="21"/>
      <c r="K39" s="21"/>
      <c r="M39" s="43"/>
      <c r="N39" s="21"/>
    </row>
    <row r="40" spans="1:14" ht="43.5" customHeight="1" x14ac:dyDescent="0.2">
      <c r="A40" s="21"/>
      <c r="B40" s="21"/>
      <c r="C40" s="17"/>
      <c r="D40" s="21"/>
      <c r="E40" s="21"/>
      <c r="F40" s="21"/>
      <c r="G40" s="21"/>
      <c r="H40" s="21"/>
      <c r="I40" s="43"/>
      <c r="J40" s="21"/>
      <c r="K40" s="21"/>
      <c r="M40" s="43"/>
      <c r="N40" s="21"/>
    </row>
    <row r="41" spans="1:14" ht="46.5" customHeight="1" x14ac:dyDescent="0.2">
      <c r="A41" s="119"/>
      <c r="B41" s="21"/>
      <c r="C41" s="17"/>
      <c r="D41" s="21"/>
      <c r="E41" s="21"/>
      <c r="F41" s="21"/>
      <c r="G41" s="21"/>
      <c r="H41" s="21"/>
      <c r="I41" s="43"/>
      <c r="J41" s="21"/>
      <c r="K41" s="21"/>
      <c r="M41" s="43"/>
      <c r="N41" s="21"/>
    </row>
    <row r="42" spans="1:14" ht="54" customHeight="1" x14ac:dyDescent="0.2">
      <c r="A42" s="21"/>
      <c r="B42" s="21"/>
      <c r="C42" s="17"/>
      <c r="D42" s="21"/>
      <c r="E42" s="21"/>
      <c r="F42" s="21"/>
      <c r="G42" s="21"/>
      <c r="H42" s="21"/>
      <c r="I42" s="43"/>
      <c r="J42" s="21"/>
      <c r="K42" s="21"/>
      <c r="M42" s="43"/>
      <c r="N42" s="123"/>
    </row>
    <row r="43" spans="1:14" x14ac:dyDescent="0.2">
      <c r="A43" s="119"/>
      <c r="B43" s="21"/>
      <c r="C43" s="17"/>
      <c r="D43" s="21"/>
      <c r="E43" s="21"/>
      <c r="F43" s="21"/>
      <c r="G43" s="21"/>
      <c r="H43" s="21"/>
      <c r="I43" s="43"/>
      <c r="J43" s="21"/>
      <c r="K43" s="21"/>
      <c r="M43" s="43"/>
      <c r="N43" s="123"/>
    </row>
    <row r="44" spans="1:14" ht="65.25" customHeight="1" x14ac:dyDescent="0.2">
      <c r="A44" s="21"/>
      <c r="B44" s="21"/>
      <c r="C44" s="17"/>
      <c r="D44" s="21"/>
      <c r="E44" s="21"/>
      <c r="F44" s="21"/>
      <c r="G44" s="21"/>
      <c r="H44" s="21"/>
      <c r="I44" s="43"/>
      <c r="J44" s="21"/>
      <c r="K44" s="21"/>
      <c r="M44" s="43"/>
      <c r="N44" s="21"/>
    </row>
    <row r="45" spans="1:14" x14ac:dyDescent="0.2">
      <c r="A45" s="119"/>
      <c r="B45" s="21"/>
      <c r="C45" s="17"/>
      <c r="D45" s="21"/>
      <c r="E45" s="21"/>
      <c r="F45" s="21"/>
      <c r="G45" s="21"/>
      <c r="H45" s="21"/>
      <c r="I45" s="43"/>
      <c r="J45" s="21"/>
      <c r="K45" s="21"/>
      <c r="M45" s="43"/>
      <c r="N45" s="21"/>
    </row>
    <row r="46" spans="1:14" x14ac:dyDescent="0.2">
      <c r="A46" s="21"/>
      <c r="B46" s="21"/>
      <c r="C46" s="17"/>
      <c r="D46" s="21"/>
      <c r="E46" s="21"/>
      <c r="F46" s="21"/>
      <c r="G46" s="21"/>
      <c r="H46" s="21"/>
      <c r="I46" s="43"/>
      <c r="J46" s="21"/>
      <c r="K46" s="21"/>
      <c r="M46" s="43"/>
      <c r="N46" s="21"/>
    </row>
    <row r="47" spans="1:14" ht="44.25" customHeight="1" x14ac:dyDescent="0.2">
      <c r="A47" s="119"/>
      <c r="B47" s="21"/>
      <c r="C47" s="17"/>
      <c r="D47" s="21"/>
      <c r="E47" s="21"/>
      <c r="F47" s="21"/>
      <c r="G47" s="21"/>
      <c r="H47" s="21"/>
      <c r="I47" s="43"/>
      <c r="J47" s="21"/>
      <c r="K47" s="21"/>
      <c r="M47" s="43"/>
      <c r="N47" s="21"/>
    </row>
    <row r="48" spans="1:14" x14ac:dyDescent="0.2">
      <c r="A48" s="21"/>
      <c r="B48" s="21"/>
      <c r="C48" s="17"/>
      <c r="D48" s="21"/>
      <c r="E48" s="21"/>
      <c r="F48" s="21"/>
      <c r="G48" s="21"/>
      <c r="H48" s="21"/>
      <c r="I48" s="43"/>
      <c r="J48" s="21"/>
      <c r="K48" s="21"/>
      <c r="M48" s="43"/>
      <c r="N48" s="123"/>
    </row>
    <row r="49" spans="1:14" ht="58.5" customHeight="1" x14ac:dyDescent="0.2">
      <c r="A49" s="119"/>
      <c r="B49" s="21"/>
      <c r="C49" s="17"/>
      <c r="D49" s="21"/>
      <c r="E49" s="21"/>
      <c r="F49" s="21"/>
      <c r="G49" s="21"/>
      <c r="H49" s="21"/>
      <c r="I49" s="43"/>
      <c r="J49" s="21"/>
      <c r="K49" s="21"/>
      <c r="M49" s="43"/>
      <c r="N49" s="21"/>
    </row>
    <row r="50" spans="1:14" ht="69.75" customHeight="1" x14ac:dyDescent="0.2">
      <c r="A50" s="21"/>
      <c r="B50" s="119"/>
      <c r="C50" s="17"/>
      <c r="D50" s="21"/>
      <c r="E50" s="21"/>
      <c r="F50" s="21"/>
      <c r="G50" s="21"/>
      <c r="H50" s="21"/>
      <c r="I50" s="335"/>
      <c r="J50" s="21"/>
      <c r="K50" s="21"/>
      <c r="M50" s="43"/>
      <c r="N50" s="21"/>
    </row>
    <row r="51" spans="1:14" ht="46.5" customHeight="1" x14ac:dyDescent="0.2">
      <c r="A51" s="119"/>
      <c r="B51" s="21"/>
      <c r="C51" s="17"/>
      <c r="D51" s="21"/>
      <c r="E51" s="21"/>
      <c r="F51" s="21"/>
      <c r="G51" s="21"/>
      <c r="H51" s="21"/>
      <c r="I51" s="43"/>
      <c r="J51" s="21"/>
      <c r="K51" s="21"/>
      <c r="M51" s="43"/>
      <c r="N51" s="21"/>
    </row>
    <row r="52" spans="1:14" ht="35.25" customHeight="1" x14ac:dyDescent="0.2">
      <c r="A52" s="21"/>
      <c r="B52" s="119"/>
      <c r="C52" s="17"/>
      <c r="D52" s="21"/>
      <c r="E52" s="21"/>
      <c r="F52" s="21"/>
      <c r="G52" s="21"/>
      <c r="H52" s="21"/>
      <c r="I52" s="43"/>
      <c r="J52" s="21"/>
      <c r="K52" s="21"/>
      <c r="M52" s="43"/>
      <c r="N52" s="21"/>
    </row>
    <row r="53" spans="1:14" ht="43.5" customHeight="1" x14ac:dyDescent="0.2">
      <c r="A53" s="119"/>
      <c r="B53" s="21"/>
      <c r="C53" s="17"/>
      <c r="D53" s="21"/>
      <c r="E53" s="21"/>
      <c r="F53" s="21"/>
      <c r="G53" s="21"/>
      <c r="H53" s="21"/>
      <c r="I53" s="43"/>
      <c r="J53" s="21"/>
      <c r="K53" s="21"/>
      <c r="M53" s="43"/>
      <c r="N53" s="21"/>
    </row>
    <row r="54" spans="1:14" ht="36.75" customHeight="1" x14ac:dyDescent="0.2">
      <c r="A54" s="21"/>
      <c r="B54" s="21"/>
      <c r="C54" s="17"/>
      <c r="D54" s="21"/>
      <c r="E54" s="21"/>
      <c r="F54" s="21"/>
      <c r="G54" s="21"/>
      <c r="H54" s="21"/>
      <c r="I54" s="43"/>
      <c r="J54" s="21"/>
      <c r="K54" s="21"/>
      <c r="M54" s="43"/>
      <c r="N54" s="21"/>
    </row>
    <row r="55" spans="1:14" ht="39" customHeight="1" x14ac:dyDescent="0.2">
      <c r="A55" s="119"/>
      <c r="B55" s="21"/>
      <c r="C55" s="17"/>
      <c r="D55" s="21"/>
      <c r="E55" s="21"/>
      <c r="F55" s="21"/>
      <c r="G55" s="21"/>
      <c r="H55" s="21"/>
      <c r="I55" s="43"/>
      <c r="J55" s="21"/>
      <c r="K55" s="21"/>
      <c r="M55" s="43"/>
      <c r="N55" s="21"/>
    </row>
    <row r="56" spans="1:14" ht="79.5" customHeight="1" x14ac:dyDescent="0.2">
      <c r="A56" s="21"/>
      <c r="B56" s="21"/>
      <c r="C56" s="17"/>
      <c r="D56" s="21"/>
      <c r="E56" s="21"/>
      <c r="F56" s="21"/>
      <c r="G56" s="21"/>
      <c r="H56" s="21"/>
      <c r="I56" s="43"/>
      <c r="J56" s="21"/>
      <c r="K56" s="20"/>
      <c r="M56" s="43"/>
      <c r="N56" s="20"/>
    </row>
    <row r="57" spans="1:14" ht="54" customHeight="1" x14ac:dyDescent="0.2">
      <c r="A57" s="119"/>
      <c r="B57" s="21"/>
      <c r="C57" s="17"/>
      <c r="D57" s="21"/>
      <c r="E57" s="21"/>
      <c r="F57" s="20"/>
      <c r="G57" s="21"/>
      <c r="H57" s="21"/>
      <c r="I57" s="43"/>
      <c r="J57" s="21"/>
      <c r="K57" s="21"/>
      <c r="M57" s="43"/>
      <c r="N57" s="21"/>
    </row>
    <row r="58" spans="1:14" ht="69.75" customHeight="1" x14ac:dyDescent="0.2">
      <c r="A58" s="21"/>
      <c r="B58" s="21"/>
      <c r="C58" s="17"/>
      <c r="D58" s="21"/>
      <c r="E58" s="21"/>
      <c r="F58" s="21"/>
      <c r="G58" s="21"/>
      <c r="H58" s="21"/>
      <c r="I58" s="43"/>
      <c r="J58" s="21"/>
      <c r="K58" s="21"/>
      <c r="M58" s="43"/>
      <c r="N58" s="21"/>
    </row>
    <row r="59" spans="1:14" ht="65.25" customHeight="1" x14ac:dyDescent="0.2">
      <c r="A59" s="119"/>
      <c r="B59" s="21"/>
      <c r="C59" s="17"/>
      <c r="D59" s="21"/>
      <c r="E59" s="21"/>
      <c r="F59" s="21"/>
      <c r="G59" s="21"/>
      <c r="H59" s="21"/>
      <c r="I59" s="43"/>
      <c r="J59" s="21"/>
      <c r="K59" s="20"/>
      <c r="M59" s="43"/>
      <c r="N59" s="20"/>
    </row>
    <row r="60" spans="1:14" ht="119.25" customHeight="1" x14ac:dyDescent="0.2">
      <c r="A60" s="21"/>
      <c r="B60" s="21"/>
      <c r="C60" s="17"/>
      <c r="D60" s="21"/>
      <c r="E60" s="21"/>
      <c r="F60" s="21"/>
      <c r="G60" s="21"/>
      <c r="H60" s="21"/>
      <c r="I60" s="43"/>
      <c r="J60" s="21"/>
      <c r="K60" s="21"/>
      <c r="M60" s="43"/>
      <c r="N60" s="21"/>
    </row>
    <row r="61" spans="1:14" ht="41.25" customHeight="1" x14ac:dyDescent="0.2">
      <c r="A61" s="119"/>
      <c r="B61" s="21"/>
      <c r="C61" s="17"/>
      <c r="D61" s="21"/>
      <c r="E61" s="21"/>
      <c r="F61" s="21"/>
      <c r="G61" s="21"/>
      <c r="H61" s="21"/>
      <c r="I61" s="43"/>
      <c r="J61" s="21"/>
      <c r="K61" s="21"/>
      <c r="M61" s="43"/>
      <c r="N61" s="21"/>
    </row>
    <row r="62" spans="1:14" ht="44.25" customHeight="1" x14ac:dyDescent="0.2">
      <c r="A62" s="21"/>
      <c r="B62" s="21"/>
      <c r="C62" s="17"/>
      <c r="D62" s="21"/>
      <c r="E62" s="21"/>
      <c r="F62" s="21"/>
      <c r="G62" s="21"/>
      <c r="H62" s="21"/>
      <c r="I62" s="43"/>
      <c r="J62" s="21"/>
      <c r="K62" s="21"/>
      <c r="M62" s="43"/>
      <c r="N62" s="21"/>
    </row>
    <row r="63" spans="1:14" ht="41.25" customHeight="1" x14ac:dyDescent="0.2">
      <c r="A63" s="119"/>
      <c r="B63" s="21"/>
      <c r="C63" s="17"/>
      <c r="D63" s="21"/>
      <c r="E63" s="21"/>
      <c r="F63" s="21"/>
      <c r="G63" s="21"/>
      <c r="H63" s="21"/>
      <c r="I63" s="43"/>
      <c r="J63" s="21"/>
      <c r="K63" s="21"/>
      <c r="M63" s="43"/>
      <c r="N63" s="21"/>
    </row>
    <row r="64" spans="1:14" ht="39" customHeight="1" x14ac:dyDescent="0.2">
      <c r="A64" s="21"/>
      <c r="B64" s="21"/>
      <c r="C64" s="17"/>
      <c r="D64" s="21"/>
      <c r="E64" s="21"/>
      <c r="F64" s="21"/>
      <c r="G64" s="21"/>
      <c r="H64" s="21"/>
      <c r="I64" s="43"/>
      <c r="J64" s="21"/>
      <c r="K64" s="21"/>
      <c r="M64" s="43"/>
      <c r="N64" s="21"/>
    </row>
    <row r="65" spans="1:14" ht="57.75" customHeight="1" x14ac:dyDescent="0.2">
      <c r="A65" s="119"/>
      <c r="B65" s="21"/>
      <c r="C65" s="24"/>
      <c r="D65" s="23"/>
      <c r="E65" s="23"/>
      <c r="F65" s="23"/>
      <c r="G65" s="21"/>
      <c r="H65" s="21"/>
      <c r="I65" s="43"/>
      <c r="J65" s="23"/>
      <c r="K65" s="21"/>
      <c r="M65" s="43"/>
      <c r="N65" s="21"/>
    </row>
    <row r="66" spans="1:14" ht="64.5" customHeight="1" x14ac:dyDescent="0.2">
      <c r="A66" s="21"/>
      <c r="B66" s="21"/>
      <c r="C66" s="17"/>
      <c r="D66" s="21"/>
      <c r="E66" s="21"/>
      <c r="F66" s="21"/>
      <c r="G66" s="21"/>
      <c r="H66" s="21"/>
      <c r="I66" s="43"/>
      <c r="J66" s="21"/>
      <c r="K66" s="21"/>
      <c r="M66" s="43"/>
      <c r="N66" s="123"/>
    </row>
    <row r="67" spans="1:14" ht="43.5" customHeight="1" x14ac:dyDescent="0.2">
      <c r="A67" s="119"/>
      <c r="B67" s="21"/>
      <c r="C67" s="17"/>
      <c r="D67" s="21"/>
      <c r="E67" s="21"/>
      <c r="F67" s="21"/>
      <c r="G67" s="21"/>
      <c r="H67" s="21"/>
      <c r="I67" s="43"/>
      <c r="J67" s="21"/>
      <c r="K67" s="21"/>
      <c r="M67" s="43"/>
      <c r="N67" s="21"/>
    </row>
    <row r="68" spans="1:14" ht="48" customHeight="1" x14ac:dyDescent="0.2">
      <c r="A68" s="21"/>
      <c r="B68" s="21"/>
      <c r="C68" s="17"/>
      <c r="D68" s="21"/>
      <c r="E68" s="21"/>
      <c r="F68" s="21"/>
      <c r="G68" s="21"/>
      <c r="H68" s="21"/>
      <c r="I68" s="43"/>
      <c r="J68" s="21"/>
      <c r="K68" s="21"/>
      <c r="M68" s="43"/>
      <c r="N68" s="21"/>
    </row>
    <row r="69" spans="1:14" ht="37.5" customHeight="1" x14ac:dyDescent="0.2">
      <c r="A69" s="119"/>
      <c r="B69" s="119"/>
      <c r="C69" s="33"/>
      <c r="D69" s="119"/>
      <c r="E69" s="119"/>
      <c r="F69" s="119"/>
      <c r="G69" s="21"/>
      <c r="H69" s="21"/>
      <c r="I69" s="21"/>
      <c r="J69" s="119"/>
      <c r="K69" s="21"/>
      <c r="M69" s="21"/>
      <c r="N69" s="21"/>
    </row>
    <row r="70" spans="1:14" ht="90.75" customHeight="1" x14ac:dyDescent="0.2">
      <c r="A70" s="21"/>
      <c r="B70" s="21"/>
      <c r="C70" s="17"/>
      <c r="D70" s="21"/>
      <c r="E70" s="21"/>
      <c r="F70" s="21"/>
      <c r="G70" s="21"/>
      <c r="H70" s="21"/>
      <c r="I70" s="43"/>
      <c r="J70" s="21"/>
      <c r="K70" s="21"/>
      <c r="M70" s="43"/>
      <c r="N70" s="21"/>
    </row>
    <row r="71" spans="1:14" ht="71.25" customHeight="1" x14ac:dyDescent="0.2">
      <c r="A71" s="119"/>
      <c r="B71" s="21"/>
      <c r="C71" s="17"/>
      <c r="D71" s="21"/>
      <c r="E71" s="21"/>
      <c r="F71" s="21"/>
      <c r="G71" s="21"/>
      <c r="H71" s="21"/>
      <c r="I71" s="43"/>
      <c r="J71" s="21"/>
      <c r="K71" s="21"/>
      <c r="M71" s="43"/>
      <c r="N71" s="21"/>
    </row>
    <row r="72" spans="1:14" ht="40.5" customHeight="1" x14ac:dyDescent="0.2">
      <c r="A72" s="21"/>
      <c r="B72" s="21"/>
      <c r="C72" s="17"/>
      <c r="D72" s="21"/>
      <c r="E72" s="21"/>
      <c r="F72" s="21"/>
      <c r="G72" s="21"/>
      <c r="H72" s="21"/>
      <c r="I72" s="43"/>
      <c r="J72" s="21"/>
      <c r="K72" s="21"/>
      <c r="M72" s="43"/>
      <c r="N72" s="21"/>
    </row>
    <row r="73" spans="1:14" ht="40.5" customHeight="1" x14ac:dyDescent="0.2">
      <c r="A73" s="119"/>
      <c r="B73" s="21"/>
      <c r="C73" s="17"/>
      <c r="D73" s="21"/>
      <c r="E73" s="21"/>
      <c r="F73" s="21"/>
      <c r="G73" s="21"/>
      <c r="H73" s="21"/>
      <c r="I73" s="43"/>
      <c r="J73" s="21"/>
      <c r="K73" s="21"/>
      <c r="M73" s="43"/>
      <c r="N73" s="21"/>
    </row>
    <row r="74" spans="1:14" ht="47.25" customHeight="1" x14ac:dyDescent="0.2">
      <c r="A74" s="21"/>
      <c r="B74" s="21"/>
      <c r="C74" s="17"/>
      <c r="D74" s="21"/>
      <c r="E74" s="21"/>
      <c r="F74" s="21"/>
      <c r="G74" s="21"/>
      <c r="H74" s="21"/>
      <c r="I74" s="43"/>
      <c r="J74" s="21"/>
      <c r="K74" s="21"/>
      <c r="M74" s="43"/>
      <c r="N74" s="21"/>
    </row>
    <row r="75" spans="1:14" ht="38.25" customHeight="1" x14ac:dyDescent="0.2">
      <c r="A75" s="119"/>
      <c r="B75" s="20"/>
      <c r="C75" s="28"/>
      <c r="D75" s="20"/>
      <c r="E75" s="20"/>
      <c r="F75" s="20"/>
      <c r="G75" s="21"/>
      <c r="H75" s="21"/>
      <c r="I75" s="43"/>
      <c r="J75" s="20"/>
      <c r="K75" s="21"/>
      <c r="M75" s="43"/>
      <c r="N75" s="21"/>
    </row>
    <row r="76" spans="1:14" ht="42" customHeight="1" x14ac:dyDescent="0.2">
      <c r="A76" s="21"/>
      <c r="B76" s="21"/>
      <c r="C76" s="17"/>
      <c r="D76" s="21"/>
      <c r="E76" s="21"/>
      <c r="F76" s="21"/>
      <c r="G76" s="21"/>
      <c r="H76" s="21"/>
      <c r="I76" s="224"/>
      <c r="J76" s="21"/>
      <c r="K76" s="21"/>
      <c r="M76" s="43"/>
      <c r="N76" s="21"/>
    </row>
    <row r="77" spans="1:14" ht="49.5" customHeight="1" x14ac:dyDescent="0.2">
      <c r="A77" s="119"/>
      <c r="B77" s="21"/>
      <c r="C77" s="17"/>
      <c r="D77" s="21"/>
      <c r="E77" s="21"/>
      <c r="F77" s="21"/>
      <c r="G77" s="21"/>
      <c r="H77" s="21"/>
      <c r="I77" s="43"/>
      <c r="J77" s="21"/>
      <c r="K77" s="21"/>
      <c r="M77" s="43"/>
      <c r="N77" s="21"/>
    </row>
    <row r="78" spans="1:14" ht="51.75" customHeight="1" x14ac:dyDescent="0.2">
      <c r="A78" s="21"/>
      <c r="B78" s="21"/>
      <c r="C78" s="17"/>
      <c r="D78" s="21"/>
      <c r="E78" s="21"/>
      <c r="F78" s="21"/>
      <c r="G78" s="21"/>
      <c r="H78" s="21"/>
      <c r="I78" s="43"/>
      <c r="J78" s="21"/>
      <c r="K78" s="21"/>
      <c r="M78" s="43"/>
      <c r="N78" s="123"/>
    </row>
    <row r="79" spans="1:14" ht="50.25" customHeight="1" x14ac:dyDescent="0.2">
      <c r="A79" s="119"/>
      <c r="B79" s="21"/>
      <c r="C79" s="17"/>
      <c r="D79" s="21"/>
      <c r="E79" s="21"/>
      <c r="F79" s="21"/>
      <c r="G79" s="21"/>
      <c r="H79" s="21"/>
      <c r="I79" s="43"/>
      <c r="J79" s="21"/>
      <c r="K79" s="17"/>
      <c r="M79" s="43"/>
      <c r="N79" s="17"/>
    </row>
    <row r="80" spans="1:14" ht="96" customHeight="1" x14ac:dyDescent="0.2">
      <c r="A80" s="21"/>
      <c r="B80" s="21"/>
      <c r="C80" s="17"/>
      <c r="D80" s="21"/>
      <c r="E80" s="21"/>
      <c r="F80" s="21"/>
      <c r="G80" s="21"/>
      <c r="H80" s="21"/>
      <c r="I80" s="43"/>
      <c r="J80" s="21"/>
      <c r="K80" s="21"/>
      <c r="M80" s="43"/>
      <c r="N80" s="21"/>
    </row>
    <row r="81" spans="1:14" ht="57.75" customHeight="1" x14ac:dyDescent="0.2">
      <c r="A81" s="119"/>
      <c r="B81" s="21"/>
      <c r="C81" s="17"/>
      <c r="D81" s="21"/>
      <c r="E81" s="21"/>
      <c r="F81" s="21"/>
      <c r="G81" s="21"/>
      <c r="H81" s="21"/>
      <c r="I81" s="43"/>
      <c r="J81" s="21"/>
      <c r="K81" s="21"/>
      <c r="M81" s="43"/>
      <c r="N81" s="21"/>
    </row>
    <row r="82" spans="1:14" ht="51" customHeight="1" x14ac:dyDescent="0.2">
      <c r="A82" s="21"/>
      <c r="B82" s="21"/>
      <c r="C82" s="17"/>
      <c r="D82" s="21"/>
      <c r="E82" s="21"/>
      <c r="F82" s="21"/>
      <c r="G82" s="21"/>
      <c r="H82" s="21"/>
      <c r="I82" s="43"/>
      <c r="J82" s="21"/>
      <c r="K82" s="21"/>
      <c r="M82" s="43"/>
      <c r="N82" s="21"/>
    </row>
    <row r="83" spans="1:14" ht="61.5" customHeight="1" x14ac:dyDescent="0.2">
      <c r="A83" s="119"/>
      <c r="B83" s="21"/>
      <c r="C83" s="17"/>
      <c r="D83" s="21"/>
      <c r="E83" s="119"/>
      <c r="F83" s="21"/>
      <c r="G83" s="21"/>
      <c r="H83" s="21"/>
      <c r="I83" s="43"/>
      <c r="J83" s="21"/>
      <c r="K83" s="21"/>
      <c r="M83" s="43"/>
      <c r="N83" s="21"/>
    </row>
    <row r="84" spans="1:14" ht="103.5" customHeight="1" x14ac:dyDescent="0.2">
      <c r="A84" s="21"/>
      <c r="B84" s="20"/>
      <c r="C84" s="28"/>
      <c r="D84" s="20"/>
      <c r="E84" s="20"/>
      <c r="F84" s="20"/>
      <c r="G84" s="21"/>
      <c r="H84" s="21"/>
      <c r="I84" s="43"/>
      <c r="J84" s="20"/>
      <c r="K84" s="21"/>
      <c r="M84" s="43"/>
      <c r="N84" s="21"/>
    </row>
    <row r="85" spans="1:14" ht="43.5" customHeight="1" x14ac:dyDescent="0.2">
      <c r="A85" s="119"/>
      <c r="B85" s="119"/>
      <c r="C85" s="17"/>
      <c r="D85" s="21"/>
      <c r="E85" s="21"/>
      <c r="F85" s="21"/>
      <c r="G85" s="21"/>
      <c r="H85" s="21"/>
      <c r="I85" s="21"/>
      <c r="J85" s="21"/>
      <c r="K85" s="21"/>
      <c r="M85" s="21"/>
      <c r="N85" s="21"/>
    </row>
    <row r="86" spans="1:14" ht="42" customHeight="1" x14ac:dyDescent="0.2">
      <c r="A86" s="21"/>
      <c r="B86" s="21"/>
      <c r="C86" s="17"/>
      <c r="D86" s="21"/>
      <c r="E86" s="21"/>
      <c r="F86" s="21"/>
      <c r="G86" s="21"/>
      <c r="H86" s="21"/>
      <c r="I86" s="43"/>
      <c r="J86" s="21"/>
      <c r="K86" s="21"/>
      <c r="M86" s="43"/>
      <c r="N86" s="21"/>
    </row>
    <row r="87" spans="1:14" ht="36" customHeight="1" x14ac:dyDescent="0.2">
      <c r="A87" s="119"/>
      <c r="B87" s="21"/>
      <c r="C87" s="17"/>
      <c r="D87" s="21"/>
      <c r="E87" s="119"/>
      <c r="F87" s="21"/>
      <c r="G87" s="21"/>
      <c r="H87" s="21"/>
      <c r="I87" s="43"/>
      <c r="J87" s="21"/>
      <c r="K87" s="21"/>
      <c r="M87" s="43"/>
      <c r="N87" s="21"/>
    </row>
    <row r="88" spans="1:14" ht="57" customHeight="1" x14ac:dyDescent="0.2">
      <c r="A88" s="21"/>
      <c r="B88" s="21"/>
      <c r="C88" s="17"/>
      <c r="D88" s="21"/>
      <c r="E88" s="21"/>
      <c r="F88" s="21"/>
      <c r="G88" s="21"/>
      <c r="H88" s="21"/>
      <c r="I88" s="43"/>
      <c r="J88" s="21"/>
      <c r="K88" s="21"/>
      <c r="M88" s="43"/>
      <c r="N88" s="21"/>
    </row>
    <row r="89" spans="1:14" ht="81.75" customHeight="1" x14ac:dyDescent="0.2">
      <c r="A89" s="119"/>
      <c r="B89" s="21"/>
      <c r="C89" s="17"/>
      <c r="D89" s="21"/>
      <c r="E89" s="21"/>
      <c r="F89" s="21"/>
      <c r="G89" s="21"/>
      <c r="H89" s="21"/>
      <c r="I89" s="43"/>
      <c r="J89" s="21"/>
      <c r="K89" s="28"/>
      <c r="M89" s="43"/>
      <c r="N89" s="136"/>
    </row>
    <row r="90" spans="1:14" ht="51.75" customHeight="1" x14ac:dyDescent="0.2">
      <c r="A90" s="21"/>
      <c r="B90" s="21"/>
      <c r="C90" s="17"/>
      <c r="D90" s="21"/>
      <c r="E90" s="21"/>
      <c r="F90" s="21"/>
      <c r="G90" s="21"/>
      <c r="H90" s="21"/>
      <c r="I90" s="43"/>
      <c r="J90" s="21"/>
      <c r="K90" s="21"/>
      <c r="M90" s="43"/>
      <c r="N90" s="123"/>
    </row>
    <row r="91" spans="1:14" ht="51" customHeight="1" x14ac:dyDescent="0.2">
      <c r="A91" s="119"/>
      <c r="B91" s="21"/>
      <c r="C91" s="17"/>
      <c r="D91" s="21"/>
      <c r="E91" s="20"/>
      <c r="F91" s="21"/>
      <c r="G91" s="21"/>
      <c r="H91" s="21"/>
      <c r="I91" s="43"/>
      <c r="J91" s="21"/>
      <c r="K91" s="21"/>
      <c r="M91" s="43"/>
      <c r="N91" s="21"/>
    </row>
    <row r="92" spans="1:14" ht="37.5" customHeight="1" x14ac:dyDescent="0.2">
      <c r="A92" s="21"/>
      <c r="B92" s="21"/>
      <c r="C92" s="17"/>
      <c r="D92" s="21"/>
      <c r="E92" s="21"/>
      <c r="F92" s="21"/>
      <c r="G92" s="21"/>
      <c r="H92" s="21"/>
      <c r="I92" s="43"/>
      <c r="J92" s="21"/>
      <c r="K92" s="21"/>
      <c r="M92" s="43"/>
      <c r="N92" s="21"/>
    </row>
    <row r="93" spans="1:14" ht="52.5" customHeight="1" x14ac:dyDescent="0.2">
      <c r="A93" s="119"/>
      <c r="B93" s="21"/>
      <c r="C93" s="17"/>
      <c r="D93" s="21"/>
      <c r="E93" s="21"/>
      <c r="F93" s="21"/>
      <c r="G93" s="21"/>
      <c r="H93" s="21"/>
      <c r="I93" s="43"/>
      <c r="J93" s="21"/>
      <c r="K93" s="21"/>
      <c r="M93" s="43"/>
      <c r="N93" s="21"/>
    </row>
    <row r="94" spans="1:14" ht="80.25" customHeight="1" x14ac:dyDescent="0.2">
      <c r="A94" s="21"/>
      <c r="B94" s="21"/>
      <c r="C94" s="17"/>
      <c r="D94" s="21"/>
      <c r="E94" s="21"/>
      <c r="F94" s="21"/>
      <c r="G94" s="21"/>
      <c r="H94" s="21"/>
      <c r="I94" s="43"/>
      <c r="J94" s="21"/>
      <c r="K94" s="21"/>
      <c r="M94" s="43"/>
      <c r="N94" s="21"/>
    </row>
    <row r="95" spans="1:14" ht="64.5" customHeight="1" x14ac:dyDescent="0.2">
      <c r="A95" s="119"/>
      <c r="B95" s="21"/>
      <c r="C95" s="17"/>
      <c r="D95" s="21"/>
      <c r="E95" s="21"/>
      <c r="F95" s="21"/>
      <c r="G95" s="21"/>
      <c r="H95" s="21"/>
      <c r="I95" s="43"/>
      <c r="J95" s="21"/>
      <c r="K95" s="21"/>
      <c r="M95" s="121"/>
      <c r="N95" s="123"/>
    </row>
    <row r="96" spans="1:14" ht="37.5" customHeight="1" x14ac:dyDescent="0.2">
      <c r="A96" s="21"/>
      <c r="B96" s="21"/>
      <c r="C96" s="17"/>
      <c r="D96" s="21"/>
      <c r="E96" s="21"/>
      <c r="F96" s="21"/>
      <c r="G96" s="21"/>
      <c r="H96" s="21"/>
      <c r="I96" s="43"/>
      <c r="J96" s="21"/>
      <c r="K96" s="21"/>
      <c r="M96" s="121"/>
      <c r="N96" s="21"/>
    </row>
    <row r="97" spans="1:14" ht="37.5" customHeight="1" x14ac:dyDescent="0.2">
      <c r="A97" s="119"/>
      <c r="B97" s="21"/>
      <c r="C97" s="17"/>
      <c r="D97" s="21"/>
      <c r="E97" s="21"/>
      <c r="F97" s="21"/>
      <c r="G97" s="21"/>
      <c r="H97" s="21"/>
      <c r="I97" s="43"/>
      <c r="J97" s="21"/>
      <c r="K97" s="21"/>
      <c r="M97" s="43"/>
      <c r="N97" s="21"/>
    </row>
    <row r="98" spans="1:14" ht="72.75" customHeight="1" x14ac:dyDescent="0.2">
      <c r="A98" s="21"/>
      <c r="B98" s="21"/>
      <c r="C98" s="17"/>
      <c r="D98" s="21"/>
      <c r="E98" s="21"/>
      <c r="F98" s="21"/>
      <c r="G98" s="21"/>
      <c r="H98" s="21"/>
      <c r="I98" s="43"/>
      <c r="J98" s="21"/>
      <c r="K98" s="21"/>
      <c r="M98" s="43"/>
      <c r="N98" s="21"/>
    </row>
    <row r="99" spans="1:14" x14ac:dyDescent="0.2">
      <c r="A99" s="119"/>
      <c r="B99" s="21"/>
      <c r="C99" s="17"/>
      <c r="D99" s="21"/>
      <c r="E99" s="21"/>
      <c r="F99" s="21"/>
      <c r="G99" s="21"/>
      <c r="H99" s="21"/>
      <c r="I99" s="43"/>
      <c r="J99" s="21"/>
      <c r="K99" s="21"/>
      <c r="M99" s="43"/>
      <c r="N99" s="21"/>
    </row>
    <row r="100" spans="1:14" ht="81" customHeight="1" x14ac:dyDescent="0.2">
      <c r="A100" s="21"/>
      <c r="B100" s="21"/>
      <c r="C100" s="17"/>
      <c r="D100" s="21"/>
      <c r="E100" s="21"/>
      <c r="F100" s="21"/>
      <c r="G100" s="21"/>
      <c r="H100" s="21"/>
      <c r="I100" s="43"/>
      <c r="J100" s="21"/>
      <c r="K100" s="21"/>
      <c r="M100" s="43"/>
      <c r="N100" s="123"/>
    </row>
    <row r="101" spans="1:14" ht="38.25" customHeight="1" x14ac:dyDescent="0.2">
      <c r="A101" s="119"/>
      <c r="B101" s="21"/>
      <c r="C101" s="17"/>
      <c r="D101" s="21"/>
      <c r="E101" s="21"/>
      <c r="F101" s="21"/>
      <c r="G101" s="21"/>
      <c r="H101" s="21"/>
      <c r="I101" s="43"/>
      <c r="J101" s="21"/>
      <c r="K101" s="21"/>
      <c r="M101" s="43"/>
      <c r="N101" s="21"/>
    </row>
    <row r="102" spans="1:14" ht="55.5" customHeight="1" x14ac:dyDescent="0.2">
      <c r="A102" s="21"/>
      <c r="B102" s="21"/>
      <c r="C102" s="17"/>
      <c r="D102" s="21"/>
      <c r="E102" s="21"/>
      <c r="F102" s="21"/>
      <c r="G102" s="21"/>
      <c r="H102" s="21"/>
      <c r="I102" s="43"/>
      <c r="J102" s="21"/>
      <c r="K102" s="21"/>
      <c r="M102" s="43"/>
      <c r="N102" s="21"/>
    </row>
    <row r="103" spans="1:14" ht="38.25" customHeight="1" x14ac:dyDescent="0.2">
      <c r="A103" s="119"/>
      <c r="B103" s="21"/>
      <c r="C103" s="17"/>
      <c r="D103" s="21"/>
      <c r="E103" s="21"/>
      <c r="F103" s="21"/>
      <c r="G103" s="21"/>
      <c r="H103" s="21"/>
      <c r="I103" s="43"/>
      <c r="J103" s="21"/>
      <c r="K103" s="21"/>
      <c r="M103" s="43"/>
      <c r="N103" s="21"/>
    </row>
    <row r="104" spans="1:14" ht="38.25" customHeight="1" x14ac:dyDescent="0.2">
      <c r="A104" s="21"/>
      <c r="B104" s="21"/>
      <c r="C104" s="17"/>
      <c r="D104" s="21"/>
      <c r="E104" s="21"/>
      <c r="F104" s="21"/>
      <c r="G104" s="21"/>
      <c r="H104" s="21"/>
      <c r="I104" s="43"/>
      <c r="J104" s="21"/>
      <c r="K104" s="21"/>
      <c r="M104" s="43"/>
      <c r="N104" s="21"/>
    </row>
    <row r="105" spans="1:14" ht="38.25" customHeight="1" x14ac:dyDescent="0.2">
      <c r="A105" s="119"/>
      <c r="B105" s="21"/>
      <c r="C105" s="17"/>
      <c r="D105" s="21"/>
      <c r="E105" s="21"/>
      <c r="F105" s="21"/>
      <c r="G105" s="21"/>
      <c r="H105" s="21"/>
      <c r="I105" s="43"/>
      <c r="J105" s="21"/>
      <c r="K105" s="21"/>
      <c r="M105" s="43"/>
      <c r="N105" s="21"/>
    </row>
    <row r="106" spans="1:14" ht="57" customHeight="1" x14ac:dyDescent="0.2">
      <c r="A106" s="21"/>
      <c r="B106" s="21"/>
      <c r="C106" s="17"/>
      <c r="D106" s="21"/>
      <c r="E106" s="21"/>
      <c r="F106" s="21"/>
      <c r="G106" s="21"/>
      <c r="H106" s="21"/>
      <c r="I106" s="21"/>
      <c r="J106" s="21"/>
      <c r="K106" s="21"/>
      <c r="M106" s="21"/>
      <c r="N106" s="21"/>
    </row>
    <row r="107" spans="1:14" ht="63" customHeight="1" x14ac:dyDescent="0.2">
      <c r="A107" s="119"/>
      <c r="B107" s="21"/>
      <c r="C107" s="17"/>
      <c r="D107" s="21"/>
      <c r="E107" s="21"/>
      <c r="F107" s="21"/>
      <c r="G107" s="21"/>
      <c r="H107" s="21"/>
      <c r="I107" s="43"/>
      <c r="J107" s="21"/>
      <c r="K107" s="119"/>
      <c r="M107" s="43"/>
      <c r="N107" s="119"/>
    </row>
    <row r="108" spans="1:14" ht="38.25" customHeight="1" x14ac:dyDescent="0.2">
      <c r="A108" s="21"/>
      <c r="B108" s="21"/>
      <c r="C108" s="17"/>
      <c r="D108" s="21"/>
      <c r="E108" s="21"/>
      <c r="F108" s="21"/>
      <c r="G108" s="21"/>
      <c r="H108" s="21"/>
      <c r="I108" s="43"/>
      <c r="J108" s="21"/>
      <c r="K108" s="21"/>
      <c r="M108" s="43"/>
      <c r="N108" s="21"/>
    </row>
    <row r="109" spans="1:14" ht="38.25" customHeight="1" x14ac:dyDescent="0.2">
      <c r="A109" s="119"/>
      <c r="B109" s="21"/>
      <c r="C109" s="17"/>
      <c r="D109" s="21"/>
      <c r="E109" s="21"/>
      <c r="F109" s="21"/>
      <c r="G109" s="21"/>
      <c r="H109" s="21"/>
      <c r="I109" s="43"/>
      <c r="J109" s="21"/>
      <c r="K109" s="21"/>
      <c r="M109" s="43"/>
      <c r="N109" s="21"/>
    </row>
    <row r="110" spans="1:14" ht="38.25" customHeight="1" x14ac:dyDescent="0.2">
      <c r="A110" s="21"/>
      <c r="B110" s="21"/>
      <c r="C110" s="17"/>
      <c r="D110" s="21"/>
      <c r="E110" s="21"/>
      <c r="F110" s="21"/>
      <c r="G110" s="21"/>
      <c r="H110" s="21"/>
      <c r="I110" s="43"/>
      <c r="J110" s="21"/>
      <c r="K110" s="119"/>
      <c r="M110" s="43"/>
      <c r="N110" s="119"/>
    </row>
    <row r="111" spans="1:14" ht="65.25" customHeight="1" x14ac:dyDescent="0.2">
      <c r="A111" s="119"/>
      <c r="B111" s="21"/>
      <c r="C111" s="17"/>
      <c r="D111" s="21"/>
      <c r="E111" s="21"/>
      <c r="F111" s="21"/>
      <c r="G111" s="21"/>
      <c r="H111" s="21"/>
      <c r="I111" s="43"/>
      <c r="J111" s="21"/>
      <c r="K111" s="20"/>
      <c r="M111" s="43"/>
      <c r="N111" s="20"/>
    </row>
    <row r="112" spans="1:14" ht="67.5" customHeight="1" x14ac:dyDescent="0.2">
      <c r="A112" s="21"/>
      <c r="B112" s="21"/>
      <c r="C112" s="17"/>
      <c r="D112" s="21"/>
      <c r="E112" s="21"/>
      <c r="F112" s="21"/>
      <c r="G112" s="21"/>
      <c r="H112" s="21"/>
      <c r="I112" s="43"/>
      <c r="J112" s="21"/>
      <c r="K112" s="21"/>
      <c r="M112" s="43"/>
      <c r="N112" s="21"/>
    </row>
    <row r="113" spans="1:14" ht="38.25" customHeight="1" x14ac:dyDescent="0.2">
      <c r="A113" s="119"/>
      <c r="B113" s="21"/>
      <c r="C113" s="17"/>
      <c r="D113" s="21"/>
      <c r="E113" s="21"/>
      <c r="F113" s="21"/>
      <c r="G113" s="21"/>
      <c r="H113" s="21"/>
      <c r="I113" s="43"/>
      <c r="J113" s="21"/>
      <c r="K113" s="21"/>
      <c r="M113" s="43"/>
      <c r="N113" s="21"/>
    </row>
    <row r="114" spans="1:14" ht="57" customHeight="1" x14ac:dyDescent="0.2">
      <c r="A114" s="21"/>
      <c r="B114" s="21"/>
      <c r="C114" s="17"/>
      <c r="D114" s="21"/>
      <c r="E114" s="21"/>
      <c r="F114" s="21"/>
      <c r="G114" s="21"/>
      <c r="H114" s="21"/>
      <c r="I114" s="21"/>
      <c r="J114" s="21"/>
      <c r="K114" s="21"/>
      <c r="M114" s="21"/>
      <c r="N114" s="21"/>
    </row>
    <row r="115" spans="1:14" ht="69" customHeight="1" x14ac:dyDescent="0.2">
      <c r="A115" s="119"/>
      <c r="B115" s="21"/>
      <c r="C115" s="17"/>
      <c r="D115" s="21"/>
      <c r="E115" s="21"/>
      <c r="F115" s="21"/>
      <c r="G115" s="21"/>
      <c r="H115" s="21"/>
      <c r="I115" s="43"/>
      <c r="J115" s="21"/>
      <c r="K115" s="21"/>
      <c r="M115" s="43"/>
      <c r="N115" s="21"/>
    </row>
    <row r="116" spans="1:14" ht="38.25" customHeight="1" x14ac:dyDescent="0.2">
      <c r="A116" s="21"/>
      <c r="B116" s="21"/>
      <c r="C116" s="17"/>
      <c r="D116" s="21"/>
      <c r="E116" s="21"/>
      <c r="F116" s="21"/>
      <c r="G116" s="21"/>
      <c r="H116" s="21"/>
      <c r="I116" s="43"/>
      <c r="J116" s="21"/>
      <c r="K116" s="21"/>
      <c r="M116" s="43"/>
      <c r="N116" s="123"/>
    </row>
    <row r="117" spans="1:14" ht="51" customHeight="1" x14ac:dyDescent="0.2">
      <c r="A117" s="119"/>
      <c r="B117" s="20"/>
      <c r="C117" s="17"/>
      <c r="D117" s="21"/>
      <c r="E117" s="21"/>
      <c r="F117" s="21"/>
      <c r="G117" s="21"/>
      <c r="H117" s="21"/>
      <c r="I117" s="43"/>
      <c r="J117" s="21"/>
      <c r="K117" s="21"/>
      <c r="M117" s="43"/>
      <c r="N117" s="21"/>
    </row>
    <row r="118" spans="1:14" ht="55.5" customHeight="1" x14ac:dyDescent="0.2">
      <c r="A118" s="21"/>
      <c r="B118" s="21"/>
      <c r="C118" s="17"/>
      <c r="D118" s="21"/>
      <c r="E118" s="21"/>
      <c r="F118" s="21"/>
      <c r="G118" s="21"/>
      <c r="H118" s="21"/>
      <c r="I118" s="43"/>
      <c r="J118" s="21"/>
      <c r="K118" s="21"/>
      <c r="M118" s="43"/>
      <c r="N118" s="21"/>
    </row>
    <row r="119" spans="1:14" ht="66.75" customHeight="1" x14ac:dyDescent="0.2">
      <c r="A119" s="119"/>
      <c r="B119" s="21"/>
      <c r="C119" s="17"/>
      <c r="D119" s="21"/>
      <c r="E119" s="21"/>
      <c r="F119" s="21"/>
      <c r="G119" s="21"/>
      <c r="H119" s="21"/>
      <c r="I119" s="43"/>
      <c r="J119" s="21"/>
      <c r="K119" s="21"/>
      <c r="M119" s="43"/>
      <c r="N119" s="21"/>
    </row>
    <row r="120" spans="1:14" ht="63" customHeight="1" x14ac:dyDescent="0.2">
      <c r="A120" s="21"/>
      <c r="B120" s="21"/>
      <c r="C120" s="17"/>
      <c r="D120" s="21"/>
      <c r="E120" s="21"/>
      <c r="F120" s="21"/>
      <c r="G120" s="21"/>
      <c r="H120" s="21"/>
      <c r="I120" s="43"/>
      <c r="J120" s="21"/>
      <c r="K120" s="21"/>
      <c r="M120" s="43"/>
      <c r="N120" s="21"/>
    </row>
    <row r="121" spans="1:14" ht="75.75" customHeight="1" x14ac:dyDescent="0.2">
      <c r="A121" s="119"/>
      <c r="B121" s="20"/>
      <c r="C121" s="17"/>
      <c r="D121" s="21"/>
      <c r="E121" s="21"/>
      <c r="F121" s="21"/>
      <c r="G121" s="21"/>
      <c r="H121" s="21"/>
      <c r="I121" s="43"/>
      <c r="J121" s="21"/>
      <c r="K121" s="21"/>
      <c r="M121" s="43"/>
      <c r="N121" s="21"/>
    </row>
    <row r="122" spans="1:14" ht="55.5" customHeight="1" x14ac:dyDescent="0.2">
      <c r="A122" s="119"/>
      <c r="B122" s="119"/>
      <c r="C122" s="17"/>
      <c r="D122" s="21"/>
      <c r="E122" s="21"/>
      <c r="F122" s="21"/>
      <c r="G122" s="21"/>
      <c r="H122" s="21"/>
      <c r="I122" s="43"/>
      <c r="J122" s="21"/>
      <c r="K122" s="21"/>
      <c r="M122" s="43"/>
      <c r="N122" s="21"/>
    </row>
    <row r="123" spans="1:14" ht="38.25" customHeight="1" x14ac:dyDescent="0.2">
      <c r="A123" s="119"/>
      <c r="B123" s="21"/>
      <c r="C123" s="17"/>
      <c r="D123" s="21"/>
      <c r="E123" s="21"/>
      <c r="F123" s="21"/>
      <c r="G123" s="21"/>
      <c r="H123" s="21"/>
      <c r="I123" s="43"/>
      <c r="J123" s="21"/>
      <c r="K123" s="21"/>
      <c r="M123" s="43"/>
      <c r="N123" s="21"/>
    </row>
    <row r="124" spans="1:14" ht="69.75" customHeight="1" x14ac:dyDescent="0.2">
      <c r="A124" s="21"/>
      <c r="B124" s="21"/>
      <c r="C124" s="17"/>
      <c r="D124" s="21"/>
      <c r="E124" s="21"/>
      <c r="F124" s="31"/>
      <c r="G124" s="21"/>
      <c r="H124" s="21"/>
      <c r="I124" s="43"/>
      <c r="J124" s="21"/>
      <c r="K124" s="21"/>
      <c r="M124" s="43"/>
      <c r="N124" s="122"/>
    </row>
    <row r="125" spans="1:14" ht="51.75" customHeight="1" x14ac:dyDescent="0.2">
      <c r="A125" s="119"/>
      <c r="B125" s="21"/>
      <c r="C125" s="17"/>
      <c r="D125" s="21"/>
      <c r="E125" s="21"/>
      <c r="F125" s="21"/>
      <c r="G125" s="21"/>
      <c r="H125" s="21"/>
      <c r="I125" s="43"/>
      <c r="J125" s="21"/>
      <c r="K125" s="21"/>
      <c r="M125" s="43"/>
      <c r="N125" s="123"/>
    </row>
    <row r="126" spans="1:14" ht="51.75" customHeight="1" x14ac:dyDescent="0.2">
      <c r="A126" s="21"/>
      <c r="B126" s="21"/>
      <c r="C126" s="17"/>
      <c r="D126" s="21"/>
      <c r="E126" s="21"/>
      <c r="F126" s="21"/>
      <c r="G126" s="21"/>
      <c r="H126" s="21"/>
      <c r="I126" s="43"/>
      <c r="J126" s="21"/>
      <c r="K126" s="21"/>
      <c r="M126" s="43"/>
      <c r="N126" s="21"/>
    </row>
    <row r="127" spans="1:14" ht="51.75" customHeight="1" x14ac:dyDescent="0.2">
      <c r="A127" s="119"/>
      <c r="B127" s="21"/>
      <c r="C127" s="17"/>
      <c r="D127" s="21"/>
      <c r="E127" s="21"/>
      <c r="F127" s="21"/>
      <c r="G127" s="21"/>
      <c r="H127" s="21"/>
      <c r="I127" s="43"/>
      <c r="J127" s="21"/>
      <c r="K127" s="21"/>
      <c r="M127" s="43"/>
      <c r="N127" s="21"/>
    </row>
    <row r="128" spans="1:14" ht="51.75" customHeight="1" x14ac:dyDescent="0.2">
      <c r="A128" s="21"/>
      <c r="B128" s="21"/>
      <c r="C128" s="17"/>
      <c r="D128" s="21"/>
      <c r="E128" s="21"/>
      <c r="F128" s="21"/>
      <c r="G128" s="21"/>
      <c r="H128" s="21"/>
      <c r="I128" s="43"/>
      <c r="J128" s="21"/>
      <c r="K128" s="21"/>
      <c r="M128" s="43"/>
      <c r="N128" s="21"/>
    </row>
    <row r="129" spans="1:14" ht="51.75" customHeight="1" x14ac:dyDescent="0.2">
      <c r="A129" s="119"/>
      <c r="B129" s="21"/>
      <c r="C129" s="17"/>
      <c r="D129" s="21"/>
      <c r="E129" s="21"/>
      <c r="F129" s="21"/>
      <c r="G129" s="21"/>
      <c r="H129" s="21"/>
      <c r="I129" s="43"/>
      <c r="J129" s="21"/>
      <c r="K129" s="21"/>
      <c r="M129" s="43"/>
      <c r="N129" s="122"/>
    </row>
    <row r="130" spans="1:14" ht="99.75" customHeight="1" x14ac:dyDescent="0.2">
      <c r="A130" s="21"/>
      <c r="B130" s="21"/>
      <c r="C130" s="17"/>
      <c r="D130" s="21"/>
      <c r="E130" s="21"/>
      <c r="F130" s="21"/>
      <c r="G130" s="21"/>
      <c r="H130" s="21"/>
      <c r="I130" s="43"/>
      <c r="J130" s="21"/>
      <c r="K130" s="21"/>
      <c r="M130" s="43"/>
      <c r="N130" s="21"/>
    </row>
    <row r="131" spans="1:14" ht="51.75" customHeight="1" x14ac:dyDescent="0.2">
      <c r="A131" s="119"/>
      <c r="B131" s="21"/>
      <c r="C131" s="17"/>
      <c r="D131" s="21"/>
      <c r="E131" s="21"/>
      <c r="F131" s="21"/>
      <c r="G131" s="21"/>
      <c r="H131" s="21"/>
      <c r="I131" s="43"/>
      <c r="J131" s="21"/>
      <c r="K131" s="21"/>
      <c r="M131" s="43"/>
      <c r="N131" s="21"/>
    </row>
    <row r="132" spans="1:14" ht="72" customHeight="1" x14ac:dyDescent="0.2">
      <c r="A132" s="21"/>
      <c r="B132" s="21"/>
      <c r="C132" s="17"/>
      <c r="D132" s="21"/>
      <c r="E132" s="21"/>
      <c r="F132" s="21"/>
      <c r="G132" s="21"/>
      <c r="H132" s="21"/>
      <c r="I132" s="43"/>
      <c r="J132" s="21"/>
      <c r="K132" s="33"/>
      <c r="M132" s="43"/>
      <c r="N132" s="174"/>
    </row>
    <row r="133" spans="1:14" ht="70.5" customHeight="1" x14ac:dyDescent="0.2">
      <c r="A133" s="119"/>
      <c r="B133" s="21"/>
      <c r="C133" s="17"/>
      <c r="D133" s="21"/>
      <c r="E133" s="21"/>
      <c r="F133" s="21"/>
      <c r="G133" s="21"/>
      <c r="H133" s="21"/>
      <c r="I133" s="43"/>
      <c r="J133" s="21"/>
      <c r="K133" s="21"/>
      <c r="M133" s="43"/>
      <c r="N133" s="21"/>
    </row>
    <row r="134" spans="1:14" ht="51.75" customHeight="1" x14ac:dyDescent="0.2">
      <c r="A134" s="21"/>
      <c r="B134" s="21"/>
      <c r="C134" s="17"/>
      <c r="D134" s="21"/>
      <c r="E134" s="21"/>
      <c r="F134" s="21"/>
      <c r="G134" s="21"/>
      <c r="H134" s="21"/>
      <c r="I134" s="43"/>
      <c r="J134" s="21"/>
      <c r="K134" s="21"/>
      <c r="M134" s="43"/>
      <c r="N134" s="21"/>
    </row>
    <row r="135" spans="1:14" ht="51.75" customHeight="1" x14ac:dyDescent="0.2">
      <c r="A135" s="119"/>
      <c r="B135" s="21"/>
      <c r="C135" s="17"/>
      <c r="D135" s="21"/>
      <c r="E135" s="21"/>
      <c r="F135" s="21"/>
      <c r="G135" s="21"/>
      <c r="H135" s="21"/>
      <c r="I135" s="43"/>
      <c r="J135" s="21"/>
      <c r="K135" s="21"/>
      <c r="M135" s="43"/>
      <c r="N135" s="21"/>
    </row>
    <row r="136" spans="1:14" ht="68.25" customHeight="1" x14ac:dyDescent="0.2">
      <c r="A136" s="21"/>
      <c r="B136" s="21"/>
      <c r="C136" s="17"/>
      <c r="D136" s="21"/>
      <c r="E136" s="21"/>
      <c r="F136" s="21"/>
      <c r="G136" s="21"/>
      <c r="H136" s="21"/>
      <c r="I136" s="43"/>
      <c r="J136" s="21"/>
      <c r="K136" s="20"/>
      <c r="M136" s="43"/>
      <c r="N136" s="20"/>
    </row>
    <row r="137" spans="1:14" ht="119.25" customHeight="1" x14ac:dyDescent="0.2">
      <c r="A137" s="119"/>
      <c r="B137" s="21"/>
      <c r="C137" s="17"/>
      <c r="D137" s="21"/>
      <c r="E137" s="21"/>
      <c r="F137" s="21"/>
      <c r="G137" s="21"/>
      <c r="H137" s="21"/>
      <c r="I137" s="43"/>
      <c r="J137" s="21"/>
      <c r="K137" s="21"/>
      <c r="M137" s="43"/>
      <c r="N137" s="21"/>
    </row>
    <row r="138" spans="1:14" ht="101.25" customHeight="1" x14ac:dyDescent="0.2">
      <c r="A138" s="21"/>
      <c r="B138" s="21"/>
      <c r="C138" s="17"/>
      <c r="D138" s="21"/>
      <c r="E138" s="21"/>
      <c r="F138" s="21"/>
      <c r="G138" s="21"/>
      <c r="H138" s="21"/>
      <c r="I138" s="43"/>
      <c r="J138" s="21"/>
      <c r="K138" s="21"/>
      <c r="M138" s="43"/>
      <c r="N138" s="21"/>
    </row>
    <row r="139" spans="1:14" ht="63.75" customHeight="1" x14ac:dyDescent="0.2">
      <c r="A139" s="119"/>
      <c r="B139" s="21"/>
      <c r="C139" s="17"/>
      <c r="D139" s="21"/>
      <c r="E139" s="21"/>
      <c r="F139" s="21"/>
      <c r="G139" s="21"/>
      <c r="H139" s="21"/>
      <c r="I139" s="43"/>
      <c r="J139" s="21"/>
      <c r="K139" s="21"/>
      <c r="M139" s="43"/>
      <c r="N139" s="21"/>
    </row>
    <row r="140" spans="1:14" ht="51.75" customHeight="1" x14ac:dyDescent="0.2">
      <c r="A140" s="21"/>
      <c r="B140" s="21"/>
      <c r="C140" s="17"/>
      <c r="D140" s="21"/>
      <c r="E140" s="21"/>
      <c r="F140" s="21"/>
      <c r="G140" s="21"/>
      <c r="H140" s="21"/>
      <c r="I140" s="43"/>
      <c r="J140" s="21"/>
      <c r="K140" s="21"/>
      <c r="M140" s="43"/>
      <c r="N140" s="21"/>
    </row>
    <row r="141" spans="1:14" ht="51.75" customHeight="1" x14ac:dyDescent="0.2">
      <c r="A141" s="119"/>
      <c r="B141" s="21"/>
      <c r="C141" s="17"/>
      <c r="D141" s="21"/>
      <c r="E141" s="21"/>
      <c r="F141" s="21"/>
      <c r="G141" s="21"/>
      <c r="H141" s="21"/>
      <c r="I141" s="43"/>
      <c r="J141" s="21"/>
      <c r="K141" s="21"/>
      <c r="M141" s="43"/>
      <c r="N141" s="21"/>
    </row>
    <row r="142" spans="1:14" ht="51.75" customHeight="1" x14ac:dyDescent="0.2">
      <c r="A142" s="21"/>
      <c r="B142" s="21"/>
      <c r="C142" s="24"/>
      <c r="D142" s="23"/>
      <c r="E142" s="23"/>
      <c r="F142" s="23"/>
      <c r="G142" s="21"/>
      <c r="H142" s="21"/>
      <c r="I142" s="43"/>
      <c r="J142" s="23"/>
      <c r="K142" s="21"/>
      <c r="M142" s="43"/>
      <c r="N142" s="21"/>
    </row>
    <row r="143" spans="1:14" ht="83.25" customHeight="1" x14ac:dyDescent="0.2">
      <c r="A143" s="119"/>
      <c r="B143" s="21"/>
      <c r="C143" s="17"/>
      <c r="D143" s="21"/>
      <c r="E143" s="21"/>
      <c r="F143" s="21"/>
      <c r="G143" s="21"/>
      <c r="H143" s="21"/>
      <c r="I143" s="43"/>
      <c r="J143" s="21"/>
      <c r="K143" s="21"/>
      <c r="M143" s="43"/>
      <c r="N143" s="122"/>
    </row>
    <row r="144" spans="1:14" ht="51.75" customHeight="1" x14ac:dyDescent="0.2">
      <c r="A144" s="21"/>
      <c r="B144" s="21"/>
      <c r="C144" s="17"/>
      <c r="D144" s="21"/>
      <c r="E144" s="21"/>
      <c r="F144" s="21"/>
      <c r="G144" s="21"/>
      <c r="H144" s="21"/>
      <c r="I144" s="43"/>
      <c r="J144" s="21"/>
      <c r="K144" s="21"/>
      <c r="M144" s="43"/>
      <c r="N144" s="21"/>
    </row>
    <row r="145" spans="1:14" ht="51.75" customHeight="1" x14ac:dyDescent="0.2">
      <c r="A145" s="119"/>
      <c r="B145" s="21"/>
      <c r="C145" s="17"/>
      <c r="D145" s="21"/>
      <c r="E145" s="21"/>
      <c r="F145" s="21"/>
      <c r="G145" s="21"/>
      <c r="H145" s="21"/>
      <c r="I145" s="43"/>
      <c r="J145" s="21"/>
      <c r="K145" s="21"/>
      <c r="M145" s="43"/>
      <c r="N145" s="21"/>
    </row>
    <row r="146" spans="1:14" ht="68.25" customHeight="1" x14ac:dyDescent="0.2">
      <c r="A146" s="21"/>
      <c r="B146" s="21"/>
      <c r="C146" s="17"/>
      <c r="D146" s="21"/>
      <c r="E146" s="21"/>
      <c r="F146" s="21"/>
      <c r="G146" s="21"/>
      <c r="H146" s="21"/>
      <c r="I146" s="43"/>
      <c r="J146" s="21"/>
      <c r="K146" s="21"/>
      <c r="M146" s="43"/>
      <c r="N146" s="21"/>
    </row>
    <row r="147" spans="1:14" ht="51.75" customHeight="1" x14ac:dyDescent="0.2">
      <c r="A147" s="119"/>
      <c r="B147" s="21"/>
      <c r="C147" s="17"/>
      <c r="D147" s="21"/>
      <c r="E147" s="21"/>
      <c r="F147" s="21"/>
      <c r="G147" s="21"/>
      <c r="H147" s="21"/>
      <c r="I147" s="43"/>
      <c r="J147" s="21"/>
      <c r="K147" s="21"/>
      <c r="M147" s="43"/>
      <c r="N147" s="21"/>
    </row>
    <row r="148" spans="1:14" ht="51.75" customHeight="1" x14ac:dyDescent="0.2">
      <c r="A148" s="21"/>
      <c r="B148" s="21"/>
      <c r="C148" s="17"/>
      <c r="D148" s="21"/>
      <c r="E148" s="21"/>
      <c r="F148" s="21"/>
      <c r="G148" s="21"/>
      <c r="H148" s="21"/>
      <c r="I148" s="43"/>
      <c r="J148" s="21"/>
      <c r="K148" s="21"/>
      <c r="M148" s="43"/>
      <c r="N148" s="21"/>
    </row>
    <row r="149" spans="1:14" ht="51.75" customHeight="1" x14ac:dyDescent="0.2">
      <c r="A149" s="119"/>
      <c r="B149" s="21"/>
      <c r="C149" s="17"/>
      <c r="D149" s="21"/>
      <c r="E149" s="21"/>
      <c r="F149" s="21"/>
      <c r="G149" s="21"/>
      <c r="H149" s="21"/>
      <c r="I149" s="43"/>
      <c r="J149" s="21"/>
      <c r="K149" s="21"/>
      <c r="M149" s="43"/>
      <c r="N149" s="21"/>
    </row>
    <row r="150" spans="1:14" ht="51.75" customHeight="1" x14ac:dyDescent="0.2">
      <c r="A150" s="21"/>
      <c r="B150" s="21"/>
      <c r="C150" s="17"/>
      <c r="D150" s="21"/>
      <c r="E150" s="21"/>
      <c r="F150" s="21"/>
      <c r="G150" s="21"/>
      <c r="H150" s="21"/>
      <c r="I150" s="43"/>
      <c r="J150" s="21"/>
      <c r="K150" s="21"/>
      <c r="M150" s="43"/>
      <c r="N150" s="21"/>
    </row>
    <row r="151" spans="1:14" ht="51.75" customHeight="1" x14ac:dyDescent="0.2">
      <c r="A151" s="119"/>
      <c r="B151" s="21"/>
      <c r="C151" s="17"/>
      <c r="D151" s="21"/>
      <c r="E151" s="21"/>
      <c r="F151" s="21"/>
      <c r="G151" s="21"/>
      <c r="H151" s="21"/>
      <c r="I151" s="43"/>
      <c r="J151" s="21"/>
      <c r="K151" s="21"/>
      <c r="M151" s="43"/>
      <c r="N151" s="21"/>
    </row>
    <row r="152" spans="1:14" ht="78.75" customHeight="1" x14ac:dyDescent="0.2">
      <c r="A152" s="21"/>
      <c r="B152" s="21"/>
      <c r="C152" s="17"/>
      <c r="D152" s="21"/>
      <c r="E152" s="21"/>
      <c r="F152" s="21"/>
      <c r="G152" s="21"/>
      <c r="H152" s="21"/>
      <c r="I152" s="43"/>
      <c r="J152" s="21"/>
      <c r="K152" s="21"/>
      <c r="M152" s="43"/>
      <c r="N152" s="21"/>
    </row>
    <row r="153" spans="1:14" ht="78.75" customHeight="1" x14ac:dyDescent="0.2">
      <c r="A153" s="119"/>
      <c r="B153" s="21"/>
      <c r="C153" s="17"/>
      <c r="D153" s="21"/>
      <c r="E153" s="21"/>
      <c r="F153" s="21"/>
      <c r="G153" s="21"/>
      <c r="H153" s="21"/>
      <c r="I153" s="43"/>
      <c r="J153" s="21"/>
      <c r="K153" s="21"/>
      <c r="M153" s="43"/>
      <c r="N153" s="21"/>
    </row>
    <row r="154" spans="1:14" ht="51.75" customHeight="1" x14ac:dyDescent="0.2">
      <c r="A154" s="21"/>
      <c r="B154" s="21"/>
      <c r="C154" s="17"/>
      <c r="D154" s="21"/>
      <c r="E154" s="21"/>
      <c r="F154" s="21"/>
      <c r="G154" s="21"/>
      <c r="H154" s="21"/>
      <c r="I154" s="43"/>
      <c r="J154" s="21"/>
      <c r="K154" s="21"/>
      <c r="M154" s="43"/>
      <c r="N154" s="21"/>
    </row>
    <row r="155" spans="1:14" ht="74.25" customHeight="1" x14ac:dyDescent="0.2">
      <c r="A155" s="119"/>
      <c r="B155" s="21"/>
      <c r="C155" s="17"/>
      <c r="D155" s="21"/>
      <c r="E155" s="21"/>
      <c r="F155" s="21"/>
      <c r="G155" s="21"/>
      <c r="H155" s="21"/>
      <c r="I155" s="43"/>
      <c r="J155" s="21"/>
      <c r="K155" s="21"/>
      <c r="M155" s="43"/>
      <c r="N155" s="21"/>
    </row>
    <row r="156" spans="1:14" ht="147" customHeight="1" x14ac:dyDescent="0.2">
      <c r="A156" s="21"/>
      <c r="B156" s="21"/>
      <c r="C156" s="17"/>
      <c r="D156" s="21"/>
      <c r="E156" s="21"/>
      <c r="F156" s="21"/>
      <c r="G156" s="21"/>
      <c r="H156" s="21"/>
      <c r="I156" s="43"/>
      <c r="J156" s="21"/>
      <c r="K156" s="21"/>
      <c r="M156" s="43"/>
      <c r="N156" s="21"/>
    </row>
    <row r="157" spans="1:14" ht="54" customHeight="1" x14ac:dyDescent="0.2">
      <c r="A157" s="119"/>
      <c r="B157" s="21"/>
      <c r="C157" s="17"/>
      <c r="D157" s="21"/>
      <c r="E157" s="21"/>
      <c r="F157" s="21"/>
      <c r="G157" s="21"/>
      <c r="H157" s="21"/>
      <c r="I157" s="43"/>
      <c r="J157" s="21"/>
      <c r="K157" s="21"/>
      <c r="M157" s="43"/>
      <c r="N157" s="21"/>
    </row>
    <row r="158" spans="1:14" ht="39.75" customHeight="1" x14ac:dyDescent="0.2">
      <c r="A158" s="21"/>
      <c r="B158" s="21"/>
      <c r="C158" s="24"/>
      <c r="D158" s="23"/>
      <c r="E158" s="23"/>
      <c r="F158" s="23"/>
      <c r="G158" s="21"/>
      <c r="H158" s="21"/>
      <c r="I158" s="43"/>
      <c r="J158" s="23"/>
      <c r="K158" s="21"/>
      <c r="L158" s="177"/>
      <c r="M158" s="132"/>
      <c r="N158" s="122"/>
    </row>
    <row r="159" spans="1:14" ht="63.75" customHeight="1" x14ac:dyDescent="0.2">
      <c r="A159" s="119"/>
      <c r="B159" s="21"/>
      <c r="C159" s="17"/>
      <c r="D159" s="21"/>
      <c r="E159" s="21"/>
      <c r="F159" s="21"/>
      <c r="G159" s="21"/>
      <c r="H159" s="21"/>
      <c r="I159" s="43"/>
      <c r="J159" s="21"/>
      <c r="K159" s="21"/>
      <c r="M159" s="43"/>
      <c r="N159" s="21"/>
    </row>
    <row r="160" spans="1:14" ht="39.75" customHeight="1" x14ac:dyDescent="0.2">
      <c r="A160" s="21"/>
      <c r="B160" s="21"/>
      <c r="C160" s="17"/>
      <c r="D160" s="21"/>
      <c r="E160" s="21"/>
      <c r="F160" s="21"/>
      <c r="G160" s="21"/>
      <c r="H160" s="21"/>
      <c r="I160" s="43"/>
      <c r="J160" s="21"/>
      <c r="K160" s="21"/>
      <c r="M160" s="43"/>
      <c r="N160" s="21"/>
    </row>
    <row r="161" spans="1:14" ht="39.75" customHeight="1" x14ac:dyDescent="0.2">
      <c r="A161" s="119"/>
      <c r="B161" s="21"/>
      <c r="C161" s="17"/>
      <c r="D161" s="21"/>
      <c r="E161" s="21"/>
      <c r="F161" s="21"/>
      <c r="G161" s="21"/>
      <c r="H161" s="21"/>
      <c r="I161" s="43"/>
      <c r="J161" s="21"/>
      <c r="K161" s="21"/>
      <c r="M161" s="43"/>
      <c r="N161" s="21"/>
    </row>
    <row r="162" spans="1:14" ht="68.25" customHeight="1" x14ac:dyDescent="0.2">
      <c r="A162" s="21"/>
      <c r="B162" s="21"/>
      <c r="C162" s="17"/>
      <c r="D162" s="21"/>
      <c r="E162" s="21"/>
      <c r="F162" s="21"/>
      <c r="G162" s="21"/>
      <c r="H162" s="21"/>
      <c r="I162" s="43"/>
      <c r="J162" s="21"/>
      <c r="K162" s="21"/>
      <c r="M162" s="43"/>
      <c r="N162" s="123"/>
    </row>
    <row r="163" spans="1:14" ht="39.75" customHeight="1" x14ac:dyDescent="0.2">
      <c r="A163" s="119"/>
      <c r="B163" s="21"/>
      <c r="C163" s="17"/>
      <c r="D163" s="21"/>
      <c r="E163" s="21"/>
      <c r="F163" s="21"/>
      <c r="G163" s="21"/>
      <c r="H163" s="21"/>
      <c r="I163" s="43"/>
      <c r="J163" s="21"/>
      <c r="K163" s="21"/>
      <c r="M163" s="43"/>
      <c r="N163" s="21"/>
    </row>
    <row r="164" spans="1:14" ht="54" customHeight="1" x14ac:dyDescent="0.2">
      <c r="A164" s="21"/>
      <c r="B164" s="21"/>
      <c r="C164" s="17"/>
      <c r="D164" s="21"/>
      <c r="E164" s="21"/>
      <c r="F164" s="119"/>
      <c r="G164" s="21"/>
      <c r="H164" s="21"/>
      <c r="I164" s="43"/>
      <c r="J164" s="21"/>
      <c r="K164" s="21"/>
      <c r="M164" s="43"/>
      <c r="N164" s="21"/>
    </row>
    <row r="165" spans="1:14" ht="39.75" customHeight="1" x14ac:dyDescent="0.2">
      <c r="A165" s="119"/>
      <c r="B165" s="21"/>
      <c r="C165" s="17"/>
      <c r="D165" s="21"/>
      <c r="E165" s="21"/>
      <c r="F165" s="21"/>
      <c r="G165" s="21"/>
      <c r="H165" s="21"/>
      <c r="I165" s="43"/>
      <c r="J165" s="21"/>
      <c r="K165" s="21"/>
      <c r="M165" s="43"/>
      <c r="N165" s="21"/>
    </row>
    <row r="166" spans="1:14" ht="39.75" customHeight="1" x14ac:dyDescent="0.2">
      <c r="A166" s="21"/>
      <c r="B166" s="21"/>
      <c r="C166" s="17"/>
      <c r="D166" s="21"/>
      <c r="E166" s="21"/>
      <c r="F166" s="21"/>
      <c r="G166" s="21"/>
      <c r="H166" s="21"/>
      <c r="I166" s="43"/>
      <c r="J166" s="21"/>
      <c r="K166" s="21"/>
      <c r="M166" s="43"/>
      <c r="N166" s="21"/>
    </row>
    <row r="167" spans="1:14" ht="39.75" customHeight="1" x14ac:dyDescent="0.2">
      <c r="A167" s="119"/>
      <c r="B167" s="21"/>
      <c r="C167" s="17"/>
      <c r="D167" s="21"/>
      <c r="E167" s="21"/>
      <c r="F167" s="21"/>
      <c r="G167" s="21"/>
      <c r="H167" s="21"/>
      <c r="I167" s="43"/>
      <c r="J167" s="21"/>
      <c r="K167" s="21"/>
      <c r="M167" s="43"/>
      <c r="N167" s="21"/>
    </row>
    <row r="168" spans="1:14" ht="65.25" customHeight="1" x14ac:dyDescent="0.2">
      <c r="A168" s="21"/>
      <c r="B168" s="21"/>
      <c r="C168" s="17"/>
      <c r="D168" s="21"/>
      <c r="E168" s="21"/>
      <c r="F168" s="21"/>
      <c r="G168" s="21"/>
      <c r="H168" s="21"/>
      <c r="I168" s="43"/>
      <c r="J168" s="21"/>
      <c r="K168" s="21"/>
      <c r="M168" s="43"/>
      <c r="N168" s="122"/>
    </row>
    <row r="169" spans="1:14" ht="39.75" customHeight="1" x14ac:dyDescent="0.2">
      <c r="A169" s="119"/>
      <c r="B169" s="21"/>
      <c r="C169" s="17"/>
      <c r="D169" s="21"/>
      <c r="E169" s="21"/>
      <c r="F169" s="21"/>
      <c r="G169" s="21"/>
      <c r="H169" s="21"/>
      <c r="I169" s="43"/>
      <c r="J169" s="21"/>
      <c r="K169" s="21"/>
      <c r="M169" s="43"/>
      <c r="N169" s="21"/>
    </row>
    <row r="170" spans="1:14" ht="39.75" customHeight="1" x14ac:dyDescent="0.2">
      <c r="A170" s="21"/>
      <c r="B170" s="21"/>
      <c r="C170" s="17"/>
      <c r="D170" s="21"/>
      <c r="E170" s="21"/>
      <c r="F170" s="21"/>
      <c r="G170" s="21"/>
      <c r="H170" s="21"/>
      <c r="I170" s="43"/>
      <c r="J170" s="21"/>
      <c r="K170" s="21"/>
      <c r="M170" s="43"/>
      <c r="N170" s="21"/>
    </row>
    <row r="171" spans="1:14" ht="39.75" customHeight="1" x14ac:dyDescent="0.2">
      <c r="A171" s="119"/>
      <c r="B171" s="21"/>
      <c r="C171" s="17"/>
      <c r="D171" s="21"/>
      <c r="E171" s="21"/>
      <c r="F171" s="21"/>
      <c r="G171" s="21"/>
      <c r="H171" s="21"/>
      <c r="I171" s="43"/>
      <c r="J171" s="21"/>
      <c r="K171" s="21"/>
      <c r="M171" s="43"/>
      <c r="N171" s="21"/>
    </row>
    <row r="172" spans="1:14" ht="39.75" customHeight="1" x14ac:dyDescent="0.2">
      <c r="A172" s="21"/>
      <c r="B172" s="21"/>
      <c r="C172" s="17"/>
      <c r="D172" s="21"/>
      <c r="E172" s="21"/>
      <c r="F172" s="21"/>
      <c r="G172" s="21"/>
      <c r="H172" s="21"/>
      <c r="I172" s="43"/>
      <c r="J172" s="21"/>
      <c r="K172" s="21"/>
      <c r="M172" s="43"/>
      <c r="N172" s="21"/>
    </row>
    <row r="173" spans="1:14" ht="141" customHeight="1" x14ac:dyDescent="0.2">
      <c r="A173" s="21"/>
      <c r="B173" s="21"/>
      <c r="C173" s="17"/>
      <c r="D173" s="21"/>
      <c r="E173" s="21"/>
      <c r="F173" s="21"/>
      <c r="G173" s="21"/>
      <c r="H173" s="21"/>
      <c r="I173" s="43"/>
      <c r="J173" s="21"/>
      <c r="K173" s="21"/>
      <c r="M173" s="43"/>
      <c r="N173" s="122"/>
    </row>
    <row r="174" spans="1:14" ht="39.75" customHeight="1" x14ac:dyDescent="0.2">
      <c r="A174" s="21"/>
      <c r="B174" s="21"/>
      <c r="C174" s="17"/>
      <c r="D174" s="21"/>
      <c r="E174" s="21"/>
      <c r="F174" s="21"/>
      <c r="G174" s="21"/>
      <c r="H174" s="21"/>
      <c r="I174" s="43"/>
      <c r="J174" s="21"/>
      <c r="K174" s="21"/>
      <c r="M174" s="43"/>
      <c r="N174" s="21"/>
    </row>
    <row r="175" spans="1:14" ht="57" customHeight="1" x14ac:dyDescent="0.2">
      <c r="A175" s="21"/>
      <c r="B175" s="21"/>
      <c r="C175" s="17"/>
      <c r="D175" s="21"/>
      <c r="E175" s="21"/>
      <c r="F175" s="21"/>
      <c r="G175" s="21"/>
      <c r="H175" s="21"/>
      <c r="I175" s="43"/>
      <c r="J175" s="21"/>
      <c r="K175" s="21"/>
      <c r="M175" s="43"/>
      <c r="N175" s="21"/>
    </row>
    <row r="176" spans="1:14" x14ac:dyDescent="0.2">
      <c r="A176" s="21"/>
      <c r="B176" s="21"/>
      <c r="C176" s="17"/>
      <c r="D176" s="21"/>
      <c r="E176" s="21"/>
      <c r="F176" s="21"/>
      <c r="G176" s="21"/>
      <c r="H176" s="21"/>
      <c r="I176" s="43"/>
      <c r="J176" s="21"/>
      <c r="K176" s="20"/>
      <c r="M176" s="43"/>
      <c r="N176" s="20"/>
    </row>
    <row r="177" spans="1:14" ht="111.75" customHeight="1" x14ac:dyDescent="0.2">
      <c r="A177" s="21"/>
      <c r="B177" s="21"/>
      <c r="C177" s="17"/>
      <c r="D177" s="21"/>
      <c r="E177" s="21"/>
      <c r="F177" s="21"/>
      <c r="G177" s="21"/>
      <c r="H177" s="21"/>
      <c r="I177" s="43"/>
      <c r="J177" s="21"/>
      <c r="K177" s="21"/>
      <c r="M177" s="43"/>
      <c r="N177" s="21"/>
    </row>
    <row r="178" spans="1:14" ht="53.25" customHeight="1" x14ac:dyDescent="0.2">
      <c r="A178" s="21"/>
      <c r="B178" s="21"/>
      <c r="C178" s="17"/>
      <c r="D178" s="21"/>
      <c r="E178" s="21"/>
      <c r="F178" s="21"/>
      <c r="G178" s="21"/>
      <c r="H178" s="21"/>
      <c r="I178" s="43"/>
      <c r="J178" s="21"/>
      <c r="K178" s="21"/>
      <c r="M178" s="43"/>
      <c r="N178" s="21"/>
    </row>
    <row r="179" spans="1:14" ht="38.25" customHeight="1" x14ac:dyDescent="0.2">
      <c r="A179" s="21"/>
      <c r="B179" s="21"/>
      <c r="C179" s="17"/>
      <c r="D179" s="21"/>
      <c r="E179" s="21"/>
      <c r="F179" s="21"/>
      <c r="G179" s="127"/>
      <c r="H179" s="21"/>
      <c r="I179" s="43"/>
      <c r="J179" s="21"/>
      <c r="K179" s="21"/>
      <c r="M179" s="43"/>
      <c r="N179" s="21"/>
    </row>
    <row r="180" spans="1:14" x14ac:dyDescent="0.2">
      <c r="A180" s="124"/>
      <c r="B180" s="336"/>
      <c r="C180" s="125"/>
      <c r="D180" s="124"/>
      <c r="E180" s="23"/>
      <c r="F180" s="23"/>
      <c r="G180" s="127"/>
      <c r="H180" s="21"/>
      <c r="I180" s="43"/>
      <c r="J180" s="124"/>
      <c r="K180" s="124"/>
      <c r="M180" s="43"/>
      <c r="N180" s="124"/>
    </row>
    <row r="181" spans="1:14" ht="38.25" customHeight="1" x14ac:dyDescent="0.2">
      <c r="A181" s="124"/>
      <c r="B181" s="124"/>
      <c r="C181" s="125"/>
      <c r="D181" s="124"/>
      <c r="E181" s="124"/>
      <c r="F181" s="124"/>
      <c r="G181" s="127"/>
      <c r="H181" s="21"/>
      <c r="I181" s="43"/>
      <c r="J181" s="124"/>
      <c r="K181" s="124"/>
      <c r="M181" s="43"/>
      <c r="N181" s="124"/>
    </row>
    <row r="182" spans="1:14" ht="78.75" customHeight="1" x14ac:dyDescent="0.2">
      <c r="A182" s="124"/>
      <c r="B182" s="124"/>
      <c r="C182" s="125"/>
      <c r="D182" s="124"/>
      <c r="E182" s="124"/>
      <c r="F182" s="124"/>
      <c r="G182" s="127"/>
      <c r="H182" s="21"/>
      <c r="I182" s="43"/>
      <c r="J182" s="124"/>
      <c r="K182" s="124"/>
      <c r="M182" s="43"/>
      <c r="N182" s="124"/>
    </row>
    <row r="183" spans="1:14" ht="38.25" customHeight="1" x14ac:dyDescent="0.2">
      <c r="A183" s="124"/>
      <c r="B183" s="124"/>
      <c r="C183" s="125"/>
      <c r="D183" s="124"/>
      <c r="E183" s="124"/>
      <c r="F183" s="124"/>
      <c r="G183" s="127"/>
      <c r="H183" s="21"/>
      <c r="I183" s="43"/>
      <c r="J183" s="124"/>
      <c r="K183" s="124"/>
      <c r="M183" s="43"/>
      <c r="N183" s="124"/>
    </row>
    <row r="184" spans="1:14" ht="51" customHeight="1" x14ac:dyDescent="0.2">
      <c r="A184" s="124"/>
      <c r="B184" s="124"/>
      <c r="C184" s="125"/>
      <c r="D184" s="124"/>
      <c r="E184" s="124"/>
      <c r="F184" s="124"/>
      <c r="G184" s="127"/>
      <c r="H184" s="21"/>
      <c r="I184" s="43"/>
      <c r="J184" s="124"/>
      <c r="K184" s="124"/>
      <c r="M184" s="43"/>
      <c r="N184" s="124"/>
    </row>
    <row r="185" spans="1:14" ht="38.25" customHeight="1" x14ac:dyDescent="0.2">
      <c r="A185" s="124"/>
      <c r="B185" s="124"/>
      <c r="C185" s="125"/>
      <c r="D185" s="124"/>
      <c r="E185" s="124"/>
      <c r="F185" s="124"/>
      <c r="G185" s="127"/>
      <c r="H185" s="21"/>
      <c r="I185" s="43"/>
      <c r="J185" s="124"/>
      <c r="K185" s="124"/>
      <c r="M185" s="43"/>
      <c r="N185" s="124"/>
    </row>
    <row r="186" spans="1:14" ht="54" customHeight="1" x14ac:dyDescent="0.2">
      <c r="A186" s="124"/>
      <c r="B186" s="124"/>
      <c r="C186" s="125"/>
      <c r="D186" s="124"/>
      <c r="E186" s="124"/>
      <c r="F186" s="124"/>
      <c r="G186" s="127"/>
      <c r="H186" s="21"/>
      <c r="I186" s="43"/>
      <c r="J186" s="124"/>
      <c r="K186" s="124"/>
      <c r="M186" s="43"/>
      <c r="N186" s="124"/>
    </row>
    <row r="187" spans="1:14" ht="38.25" customHeight="1" x14ac:dyDescent="0.2">
      <c r="A187" s="124"/>
      <c r="B187" s="124"/>
      <c r="C187" s="125"/>
      <c r="D187" s="124"/>
      <c r="E187" s="124"/>
      <c r="F187" s="124"/>
      <c r="G187" s="127"/>
      <c r="H187" s="21"/>
      <c r="I187" s="43"/>
      <c r="J187" s="124"/>
      <c r="K187" s="124"/>
      <c r="M187" s="43"/>
      <c r="N187" s="124"/>
    </row>
    <row r="188" spans="1:14" ht="38.25" customHeight="1" x14ac:dyDescent="0.2">
      <c r="A188" s="124"/>
      <c r="B188" s="124"/>
      <c r="C188" s="125"/>
      <c r="D188" s="124"/>
      <c r="E188" s="124"/>
      <c r="F188" s="124"/>
      <c r="G188" s="127"/>
      <c r="H188" s="21"/>
      <c r="I188" s="43"/>
      <c r="J188" s="124"/>
      <c r="K188" s="124"/>
      <c r="M188" s="43"/>
      <c r="N188" s="124"/>
    </row>
    <row r="189" spans="1:14" ht="38.25" customHeight="1" x14ac:dyDescent="0.2">
      <c r="A189" s="124"/>
      <c r="B189" s="124"/>
      <c r="C189" s="125"/>
      <c r="D189" s="124"/>
      <c r="E189" s="124"/>
      <c r="F189" s="124"/>
      <c r="G189" s="127"/>
      <c r="H189" s="21"/>
      <c r="I189" s="43"/>
      <c r="J189" s="124"/>
      <c r="K189" s="124"/>
      <c r="M189" s="43"/>
      <c r="N189" s="124"/>
    </row>
    <row r="190" spans="1:14" ht="38.25" customHeight="1" x14ac:dyDescent="0.2">
      <c r="A190" s="124"/>
      <c r="B190" s="124"/>
      <c r="C190" s="125"/>
      <c r="D190" s="124"/>
      <c r="E190" s="124"/>
      <c r="F190" s="124"/>
      <c r="G190" s="127"/>
      <c r="H190" s="21"/>
      <c r="I190" s="43"/>
      <c r="J190" s="124"/>
      <c r="K190" s="124"/>
      <c r="M190" s="43"/>
      <c r="N190" s="124"/>
    </row>
    <row r="191" spans="1:14" ht="38.25" customHeight="1" x14ac:dyDescent="0.2">
      <c r="A191" s="124"/>
      <c r="B191" s="124"/>
      <c r="C191" s="125"/>
      <c r="D191" s="124"/>
      <c r="E191" s="124"/>
      <c r="F191" s="124"/>
      <c r="G191" s="127"/>
      <c r="H191" s="21"/>
      <c r="I191" s="43"/>
      <c r="J191" s="124"/>
      <c r="K191" s="124"/>
      <c r="M191" s="43"/>
      <c r="N191" s="124"/>
    </row>
    <row r="192" spans="1:14" ht="38.25" customHeight="1" x14ac:dyDescent="0.2">
      <c r="A192" s="124"/>
      <c r="B192" s="124"/>
      <c r="C192" s="125"/>
      <c r="D192" s="124"/>
      <c r="E192" s="124"/>
      <c r="F192" s="124"/>
      <c r="G192" s="127"/>
      <c r="H192" s="21"/>
      <c r="I192" s="43"/>
      <c r="J192" s="124"/>
      <c r="K192" s="124"/>
      <c r="M192" s="43"/>
      <c r="N192" s="124"/>
    </row>
    <row r="193" spans="1:14" ht="63" customHeight="1" x14ac:dyDescent="0.2">
      <c r="A193" s="124"/>
      <c r="B193" s="124"/>
      <c r="C193" s="125"/>
      <c r="D193" s="124"/>
      <c r="E193" s="124"/>
      <c r="F193" s="124"/>
      <c r="G193" s="127"/>
      <c r="H193" s="21"/>
      <c r="I193" s="43"/>
      <c r="J193" s="124"/>
      <c r="K193" s="124"/>
      <c r="M193" s="43"/>
      <c r="N193" s="124"/>
    </row>
    <row r="194" spans="1:14" ht="59.25" customHeight="1" x14ac:dyDescent="0.2">
      <c r="A194" s="124"/>
      <c r="B194" s="124"/>
      <c r="C194" s="125"/>
      <c r="D194" s="124"/>
      <c r="E194" s="124"/>
      <c r="F194" s="124"/>
      <c r="G194" s="127"/>
      <c r="H194" s="21"/>
      <c r="I194" s="43"/>
      <c r="J194" s="124"/>
      <c r="K194" s="124"/>
      <c r="M194" s="43"/>
      <c r="N194" s="124"/>
    </row>
    <row r="195" spans="1:14" ht="38.25" customHeight="1" x14ac:dyDescent="0.2">
      <c r="A195" s="124"/>
      <c r="B195" s="124"/>
      <c r="C195" s="125"/>
      <c r="D195" s="124"/>
      <c r="E195" s="124"/>
      <c r="F195" s="124"/>
      <c r="G195" s="127"/>
      <c r="H195" s="21"/>
      <c r="I195" s="43"/>
      <c r="J195" s="124"/>
      <c r="K195" s="124"/>
      <c r="M195" s="43"/>
      <c r="N195" s="124"/>
    </row>
    <row r="196" spans="1:14" ht="38.25" customHeight="1" x14ac:dyDescent="0.2">
      <c r="A196" s="124"/>
      <c r="B196" s="124"/>
      <c r="C196" s="125"/>
      <c r="D196" s="124"/>
      <c r="E196" s="124"/>
      <c r="F196" s="124"/>
      <c r="G196" s="127"/>
      <c r="H196" s="21"/>
      <c r="I196" s="43"/>
      <c r="J196" s="124"/>
      <c r="K196" s="124"/>
      <c r="M196" s="43"/>
      <c r="N196" s="124"/>
    </row>
    <row r="197" spans="1:14" ht="50.25" customHeight="1" x14ac:dyDescent="0.2">
      <c r="A197" s="124"/>
      <c r="B197" s="124"/>
      <c r="C197" s="125"/>
      <c r="D197" s="124"/>
      <c r="E197" s="124"/>
      <c r="F197" s="124"/>
      <c r="G197" s="127"/>
      <c r="H197" s="21"/>
      <c r="I197" s="43"/>
      <c r="J197" s="124"/>
      <c r="K197" s="124"/>
      <c r="M197" s="43"/>
      <c r="N197" s="124"/>
    </row>
    <row r="198" spans="1:14" ht="67.5" customHeight="1" x14ac:dyDescent="0.2">
      <c r="A198" s="124"/>
      <c r="B198" s="124"/>
      <c r="C198" s="125"/>
      <c r="D198" s="124"/>
      <c r="E198" s="124"/>
      <c r="F198" s="124"/>
      <c r="G198" s="127"/>
      <c r="H198" s="21"/>
      <c r="I198" s="43"/>
      <c r="J198" s="124"/>
      <c r="K198" s="17"/>
      <c r="M198" s="43"/>
      <c r="N198" s="138"/>
    </row>
    <row r="199" spans="1:14" ht="38.25" customHeight="1" x14ac:dyDescent="0.2">
      <c r="A199" s="124"/>
      <c r="B199" s="124"/>
      <c r="C199" s="125"/>
      <c r="D199" s="124"/>
      <c r="E199" s="124"/>
      <c r="F199" s="124"/>
      <c r="G199" s="127"/>
      <c r="H199" s="21"/>
      <c r="I199" s="43"/>
      <c r="J199" s="124"/>
      <c r="K199" s="124"/>
      <c r="M199" s="43"/>
      <c r="N199" s="124"/>
    </row>
    <row r="200" spans="1:14" ht="38.25" customHeight="1" x14ac:dyDescent="0.2">
      <c r="A200" s="124"/>
      <c r="B200" s="124"/>
      <c r="C200" s="125"/>
      <c r="D200" s="124"/>
      <c r="E200" s="124"/>
      <c r="F200" s="124"/>
      <c r="G200" s="127"/>
      <c r="H200" s="21"/>
      <c r="I200" s="43"/>
      <c r="J200" s="124"/>
      <c r="K200" s="124"/>
      <c r="M200" s="43"/>
      <c r="N200" s="124"/>
    </row>
    <row r="201" spans="1:14" ht="78.75" customHeight="1" x14ac:dyDescent="0.2">
      <c r="A201" s="124"/>
      <c r="B201" s="124"/>
      <c r="C201" s="125"/>
      <c r="D201" s="124"/>
      <c r="E201" s="124"/>
      <c r="F201" s="124"/>
      <c r="G201" s="127"/>
      <c r="H201" s="22"/>
      <c r="I201" s="18"/>
      <c r="J201" s="17"/>
      <c r="K201" s="124"/>
      <c r="L201" s="21"/>
      <c r="M201" s="18"/>
      <c r="N201" s="124"/>
    </row>
    <row r="202" spans="1:14" ht="64.5" customHeight="1" x14ac:dyDescent="0.2">
      <c r="A202" s="124"/>
      <c r="B202" s="124"/>
      <c r="C202" s="125"/>
      <c r="D202" s="124"/>
      <c r="E202" s="124"/>
      <c r="F202" s="124"/>
      <c r="G202" s="127"/>
      <c r="H202" s="21"/>
      <c r="I202" s="43"/>
      <c r="J202" s="124"/>
      <c r="K202" s="124"/>
      <c r="M202" s="43"/>
      <c r="N202" s="124"/>
    </row>
    <row r="203" spans="1:14" ht="38.25" customHeight="1" x14ac:dyDescent="0.2">
      <c r="A203" s="124"/>
      <c r="B203" s="124"/>
      <c r="C203" s="125"/>
      <c r="D203" s="124"/>
      <c r="E203" s="124"/>
      <c r="F203" s="124"/>
      <c r="G203" s="127"/>
      <c r="H203" s="21"/>
      <c r="I203" s="43"/>
      <c r="J203" s="124"/>
      <c r="K203" s="124"/>
      <c r="M203" s="43"/>
      <c r="N203" s="150"/>
    </row>
    <row r="204" spans="1:14" ht="38.25" customHeight="1" x14ac:dyDescent="0.2">
      <c r="A204" s="124"/>
      <c r="B204" s="124"/>
      <c r="C204" s="125"/>
      <c r="D204" s="124"/>
      <c r="E204" s="124"/>
      <c r="F204" s="124"/>
      <c r="G204" s="127"/>
      <c r="H204" s="21"/>
      <c r="I204" s="43"/>
      <c r="J204" s="124"/>
      <c r="K204" s="124"/>
      <c r="M204" s="43"/>
      <c r="N204" s="124"/>
    </row>
    <row r="205" spans="1:14" ht="38.25" customHeight="1" x14ac:dyDescent="0.2">
      <c r="A205" s="124"/>
      <c r="B205" s="124"/>
      <c r="C205" s="125"/>
      <c r="D205" s="124"/>
      <c r="E205" s="124"/>
      <c r="F205" s="124"/>
      <c r="G205" s="127"/>
      <c r="H205" s="21"/>
      <c r="I205" s="43"/>
      <c r="J205" s="124"/>
      <c r="K205" s="124"/>
      <c r="M205" s="43"/>
      <c r="N205" s="124"/>
    </row>
    <row r="206" spans="1:14" ht="38.25" customHeight="1" x14ac:dyDescent="0.2">
      <c r="A206" s="124"/>
      <c r="B206" s="124"/>
      <c r="C206" s="125"/>
      <c r="D206" s="124"/>
      <c r="E206" s="124"/>
      <c r="F206" s="124"/>
      <c r="G206" s="127"/>
      <c r="H206" s="21"/>
      <c r="I206" s="43"/>
      <c r="J206" s="124"/>
      <c r="K206" s="124"/>
      <c r="M206" s="43"/>
      <c r="N206" s="124"/>
    </row>
    <row r="207" spans="1:14" ht="38.25" customHeight="1" x14ac:dyDescent="0.2">
      <c r="A207" s="124"/>
      <c r="B207" s="124"/>
      <c r="C207" s="125"/>
      <c r="D207" s="124"/>
      <c r="E207" s="124"/>
      <c r="F207" s="124"/>
      <c r="G207" s="127"/>
      <c r="H207" s="21"/>
      <c r="I207" s="43"/>
      <c r="J207" s="124"/>
      <c r="K207" s="124"/>
      <c r="M207" s="43"/>
      <c r="N207" s="124"/>
    </row>
    <row r="208" spans="1:14" ht="38.25" customHeight="1" x14ac:dyDescent="0.2">
      <c r="A208" s="124"/>
      <c r="B208" s="124"/>
      <c r="C208" s="125"/>
      <c r="D208" s="124"/>
      <c r="E208" s="124"/>
      <c r="F208" s="124"/>
      <c r="G208" s="127"/>
      <c r="H208" s="21"/>
      <c r="I208" s="43"/>
      <c r="J208" s="124"/>
      <c r="K208" s="291"/>
      <c r="M208" s="43"/>
      <c r="N208" s="133"/>
    </row>
    <row r="209" spans="1:14" ht="51" customHeight="1" x14ac:dyDescent="0.2">
      <c r="A209" s="124"/>
      <c r="B209" s="124"/>
      <c r="C209" s="125"/>
      <c r="D209" s="124"/>
      <c r="E209" s="124"/>
      <c r="F209" s="124"/>
      <c r="G209" s="127"/>
      <c r="H209" s="21"/>
      <c r="I209" s="43"/>
      <c r="J209" s="124"/>
      <c r="K209" s="291"/>
      <c r="M209" s="43"/>
      <c r="N209" s="133"/>
    </row>
    <row r="210" spans="1:14" ht="38.25" customHeight="1" x14ac:dyDescent="0.2">
      <c r="A210" s="124"/>
      <c r="B210" s="21"/>
      <c r="C210" s="17"/>
      <c r="D210" s="21"/>
      <c r="E210" s="21"/>
      <c r="F210" s="21"/>
      <c r="G210" s="21"/>
      <c r="H210" s="21"/>
      <c r="I210" s="43"/>
      <c r="J210" s="124"/>
      <c r="K210" s="124"/>
      <c r="M210" s="43"/>
      <c r="N210" s="124"/>
    </row>
    <row r="211" spans="1:14" ht="38.25" customHeight="1" x14ac:dyDescent="0.2">
      <c r="A211" s="21"/>
      <c r="B211" s="21"/>
      <c r="C211" s="17"/>
      <c r="D211" s="21"/>
      <c r="E211" s="21"/>
      <c r="F211" s="21"/>
      <c r="G211" s="127"/>
      <c r="H211" s="21"/>
      <c r="I211" s="43"/>
      <c r="J211" s="21"/>
      <c r="K211" s="20"/>
      <c r="M211" s="43"/>
      <c r="N211" s="20"/>
    </row>
    <row r="212" spans="1:14" ht="53.25" customHeight="1" x14ac:dyDescent="0.2">
      <c r="A212" s="43"/>
      <c r="B212" s="43"/>
      <c r="C212" s="126"/>
      <c r="D212" s="43"/>
      <c r="E212" s="43"/>
      <c r="F212" s="43"/>
      <c r="G212" s="127"/>
      <c r="H212" s="21"/>
      <c r="I212" s="43"/>
      <c r="J212" s="43"/>
      <c r="K212" s="21"/>
      <c r="M212" s="43"/>
      <c r="N212" s="21"/>
    </row>
    <row r="213" spans="1:14" ht="74.25" customHeight="1" x14ac:dyDescent="0.2">
      <c r="A213" s="21"/>
      <c r="B213" s="21"/>
      <c r="C213" s="17"/>
      <c r="D213" s="21"/>
      <c r="E213" s="21"/>
      <c r="F213" s="21"/>
      <c r="G213" s="127"/>
      <c r="H213" s="21"/>
      <c r="I213" s="43"/>
      <c r="J213" s="21"/>
      <c r="K213" s="21"/>
      <c r="M213" s="43"/>
      <c r="N213" s="21"/>
    </row>
    <row r="214" spans="1:14" ht="102" customHeight="1" x14ac:dyDescent="0.2">
      <c r="A214" s="21"/>
      <c r="B214" s="21"/>
      <c r="C214" s="17"/>
      <c r="D214" s="21"/>
      <c r="E214" s="21"/>
      <c r="F214" s="21"/>
      <c r="G214" s="127"/>
      <c r="H214" s="21"/>
      <c r="I214" s="43"/>
      <c r="J214" s="21"/>
      <c r="K214" s="21"/>
      <c r="M214" s="43"/>
      <c r="N214" s="122"/>
    </row>
    <row r="215" spans="1:14" ht="80.25" customHeight="1" x14ac:dyDescent="0.2">
      <c r="A215" s="21"/>
      <c r="B215" s="21"/>
      <c r="C215" s="17"/>
      <c r="D215" s="21"/>
      <c r="E215" s="21"/>
      <c r="F215" s="21"/>
      <c r="G215" s="127"/>
      <c r="H215" s="21"/>
      <c r="I215" s="43"/>
      <c r="J215" s="21"/>
      <c r="K215" s="20"/>
      <c r="M215" s="43"/>
      <c r="N215" s="20"/>
    </row>
    <row r="216" spans="1:14" ht="38.25" customHeight="1" x14ac:dyDescent="0.2">
      <c r="A216" s="21"/>
      <c r="B216" s="21"/>
      <c r="C216" s="17"/>
      <c r="D216" s="21"/>
      <c r="E216" s="21"/>
      <c r="F216" s="21"/>
      <c r="G216" s="127"/>
      <c r="H216" s="21"/>
      <c r="I216" s="43"/>
      <c r="J216" s="21"/>
      <c r="K216" s="21"/>
      <c r="M216" s="43"/>
      <c r="N216" s="21"/>
    </row>
    <row r="217" spans="1:14" ht="116.25" customHeight="1" x14ac:dyDescent="0.2">
      <c r="A217" s="21"/>
      <c r="B217" s="21"/>
      <c r="C217" s="17"/>
      <c r="D217" s="21"/>
      <c r="E217" s="21"/>
      <c r="F217" s="21"/>
      <c r="G217" s="127"/>
      <c r="H217" s="21"/>
      <c r="I217" s="43"/>
      <c r="J217" s="21"/>
      <c r="K217" s="21"/>
      <c r="M217" s="43"/>
      <c r="N217" s="21"/>
    </row>
    <row r="218" spans="1:14" ht="38.25" customHeight="1" x14ac:dyDescent="0.2">
      <c r="A218" s="21"/>
      <c r="B218" s="21"/>
      <c r="C218" s="17"/>
      <c r="D218" s="21"/>
      <c r="E218" s="21"/>
      <c r="F218" s="21"/>
      <c r="G218" s="127"/>
      <c r="H218" s="21"/>
      <c r="I218" s="43"/>
      <c r="J218" s="21"/>
      <c r="K218" s="21"/>
      <c r="M218" s="43"/>
      <c r="N218" s="21"/>
    </row>
    <row r="219" spans="1:14" ht="38.25" customHeight="1" x14ac:dyDescent="0.2">
      <c r="B219" s="21"/>
      <c r="C219" s="17"/>
      <c r="D219" s="21"/>
      <c r="E219" s="21"/>
      <c r="F219" s="21"/>
      <c r="G219" s="127"/>
      <c r="H219" s="21"/>
      <c r="I219" s="43"/>
      <c r="J219" s="21"/>
      <c r="K219" s="21"/>
      <c r="M219" s="43"/>
      <c r="N219" s="21"/>
    </row>
    <row r="220" spans="1:14" ht="38.25" customHeight="1" x14ac:dyDescent="0.2">
      <c r="A220" s="21"/>
      <c r="B220" s="21"/>
      <c r="C220" s="17"/>
      <c r="D220" s="21"/>
      <c r="E220" s="21"/>
      <c r="F220" s="21"/>
      <c r="G220" s="127"/>
      <c r="H220" s="21"/>
      <c r="I220" s="224"/>
      <c r="J220" s="21"/>
      <c r="K220" s="21"/>
      <c r="M220" s="224"/>
      <c r="N220" s="21"/>
    </row>
    <row r="221" spans="1:14" ht="38.25" customHeight="1" x14ac:dyDescent="0.2">
      <c r="A221" s="21"/>
      <c r="B221" s="21"/>
      <c r="C221" s="17"/>
      <c r="D221" s="21"/>
      <c r="E221" s="21"/>
      <c r="F221" s="21"/>
      <c r="G221" s="127"/>
      <c r="H221" s="21"/>
      <c r="I221" s="43"/>
      <c r="J221" s="21"/>
      <c r="K221" s="21"/>
      <c r="M221" s="43"/>
      <c r="N221" s="21"/>
    </row>
    <row r="222" spans="1:14" ht="76.5" customHeight="1" x14ac:dyDescent="0.2">
      <c r="A222" s="21"/>
      <c r="B222" s="21"/>
      <c r="C222" s="17"/>
      <c r="D222" s="21"/>
      <c r="E222" s="21"/>
      <c r="F222" s="21"/>
      <c r="G222" s="127"/>
      <c r="H222" s="21"/>
      <c r="I222" s="43"/>
      <c r="J222" s="21"/>
      <c r="K222" s="43"/>
      <c r="M222" s="43"/>
      <c r="N222" s="43"/>
    </row>
    <row r="223" spans="1:14" ht="51.75" customHeight="1" x14ac:dyDescent="0.2">
      <c r="A223" s="21"/>
      <c r="B223" s="21"/>
      <c r="C223" s="17"/>
      <c r="D223" s="21"/>
      <c r="E223" s="21"/>
      <c r="F223" s="21"/>
      <c r="G223" s="127"/>
      <c r="H223" s="21"/>
      <c r="I223" s="43"/>
      <c r="J223" s="21"/>
      <c r="K223" s="21"/>
      <c r="M223" s="43"/>
      <c r="N223" s="21"/>
    </row>
    <row r="224" spans="1:14" ht="75" customHeight="1" x14ac:dyDescent="0.2">
      <c r="A224" s="21"/>
      <c r="B224" s="21"/>
      <c r="C224" s="17"/>
      <c r="D224" s="21"/>
      <c r="E224" s="21"/>
      <c r="F224" s="21"/>
      <c r="G224" s="127"/>
      <c r="H224" s="21"/>
      <c r="I224" s="43"/>
      <c r="J224" s="21"/>
      <c r="K224" s="21"/>
      <c r="M224" s="43"/>
      <c r="N224" s="21"/>
    </row>
    <row r="225" spans="1:14" ht="99.75" customHeight="1" x14ac:dyDescent="0.2">
      <c r="A225" s="21"/>
      <c r="B225" s="21"/>
      <c r="C225" s="17"/>
      <c r="D225" s="21"/>
      <c r="E225" s="21"/>
      <c r="F225" s="21"/>
      <c r="G225" s="127"/>
      <c r="H225" s="21"/>
      <c r="I225" s="43"/>
      <c r="J225" s="21"/>
      <c r="K225" s="21"/>
      <c r="M225" s="43"/>
      <c r="N225" s="21"/>
    </row>
    <row r="226" spans="1:14" ht="50.25" customHeight="1" x14ac:dyDescent="0.2">
      <c r="A226" s="21"/>
      <c r="B226" s="21"/>
      <c r="C226" s="17"/>
      <c r="D226" s="21"/>
      <c r="E226" s="21"/>
      <c r="F226" s="21"/>
      <c r="G226" s="127"/>
      <c r="H226" s="21"/>
      <c r="I226" s="43"/>
      <c r="J226" s="21"/>
      <c r="K226" s="20"/>
      <c r="M226" s="43"/>
      <c r="N226" s="135"/>
    </row>
    <row r="227" spans="1:14" ht="38.25" customHeight="1" x14ac:dyDescent="0.2">
      <c r="A227" s="21"/>
      <c r="B227" s="21"/>
      <c r="C227" s="17"/>
      <c r="D227" s="21"/>
      <c r="E227" s="21"/>
      <c r="F227" s="21"/>
      <c r="G227" s="127"/>
      <c r="H227" s="21"/>
      <c r="I227" s="43"/>
      <c r="J227" s="21"/>
      <c r="K227" s="21"/>
      <c r="M227" s="43"/>
      <c r="N227" s="21"/>
    </row>
    <row r="228" spans="1:14" ht="38.25" customHeight="1" x14ac:dyDescent="0.2">
      <c r="A228" s="21"/>
      <c r="B228" s="21"/>
      <c r="C228" s="17"/>
      <c r="D228" s="21"/>
      <c r="E228" s="21"/>
      <c r="F228" s="21"/>
      <c r="G228" s="127"/>
      <c r="H228" s="21"/>
      <c r="I228" s="43"/>
      <c r="J228" s="21"/>
      <c r="K228" s="21"/>
      <c r="M228" s="43"/>
      <c r="N228" s="21"/>
    </row>
    <row r="229" spans="1:14" ht="57" customHeight="1" x14ac:dyDescent="0.2">
      <c r="A229" s="21"/>
      <c r="B229" s="21"/>
      <c r="C229" s="17"/>
      <c r="D229" s="21"/>
      <c r="E229" s="21"/>
      <c r="F229" s="21"/>
      <c r="G229" s="127"/>
      <c r="H229" s="21"/>
      <c r="I229" s="43"/>
      <c r="J229" s="21"/>
      <c r="K229" s="21"/>
      <c r="M229" s="43"/>
      <c r="N229" s="21"/>
    </row>
    <row r="230" spans="1:14" ht="86.25" customHeight="1" x14ac:dyDescent="0.2">
      <c r="A230" s="21"/>
      <c r="B230" s="21"/>
      <c r="C230" s="17"/>
      <c r="D230" s="21"/>
      <c r="E230" s="21"/>
      <c r="F230" s="21"/>
      <c r="G230" s="127"/>
      <c r="H230" s="21"/>
      <c r="I230" s="43"/>
      <c r="J230" s="21"/>
      <c r="K230" s="21"/>
      <c r="M230" s="43"/>
      <c r="N230" s="21"/>
    </row>
    <row r="231" spans="1:14" ht="78.75" customHeight="1" x14ac:dyDescent="0.2">
      <c r="A231" s="21"/>
      <c r="B231" s="21"/>
      <c r="C231" s="17"/>
      <c r="D231" s="21"/>
      <c r="E231" s="21"/>
      <c r="F231" s="21"/>
      <c r="G231" s="127"/>
      <c r="H231" s="21"/>
      <c r="I231" s="43"/>
      <c r="J231" s="21"/>
      <c r="K231" s="21"/>
      <c r="M231" s="43"/>
      <c r="N231" s="21"/>
    </row>
    <row r="232" spans="1:14" ht="38.25" customHeight="1" x14ac:dyDescent="0.2">
      <c r="A232" s="21"/>
      <c r="B232" s="21"/>
      <c r="C232" s="17"/>
      <c r="D232" s="21"/>
      <c r="E232" s="21"/>
      <c r="F232" s="21"/>
      <c r="G232" s="127"/>
      <c r="H232" s="21"/>
      <c r="I232" s="43"/>
      <c r="J232" s="21"/>
      <c r="K232" s="21"/>
      <c r="M232" s="43"/>
      <c r="N232" s="21"/>
    </row>
    <row r="233" spans="1:14" ht="49.5" customHeight="1" x14ac:dyDescent="0.2">
      <c r="A233" s="21"/>
      <c r="B233" s="21"/>
      <c r="C233" s="17"/>
      <c r="D233" s="21"/>
      <c r="E233" s="21"/>
      <c r="F233" s="21"/>
      <c r="G233" s="127"/>
      <c r="H233" s="21"/>
      <c r="I233" s="43"/>
      <c r="J233" s="21"/>
      <c r="K233" s="21"/>
      <c r="M233" s="43"/>
      <c r="N233" s="21"/>
    </row>
    <row r="234" spans="1:14" ht="56.25" customHeight="1" x14ac:dyDescent="0.2">
      <c r="A234" s="21"/>
      <c r="B234" s="21"/>
      <c r="C234" s="17"/>
      <c r="D234" s="21"/>
      <c r="E234" s="21"/>
      <c r="F234" s="21"/>
      <c r="G234" s="127"/>
      <c r="H234" s="21"/>
      <c r="I234" s="43"/>
      <c r="J234" s="21"/>
      <c r="K234" s="119"/>
      <c r="L234" s="17"/>
      <c r="M234" s="43"/>
      <c r="N234" s="20"/>
    </row>
    <row r="235" spans="1:14" ht="38.25" customHeight="1" x14ac:dyDescent="0.2">
      <c r="A235" s="21"/>
      <c r="B235" s="21"/>
      <c r="C235" s="17"/>
      <c r="D235" s="21"/>
      <c r="E235" s="21"/>
      <c r="F235" s="21"/>
      <c r="G235" s="127"/>
      <c r="H235" s="21"/>
      <c r="I235" s="43"/>
      <c r="J235" s="21"/>
      <c r="K235" s="21"/>
      <c r="M235" s="43"/>
      <c r="N235" s="21"/>
    </row>
    <row r="236" spans="1:14" ht="38.25" customHeight="1" x14ac:dyDescent="0.2">
      <c r="A236" s="21"/>
      <c r="B236" s="21"/>
      <c r="C236" s="17"/>
      <c r="D236" s="21"/>
      <c r="E236" s="21"/>
      <c r="F236" s="21"/>
      <c r="G236" s="127"/>
      <c r="H236" s="21"/>
      <c r="I236" s="43"/>
      <c r="J236" s="21"/>
      <c r="K236" s="119"/>
      <c r="M236" s="43"/>
      <c r="N236" s="20"/>
    </row>
    <row r="237" spans="1:14" ht="38.25" customHeight="1" x14ac:dyDescent="0.2">
      <c r="A237" s="21"/>
      <c r="B237" s="21"/>
      <c r="C237" s="17"/>
      <c r="D237" s="21"/>
      <c r="E237" s="21"/>
      <c r="F237" s="21"/>
      <c r="G237" s="21"/>
      <c r="H237" s="21"/>
      <c r="I237" s="43"/>
      <c r="J237" s="21"/>
      <c r="K237" s="21"/>
      <c r="M237" s="43"/>
      <c r="N237" s="21"/>
    </row>
    <row r="238" spans="1:14" ht="66.75" customHeight="1" x14ac:dyDescent="0.2">
      <c r="A238" s="21"/>
      <c r="B238" s="21"/>
      <c r="C238" s="17"/>
      <c r="D238" s="21"/>
      <c r="E238" s="21"/>
      <c r="F238" s="21"/>
      <c r="G238" s="127"/>
      <c r="H238" s="21"/>
      <c r="I238" s="43"/>
      <c r="J238" s="21"/>
      <c r="K238" s="21"/>
      <c r="M238" s="43"/>
      <c r="N238" s="123"/>
    </row>
    <row r="239" spans="1:14" ht="38.25" customHeight="1" x14ac:dyDescent="0.2">
      <c r="A239" s="21"/>
      <c r="B239" s="21"/>
      <c r="C239" s="17"/>
      <c r="D239" s="21"/>
      <c r="E239" s="21"/>
      <c r="F239" s="21"/>
      <c r="G239" s="127"/>
      <c r="H239" s="21"/>
      <c r="I239" s="224"/>
      <c r="J239" s="21"/>
      <c r="K239" s="21"/>
      <c r="M239" s="207"/>
      <c r="N239" s="21"/>
    </row>
    <row r="240" spans="1:14" ht="38.25" customHeight="1" x14ac:dyDescent="0.2">
      <c r="A240" s="21"/>
      <c r="B240" s="21"/>
      <c r="C240" s="17"/>
      <c r="D240" s="21"/>
      <c r="E240" s="21"/>
      <c r="F240" s="21"/>
      <c r="G240" s="21"/>
      <c r="H240" s="21"/>
      <c r="I240" s="43"/>
      <c r="J240" s="21"/>
      <c r="K240" s="21"/>
      <c r="M240" s="43"/>
      <c r="N240" s="123"/>
    </row>
    <row r="241" spans="1:14" ht="45" customHeight="1" x14ac:dyDescent="0.2">
      <c r="A241" s="21"/>
      <c r="B241" s="21"/>
      <c r="C241" s="17"/>
      <c r="D241" s="21"/>
      <c r="E241" s="21"/>
      <c r="F241" s="21"/>
      <c r="G241" s="127"/>
      <c r="H241" s="21"/>
      <c r="I241" s="43"/>
      <c r="J241" s="21"/>
      <c r="K241" s="21"/>
      <c r="M241" s="43"/>
      <c r="N241" s="21"/>
    </row>
    <row r="242" spans="1:14" ht="90" customHeight="1" x14ac:dyDescent="0.2">
      <c r="A242" s="21"/>
      <c r="B242" s="21"/>
      <c r="C242" s="17"/>
      <c r="D242" s="21"/>
      <c r="E242" s="21"/>
      <c r="F242" s="21"/>
      <c r="G242" s="127"/>
      <c r="H242" s="21"/>
      <c r="I242" s="43"/>
      <c r="J242" s="21"/>
      <c r="K242" s="21"/>
      <c r="M242" s="43"/>
      <c r="N242" s="21"/>
    </row>
    <row r="243" spans="1:14" ht="38.25" customHeight="1" x14ac:dyDescent="0.2">
      <c r="A243" s="21"/>
      <c r="B243" s="21"/>
      <c r="C243" s="17"/>
      <c r="D243" s="21"/>
      <c r="E243" s="21"/>
      <c r="F243" s="21"/>
      <c r="G243" s="127"/>
      <c r="H243" s="21"/>
      <c r="I243" s="43"/>
      <c r="J243" s="21"/>
      <c r="K243" s="21"/>
      <c r="M243" s="43"/>
      <c r="N243" s="21"/>
    </row>
    <row r="244" spans="1:14" ht="38.25" customHeight="1" x14ac:dyDescent="0.2">
      <c r="A244" s="21"/>
      <c r="B244" s="21"/>
      <c r="C244" s="17"/>
      <c r="D244" s="21"/>
      <c r="E244" s="21"/>
      <c r="F244" s="21"/>
      <c r="G244" s="127"/>
      <c r="H244" s="21"/>
      <c r="I244" s="43"/>
      <c r="J244" s="21"/>
      <c r="K244" s="21"/>
      <c r="M244" s="43"/>
      <c r="N244" s="21"/>
    </row>
    <row r="245" spans="1:14" ht="38.25" customHeight="1" x14ac:dyDescent="0.2">
      <c r="A245" s="21"/>
      <c r="B245" s="21"/>
      <c r="C245" s="17"/>
      <c r="D245" s="21"/>
      <c r="E245" s="21"/>
      <c r="F245" s="21"/>
      <c r="G245" s="127"/>
      <c r="H245" s="21"/>
      <c r="I245" s="43"/>
      <c r="J245" s="21"/>
      <c r="K245" s="21"/>
      <c r="M245" s="43"/>
      <c r="N245" s="21"/>
    </row>
    <row r="246" spans="1:14" ht="38.25" customHeight="1" x14ac:dyDescent="0.2">
      <c r="A246" s="21"/>
      <c r="B246" s="21"/>
      <c r="C246" s="17"/>
      <c r="D246" s="21"/>
      <c r="E246" s="21"/>
      <c r="F246" s="21"/>
      <c r="G246" s="127"/>
      <c r="H246" s="21"/>
      <c r="I246" s="43"/>
      <c r="J246" s="21"/>
      <c r="K246" s="21"/>
      <c r="M246" s="43"/>
      <c r="N246" s="21"/>
    </row>
    <row r="247" spans="1:14" ht="38.25" customHeight="1" x14ac:dyDescent="0.2">
      <c r="A247" s="21"/>
      <c r="B247" s="21"/>
      <c r="C247" s="17"/>
      <c r="D247" s="21"/>
      <c r="E247" s="21"/>
      <c r="F247" s="21"/>
      <c r="G247" s="127"/>
      <c r="H247" s="21"/>
      <c r="I247" s="43"/>
      <c r="J247" s="21"/>
      <c r="K247" s="21"/>
      <c r="M247" s="43"/>
      <c r="N247" s="21"/>
    </row>
    <row r="248" spans="1:14" ht="76.5" customHeight="1" x14ac:dyDescent="0.2">
      <c r="A248" s="21"/>
      <c r="B248" s="21"/>
      <c r="C248" s="17"/>
      <c r="D248" s="21"/>
      <c r="E248" s="21"/>
      <c r="F248" s="21"/>
      <c r="G248" s="127"/>
      <c r="H248" s="21"/>
      <c r="I248" s="43"/>
      <c r="J248" s="21"/>
      <c r="K248" s="21"/>
      <c r="M248" s="43"/>
      <c r="N248" s="21"/>
    </row>
    <row r="249" spans="1:14" ht="43.5" customHeight="1" x14ac:dyDescent="0.2">
      <c r="A249" s="21"/>
      <c r="B249" s="21"/>
      <c r="C249" s="17"/>
      <c r="D249" s="21"/>
      <c r="E249" s="21"/>
      <c r="F249" s="21"/>
      <c r="G249" s="127"/>
      <c r="H249" s="21"/>
      <c r="I249" s="43"/>
      <c r="J249" s="21"/>
      <c r="K249" s="21"/>
      <c r="M249" s="43"/>
      <c r="N249" s="21"/>
    </row>
    <row r="250" spans="1:14" ht="54.75" customHeight="1" x14ac:dyDescent="0.2">
      <c r="A250" s="21"/>
      <c r="B250" s="21"/>
      <c r="C250" s="17"/>
      <c r="D250" s="21"/>
      <c r="E250" s="21"/>
      <c r="F250" s="21"/>
      <c r="G250" s="127"/>
      <c r="H250" s="21"/>
      <c r="I250" s="43"/>
      <c r="J250" s="21"/>
      <c r="K250" s="21"/>
      <c r="M250" s="43"/>
      <c r="N250" s="21"/>
    </row>
    <row r="251" spans="1:14" ht="38.25" customHeight="1" x14ac:dyDescent="0.2">
      <c r="A251" s="21"/>
      <c r="B251" s="21"/>
      <c r="C251" s="17"/>
      <c r="D251" s="21"/>
      <c r="E251" s="21"/>
      <c r="F251" s="21"/>
      <c r="G251" s="127"/>
      <c r="H251" s="21"/>
      <c r="I251" s="43"/>
      <c r="J251" s="21"/>
      <c r="K251" s="21"/>
      <c r="M251" s="43"/>
      <c r="N251" s="21"/>
    </row>
    <row r="252" spans="1:14" ht="96.75" customHeight="1" x14ac:dyDescent="0.2">
      <c r="A252" s="21"/>
      <c r="B252" s="21"/>
      <c r="C252" s="17"/>
      <c r="D252" s="21"/>
      <c r="E252" s="21"/>
      <c r="F252" s="21"/>
      <c r="G252" s="127"/>
      <c r="H252" s="21"/>
      <c r="I252" s="43"/>
      <c r="J252" s="21"/>
      <c r="K252" s="17"/>
      <c r="M252" s="43"/>
      <c r="N252" s="17"/>
    </row>
    <row r="253" spans="1:14" ht="38.25" customHeight="1" x14ac:dyDescent="0.2">
      <c r="A253" s="21"/>
      <c r="B253" s="21"/>
      <c r="C253" s="17"/>
      <c r="D253" s="21"/>
      <c r="E253" s="21"/>
      <c r="F253" s="21"/>
      <c r="G253" s="127"/>
      <c r="H253" s="21"/>
      <c r="I253" s="43"/>
      <c r="J253" s="21"/>
      <c r="K253" s="21"/>
      <c r="M253" s="43"/>
      <c r="N253" s="21"/>
    </row>
    <row r="254" spans="1:14" ht="38.25" customHeight="1" x14ac:dyDescent="0.2">
      <c r="A254" s="21"/>
      <c r="B254" s="21"/>
      <c r="C254" s="17"/>
      <c r="D254" s="21"/>
      <c r="E254" s="21"/>
      <c r="F254" s="21"/>
      <c r="G254" s="127"/>
      <c r="H254" s="21"/>
      <c r="I254" s="43"/>
      <c r="J254" s="21"/>
      <c r="K254" s="21"/>
      <c r="M254" s="43"/>
      <c r="N254" s="21"/>
    </row>
    <row r="255" spans="1:14" ht="75.75" customHeight="1" x14ac:dyDescent="0.2">
      <c r="A255" s="21"/>
      <c r="B255" s="21"/>
      <c r="C255" s="17"/>
      <c r="D255" s="21"/>
      <c r="E255" s="21"/>
      <c r="F255" s="21"/>
      <c r="G255" s="127"/>
      <c r="H255" s="21"/>
      <c r="I255" s="43"/>
      <c r="J255" s="21"/>
      <c r="K255" s="21"/>
      <c r="M255" s="43"/>
      <c r="N255" s="21"/>
    </row>
    <row r="256" spans="1:14" ht="90" customHeight="1" x14ac:dyDescent="0.2">
      <c r="A256" s="21"/>
      <c r="B256" s="21"/>
      <c r="C256" s="17"/>
      <c r="D256" s="21"/>
      <c r="E256" s="21"/>
      <c r="F256" s="21"/>
      <c r="G256" s="127"/>
      <c r="H256" s="21"/>
      <c r="I256" s="43"/>
      <c r="J256" s="21"/>
      <c r="K256" s="21"/>
      <c r="M256" s="43"/>
      <c r="N256" s="123"/>
    </row>
    <row r="257" spans="1:14" ht="81.75" customHeight="1" x14ac:dyDescent="0.2">
      <c r="A257" s="21"/>
      <c r="B257" s="21"/>
      <c r="C257" s="17"/>
      <c r="D257" s="21"/>
      <c r="E257" s="21"/>
      <c r="F257" s="21"/>
      <c r="G257" s="127"/>
      <c r="H257" s="21"/>
      <c r="I257" s="43"/>
      <c r="J257" s="21"/>
      <c r="K257" s="21"/>
      <c r="M257" s="43"/>
      <c r="N257" s="21"/>
    </row>
    <row r="258" spans="1:14" ht="57" customHeight="1" x14ac:dyDescent="0.2">
      <c r="A258" s="21"/>
      <c r="B258" s="21"/>
      <c r="C258" s="17"/>
      <c r="D258" s="21"/>
      <c r="E258" s="21"/>
      <c r="F258" s="21"/>
      <c r="G258" s="127"/>
      <c r="H258" s="21"/>
      <c r="I258" s="43"/>
      <c r="J258" s="21"/>
      <c r="K258" s="21"/>
      <c r="M258" s="43"/>
      <c r="N258" s="145"/>
    </row>
    <row r="259" spans="1:14" ht="38.25" customHeight="1" x14ac:dyDescent="0.2">
      <c r="A259" s="21"/>
      <c r="B259" s="21"/>
      <c r="C259" s="17"/>
      <c r="D259" s="21"/>
      <c r="E259" s="21"/>
      <c r="F259" s="21"/>
      <c r="G259" s="21"/>
      <c r="H259" s="21"/>
      <c r="I259" s="43"/>
      <c r="J259" s="21"/>
      <c r="K259" s="21"/>
      <c r="M259" s="43"/>
      <c r="N259" s="21"/>
    </row>
    <row r="260" spans="1:14" ht="72" customHeight="1" x14ac:dyDescent="0.2">
      <c r="A260" s="21"/>
      <c r="B260" s="21"/>
      <c r="C260" s="17"/>
      <c r="D260" s="21"/>
      <c r="E260" s="21"/>
      <c r="F260" s="21"/>
      <c r="G260" s="127"/>
      <c r="H260" s="21"/>
      <c r="I260" s="43"/>
      <c r="J260" s="21"/>
      <c r="K260" s="21"/>
      <c r="M260" s="43"/>
      <c r="N260" s="21"/>
    </row>
    <row r="261" spans="1:14" ht="38.25" customHeight="1" x14ac:dyDescent="0.2">
      <c r="A261" s="21"/>
      <c r="B261" s="21"/>
      <c r="C261" s="17"/>
      <c r="D261" s="21"/>
      <c r="E261" s="21"/>
      <c r="F261" s="21"/>
      <c r="G261" s="127"/>
      <c r="H261" s="21"/>
      <c r="I261" s="43"/>
      <c r="J261" s="21"/>
      <c r="K261" s="21"/>
      <c r="M261" s="43"/>
      <c r="N261" s="21"/>
    </row>
    <row r="262" spans="1:14" ht="96.75" customHeight="1" x14ac:dyDescent="0.2">
      <c r="A262" s="21"/>
      <c r="B262" s="21"/>
      <c r="C262" s="17"/>
      <c r="D262" s="21"/>
      <c r="E262" s="21"/>
      <c r="F262" s="21"/>
      <c r="G262" s="127"/>
      <c r="H262" s="21"/>
      <c r="I262" s="43"/>
      <c r="J262" s="21"/>
      <c r="K262" s="21"/>
      <c r="M262" s="43"/>
      <c r="N262" s="123"/>
    </row>
    <row r="263" spans="1:14" ht="54.75" customHeight="1" x14ac:dyDescent="0.2">
      <c r="A263" s="21"/>
      <c r="B263" s="21"/>
      <c r="C263" s="17"/>
      <c r="D263" s="21"/>
      <c r="E263" s="21"/>
      <c r="F263" s="21"/>
      <c r="G263" s="127"/>
      <c r="H263" s="21"/>
      <c r="I263" s="147"/>
      <c r="J263" s="21"/>
      <c r="K263" s="21"/>
      <c r="M263" s="147"/>
      <c r="N263" s="123"/>
    </row>
    <row r="264" spans="1:14" ht="38.25" customHeight="1" x14ac:dyDescent="0.2">
      <c r="A264" s="21"/>
      <c r="B264" s="21"/>
      <c r="C264" s="17"/>
      <c r="D264" s="21"/>
      <c r="E264" s="21"/>
      <c r="F264" s="21"/>
      <c r="G264" s="21"/>
      <c r="H264" s="22"/>
      <c r="I264" s="18"/>
      <c r="J264" s="17"/>
      <c r="K264" s="36"/>
      <c r="L264" s="21"/>
      <c r="M264" s="18"/>
      <c r="N264" s="36"/>
    </row>
    <row r="265" spans="1:14" ht="38.25" customHeight="1" x14ac:dyDescent="0.2">
      <c r="A265" s="21"/>
      <c r="B265" s="21"/>
      <c r="C265" s="17"/>
      <c r="D265" s="21"/>
      <c r="E265" s="21"/>
      <c r="F265" s="21"/>
      <c r="G265" s="127"/>
      <c r="H265" s="21"/>
      <c r="I265" s="147"/>
      <c r="J265" s="21"/>
      <c r="K265" s="36"/>
      <c r="M265" s="147"/>
      <c r="N265" s="36"/>
    </row>
    <row r="266" spans="1:14" ht="38.25" customHeight="1" x14ac:dyDescent="0.2">
      <c r="A266" s="21"/>
      <c r="B266" s="21"/>
      <c r="C266" s="17"/>
      <c r="D266" s="21"/>
      <c r="E266" s="21"/>
      <c r="F266" s="21"/>
      <c r="G266" s="127"/>
      <c r="H266" s="21"/>
      <c r="I266" s="43"/>
      <c r="J266" s="21"/>
      <c r="K266" s="21"/>
      <c r="M266" s="43"/>
      <c r="N266" s="21"/>
    </row>
    <row r="267" spans="1:14" ht="38.25" customHeight="1" x14ac:dyDescent="0.2">
      <c r="A267" s="21"/>
      <c r="B267" s="21"/>
      <c r="C267" s="17"/>
      <c r="D267" s="21"/>
      <c r="E267" s="21"/>
      <c r="F267" s="21"/>
      <c r="G267" s="127"/>
      <c r="H267" s="21"/>
      <c r="I267" s="43"/>
      <c r="J267" s="21"/>
      <c r="K267" s="21"/>
      <c r="M267" s="43"/>
      <c r="N267" s="21"/>
    </row>
    <row r="268" spans="1:14" ht="38.25" customHeight="1" x14ac:dyDescent="0.2">
      <c r="A268" s="21"/>
      <c r="B268" s="21"/>
      <c r="C268" s="17"/>
      <c r="D268" s="21"/>
      <c r="E268" s="21"/>
      <c r="F268" s="21"/>
      <c r="G268" s="127"/>
      <c r="H268" s="21"/>
      <c r="I268" s="43"/>
      <c r="J268" s="21"/>
      <c r="K268" s="292"/>
      <c r="M268" s="43"/>
      <c r="N268" s="219"/>
    </row>
    <row r="269" spans="1:14" ht="38.25" customHeight="1" x14ac:dyDescent="0.2">
      <c r="A269" s="21"/>
      <c r="B269" s="21"/>
      <c r="C269" s="17"/>
      <c r="D269" s="21"/>
      <c r="E269" s="21"/>
      <c r="F269" s="21"/>
      <c r="G269" s="127"/>
      <c r="H269" s="21"/>
      <c r="I269" s="43"/>
      <c r="J269" s="21"/>
      <c r="K269" s="21"/>
      <c r="M269" s="43"/>
      <c r="N269" s="21"/>
    </row>
    <row r="270" spans="1:14" ht="38.25" customHeight="1" x14ac:dyDescent="0.2">
      <c r="A270" s="21"/>
      <c r="B270" s="21"/>
      <c r="C270" s="17"/>
      <c r="D270" s="21"/>
      <c r="E270" s="21"/>
      <c r="F270" s="21"/>
      <c r="G270" s="127"/>
      <c r="H270" s="21"/>
      <c r="I270" s="43"/>
      <c r="J270" s="21"/>
      <c r="K270" s="21"/>
      <c r="M270" s="43"/>
      <c r="N270" s="21"/>
    </row>
    <row r="271" spans="1:14" ht="38.25" customHeight="1" x14ac:dyDescent="0.2">
      <c r="A271" s="21"/>
      <c r="B271" s="21"/>
      <c r="C271" s="17"/>
      <c r="D271" s="21"/>
      <c r="E271" s="21"/>
      <c r="F271" s="21"/>
      <c r="G271" s="127"/>
      <c r="H271" s="21"/>
      <c r="I271" s="43"/>
      <c r="J271" s="21"/>
      <c r="K271" s="21"/>
      <c r="M271" s="43"/>
      <c r="N271" s="21"/>
    </row>
    <row r="272" spans="1:14" ht="38.25" customHeight="1" x14ac:dyDescent="0.2">
      <c r="A272" s="21"/>
      <c r="B272" s="21"/>
      <c r="C272" s="17"/>
      <c r="D272" s="21"/>
      <c r="E272" s="21"/>
      <c r="F272" s="21"/>
      <c r="G272" s="127"/>
      <c r="H272" s="21"/>
      <c r="I272" s="43"/>
      <c r="J272" s="21"/>
      <c r="K272" s="21"/>
      <c r="M272" s="43"/>
      <c r="N272" s="21"/>
    </row>
    <row r="273" spans="1:14" ht="38.25" customHeight="1" x14ac:dyDescent="0.2">
      <c r="A273" s="21"/>
      <c r="B273" s="21"/>
      <c r="C273" s="17"/>
      <c r="D273" s="21"/>
      <c r="E273" s="21"/>
      <c r="F273" s="21"/>
      <c r="G273" s="127"/>
      <c r="H273" s="21"/>
      <c r="I273" s="43"/>
      <c r="J273" s="21"/>
      <c r="K273" s="21"/>
      <c r="M273" s="43"/>
      <c r="N273" s="21"/>
    </row>
    <row r="274" spans="1:14" ht="38.25" customHeight="1" x14ac:dyDescent="0.2">
      <c r="A274" s="21"/>
      <c r="B274" s="21"/>
      <c r="C274" s="17"/>
      <c r="D274" s="21"/>
      <c r="E274" s="21"/>
      <c r="F274" s="21"/>
      <c r="G274" s="127"/>
      <c r="H274" s="21"/>
      <c r="I274" s="43"/>
      <c r="J274" s="21"/>
      <c r="K274" s="21"/>
      <c r="M274" s="43"/>
      <c r="N274" s="21"/>
    </row>
    <row r="275" spans="1:14" ht="38.25" customHeight="1" x14ac:dyDescent="0.2">
      <c r="A275" s="21"/>
      <c r="B275" s="21"/>
      <c r="C275" s="17"/>
      <c r="D275" s="21"/>
      <c r="E275" s="21"/>
      <c r="F275" s="21"/>
      <c r="G275" s="127"/>
      <c r="H275" s="21"/>
      <c r="I275" s="43"/>
      <c r="J275" s="21"/>
      <c r="K275" s="21"/>
      <c r="M275" s="43"/>
      <c r="N275" s="21"/>
    </row>
    <row r="276" spans="1:14" ht="38.25" customHeight="1" x14ac:dyDescent="0.2">
      <c r="A276" s="21"/>
      <c r="B276" s="21"/>
      <c r="C276" s="17"/>
      <c r="D276" s="21"/>
      <c r="E276" s="21"/>
      <c r="F276" s="21"/>
      <c r="G276" s="127"/>
      <c r="H276" s="21"/>
      <c r="I276" s="43"/>
      <c r="J276" s="21"/>
      <c r="K276" s="21"/>
      <c r="M276" s="43"/>
      <c r="N276" s="21"/>
    </row>
    <row r="277" spans="1:14" ht="38.25" customHeight="1" x14ac:dyDescent="0.2">
      <c r="A277" s="21"/>
      <c r="B277" s="21"/>
      <c r="C277" s="17"/>
      <c r="D277" s="21"/>
      <c r="E277" s="21"/>
      <c r="F277" s="21"/>
      <c r="G277" s="127"/>
      <c r="H277" s="21"/>
      <c r="I277" s="43"/>
      <c r="J277" s="21"/>
      <c r="K277" s="21"/>
      <c r="M277" s="43"/>
      <c r="N277" s="21"/>
    </row>
    <row r="278" spans="1:14" ht="75.75" customHeight="1" x14ac:dyDescent="0.2">
      <c r="A278" s="21"/>
      <c r="B278" s="21"/>
      <c r="C278" s="17"/>
      <c r="D278" s="21"/>
      <c r="E278" s="21"/>
      <c r="F278" s="21"/>
      <c r="G278" s="127"/>
      <c r="H278" s="21"/>
      <c r="I278" s="43"/>
      <c r="J278" s="21"/>
      <c r="K278" s="21"/>
      <c r="M278" s="43"/>
      <c r="N278" s="21"/>
    </row>
    <row r="279" spans="1:14" ht="38.25" customHeight="1" x14ac:dyDescent="0.2">
      <c r="A279" s="21"/>
      <c r="B279" s="21"/>
      <c r="C279" s="17"/>
      <c r="D279" s="21"/>
      <c r="E279" s="21"/>
      <c r="F279" s="21"/>
      <c r="G279" s="127"/>
      <c r="H279" s="21"/>
      <c r="I279" s="43"/>
      <c r="J279" s="21"/>
      <c r="K279" s="21"/>
      <c r="M279" s="43"/>
      <c r="N279" s="21"/>
    </row>
    <row r="280" spans="1:14" ht="38.25" customHeight="1" x14ac:dyDescent="0.2">
      <c r="A280" s="21"/>
      <c r="B280" s="21"/>
      <c r="C280" s="17"/>
      <c r="D280" s="21"/>
      <c r="E280" s="21"/>
      <c r="F280" s="21"/>
      <c r="G280" s="127"/>
      <c r="H280" s="21"/>
      <c r="I280" s="43"/>
      <c r="J280" s="21"/>
      <c r="K280" s="21"/>
      <c r="M280" s="43"/>
      <c r="N280" s="21"/>
    </row>
    <row r="281" spans="1:14" ht="38.25" customHeight="1" x14ac:dyDescent="0.2">
      <c r="A281" s="21"/>
      <c r="B281" s="21"/>
      <c r="C281" s="17"/>
      <c r="D281" s="21"/>
      <c r="E281" s="21"/>
      <c r="F281" s="21"/>
      <c r="G281" s="127"/>
      <c r="H281" s="21"/>
      <c r="I281" s="43"/>
      <c r="J281" s="21"/>
      <c r="K281" s="21"/>
      <c r="M281" s="43"/>
      <c r="N281" s="21"/>
    </row>
    <row r="282" spans="1:14" ht="84.75" customHeight="1" x14ac:dyDescent="0.2">
      <c r="A282" s="21"/>
      <c r="B282" s="21"/>
      <c r="C282" s="17"/>
      <c r="D282" s="21"/>
      <c r="E282" s="21"/>
      <c r="F282" s="21"/>
      <c r="G282" s="127"/>
      <c r="H282" s="21"/>
      <c r="I282" s="43"/>
      <c r="J282" s="21"/>
      <c r="K282" s="21"/>
      <c r="M282" s="43"/>
      <c r="N282" s="21"/>
    </row>
    <row r="283" spans="1:14" ht="81" customHeight="1" x14ac:dyDescent="0.2">
      <c r="A283" s="21"/>
      <c r="B283" s="21"/>
      <c r="C283" s="17"/>
      <c r="D283" s="21"/>
      <c r="E283" s="21"/>
      <c r="F283" s="21"/>
      <c r="G283" s="127"/>
      <c r="H283" s="21"/>
      <c r="I283" s="43"/>
      <c r="J283" s="21"/>
      <c r="K283" s="21"/>
      <c r="M283" s="43"/>
      <c r="N283" s="21"/>
    </row>
    <row r="284" spans="1:14" ht="38.25" customHeight="1" x14ac:dyDescent="0.2">
      <c r="A284" s="21"/>
      <c r="B284" s="21"/>
      <c r="C284" s="17"/>
      <c r="D284" s="21"/>
      <c r="E284" s="21"/>
      <c r="F284" s="21"/>
      <c r="G284" s="127"/>
      <c r="H284" s="21"/>
      <c r="I284" s="43"/>
      <c r="J284" s="21"/>
      <c r="K284" s="21"/>
      <c r="M284" s="43"/>
      <c r="N284" s="21"/>
    </row>
    <row r="285" spans="1:14" ht="38.25" customHeight="1" x14ac:dyDescent="0.2">
      <c r="A285" s="21"/>
      <c r="B285" s="21"/>
      <c r="C285" s="17"/>
      <c r="D285" s="21"/>
      <c r="E285" s="21"/>
      <c r="F285" s="21"/>
      <c r="G285" s="127"/>
      <c r="H285" s="21"/>
      <c r="I285" s="43"/>
      <c r="J285" s="21"/>
      <c r="K285" s="21"/>
      <c r="M285" s="43"/>
      <c r="N285" s="21"/>
    </row>
    <row r="286" spans="1:14" ht="38.25" customHeight="1" x14ac:dyDescent="0.2">
      <c r="A286" s="21"/>
      <c r="B286" s="21"/>
      <c r="C286" s="17"/>
      <c r="D286" s="21"/>
      <c r="E286" s="21"/>
      <c r="F286" s="21"/>
      <c r="G286" s="127"/>
      <c r="H286" s="21"/>
      <c r="I286" s="43"/>
      <c r="J286" s="21"/>
      <c r="K286" s="21"/>
      <c r="M286" s="43"/>
      <c r="N286" s="21"/>
    </row>
    <row r="287" spans="1:14" ht="38.25" customHeight="1" x14ac:dyDescent="0.2">
      <c r="A287" s="21"/>
      <c r="B287" s="21"/>
      <c r="C287" s="17"/>
      <c r="D287" s="21"/>
      <c r="E287" s="21"/>
      <c r="F287" s="21"/>
      <c r="G287" s="127"/>
      <c r="H287" s="21"/>
      <c r="I287" s="43"/>
      <c r="J287" s="21"/>
      <c r="K287" s="21"/>
      <c r="M287" s="43"/>
      <c r="N287" s="21"/>
    </row>
    <row r="288" spans="1:14" ht="38.25" customHeight="1" x14ac:dyDescent="0.2">
      <c r="A288" s="21"/>
      <c r="B288" s="21"/>
      <c r="C288" s="17"/>
      <c r="D288" s="21"/>
      <c r="E288" s="21"/>
      <c r="F288" s="21"/>
      <c r="G288" s="127"/>
      <c r="H288" s="21"/>
      <c r="I288" s="43"/>
      <c r="J288" s="21"/>
      <c r="K288" s="21"/>
      <c r="M288" s="43"/>
      <c r="N288" s="21"/>
    </row>
    <row r="289" spans="1:14" ht="70.5" customHeight="1" x14ac:dyDescent="0.2">
      <c r="A289" s="21"/>
      <c r="B289" s="21"/>
      <c r="C289" s="17"/>
      <c r="D289" s="21"/>
      <c r="E289" s="21"/>
      <c r="F289" s="21"/>
      <c r="G289" s="127"/>
      <c r="H289" s="21"/>
      <c r="I289" s="43"/>
      <c r="J289" s="21"/>
      <c r="K289" s="21"/>
      <c r="M289" s="43"/>
      <c r="N289" s="21"/>
    </row>
    <row r="290" spans="1:14" ht="38.25" customHeight="1" x14ac:dyDescent="0.2">
      <c r="A290" s="21"/>
      <c r="B290" s="21"/>
      <c r="C290" s="17"/>
      <c r="D290" s="21"/>
      <c r="E290" s="21"/>
      <c r="F290" s="21"/>
      <c r="G290" s="127"/>
      <c r="H290" s="21"/>
      <c r="I290" s="43"/>
      <c r="J290" s="21"/>
      <c r="K290" s="21"/>
      <c r="M290" s="43"/>
      <c r="N290" s="21"/>
    </row>
    <row r="291" spans="1:14" ht="38.25" customHeight="1" x14ac:dyDescent="0.2">
      <c r="A291" s="21"/>
      <c r="B291" s="21"/>
      <c r="C291" s="17"/>
      <c r="D291" s="21"/>
      <c r="E291" s="21"/>
      <c r="F291" s="21"/>
      <c r="G291" s="127"/>
      <c r="H291" s="21"/>
      <c r="I291" s="43"/>
      <c r="J291" s="21"/>
      <c r="K291" s="21"/>
      <c r="M291" s="43"/>
      <c r="N291" s="21"/>
    </row>
    <row r="292" spans="1:14" ht="38.25" customHeight="1" x14ac:dyDescent="0.2">
      <c r="A292" s="21"/>
      <c r="B292" s="21"/>
      <c r="C292" s="17"/>
      <c r="D292" s="21"/>
      <c r="E292" s="21"/>
      <c r="F292" s="21"/>
      <c r="G292" s="127"/>
      <c r="H292" s="21"/>
      <c r="I292" s="43"/>
      <c r="J292" s="21"/>
      <c r="K292" s="21"/>
      <c r="M292" s="43"/>
      <c r="N292" s="21"/>
    </row>
    <row r="293" spans="1:14" ht="72.75" customHeight="1" x14ac:dyDescent="0.2">
      <c r="A293" s="21"/>
      <c r="B293" s="21"/>
      <c r="C293" s="17"/>
      <c r="D293" s="21"/>
      <c r="E293" s="21"/>
      <c r="F293" s="21"/>
      <c r="G293" s="127"/>
      <c r="H293" s="21"/>
      <c r="I293" s="43"/>
      <c r="J293" s="21"/>
      <c r="K293" s="21"/>
      <c r="M293" s="43"/>
      <c r="N293" s="21"/>
    </row>
    <row r="294" spans="1:14" ht="38.25" customHeight="1" x14ac:dyDescent="0.2">
      <c r="A294" s="21"/>
      <c r="B294" s="21"/>
      <c r="C294" s="17"/>
      <c r="D294" s="21"/>
      <c r="E294" s="21"/>
      <c r="F294" s="21"/>
      <c r="G294" s="127"/>
      <c r="H294" s="21"/>
      <c r="I294" s="43"/>
      <c r="J294" s="21"/>
      <c r="K294" s="21"/>
      <c r="M294" s="43"/>
      <c r="N294" s="21"/>
    </row>
    <row r="295" spans="1:14" ht="38.25" customHeight="1" x14ac:dyDescent="0.2">
      <c r="A295" s="21"/>
      <c r="B295" s="21"/>
      <c r="C295" s="17"/>
      <c r="D295" s="21"/>
      <c r="E295" s="21"/>
      <c r="F295" s="21"/>
      <c r="G295" s="127"/>
      <c r="H295" s="21"/>
      <c r="I295" s="43"/>
      <c r="J295" s="21"/>
      <c r="K295" s="21"/>
      <c r="M295" s="43"/>
      <c r="N295" s="21"/>
    </row>
    <row r="296" spans="1:14" ht="38.25" customHeight="1" x14ac:dyDescent="0.2">
      <c r="A296" s="21"/>
      <c r="B296" s="21"/>
      <c r="C296" s="17"/>
      <c r="D296" s="21"/>
      <c r="E296" s="21"/>
      <c r="F296" s="21"/>
      <c r="G296" s="127"/>
      <c r="H296" s="21"/>
      <c r="I296" s="43"/>
      <c r="J296" s="21"/>
      <c r="K296" s="21"/>
      <c r="M296" s="43"/>
      <c r="N296" s="21"/>
    </row>
    <row r="297" spans="1:14" ht="38.25" customHeight="1" x14ac:dyDescent="0.2">
      <c r="A297" s="21"/>
      <c r="B297" s="21"/>
      <c r="C297" s="17"/>
      <c r="D297" s="21"/>
      <c r="E297" s="21"/>
      <c r="F297" s="21"/>
      <c r="G297" s="127"/>
      <c r="H297" s="21"/>
      <c r="I297" s="43"/>
      <c r="J297" s="21"/>
      <c r="K297" s="21"/>
      <c r="M297" s="43"/>
      <c r="N297" s="21"/>
    </row>
    <row r="298" spans="1:14" ht="38.25" customHeight="1" x14ac:dyDescent="0.2">
      <c r="A298" s="21"/>
      <c r="B298" s="21"/>
      <c r="C298" s="17"/>
      <c r="D298" s="21"/>
      <c r="E298" s="21"/>
      <c r="F298" s="21"/>
      <c r="G298" s="127"/>
      <c r="H298" s="21"/>
      <c r="I298" s="43"/>
      <c r="J298" s="21"/>
      <c r="K298" s="21"/>
      <c r="M298" s="43"/>
      <c r="N298" s="21"/>
    </row>
    <row r="299" spans="1:14" ht="51.75" customHeight="1" x14ac:dyDescent="0.2">
      <c r="A299" s="21"/>
      <c r="B299" s="21"/>
      <c r="C299" s="17"/>
      <c r="D299" s="21"/>
      <c r="E299" s="21"/>
      <c r="F299" s="21"/>
      <c r="G299" s="127"/>
      <c r="H299" s="21"/>
      <c r="I299" s="43"/>
      <c r="J299" s="21"/>
      <c r="K299" s="21"/>
      <c r="M299" s="43"/>
      <c r="N299" s="21"/>
    </row>
    <row r="300" spans="1:14" ht="38.25" customHeight="1" x14ac:dyDescent="0.2">
      <c r="A300" s="21"/>
      <c r="B300" s="21"/>
      <c r="C300" s="17"/>
      <c r="D300" s="21"/>
      <c r="E300" s="21"/>
      <c r="F300" s="21"/>
      <c r="G300" s="127"/>
      <c r="H300" s="21"/>
      <c r="I300" s="43"/>
      <c r="J300" s="21"/>
      <c r="K300" s="21"/>
      <c r="M300" s="43"/>
      <c r="N300" s="21"/>
    </row>
    <row r="301" spans="1:14" ht="38.25" customHeight="1" x14ac:dyDescent="0.2">
      <c r="A301" s="21"/>
      <c r="B301" s="21"/>
      <c r="C301" s="17"/>
      <c r="D301" s="21"/>
      <c r="E301" s="21"/>
      <c r="F301" s="21"/>
      <c r="G301" s="127"/>
      <c r="H301" s="21"/>
      <c r="I301" s="43"/>
      <c r="J301" s="21"/>
      <c r="K301" s="21"/>
      <c r="M301" s="43"/>
      <c r="N301" s="21"/>
    </row>
    <row r="302" spans="1:14" ht="38.25" customHeight="1" x14ac:dyDescent="0.2">
      <c r="A302" s="21"/>
      <c r="B302" s="21"/>
      <c r="C302" s="17"/>
      <c r="D302" s="21"/>
      <c r="E302" s="21"/>
      <c r="F302" s="21"/>
      <c r="G302" s="127"/>
      <c r="H302" s="21"/>
      <c r="I302" s="43"/>
      <c r="J302" s="21"/>
      <c r="K302" s="21"/>
      <c r="M302" s="43"/>
      <c r="N302" s="21"/>
    </row>
    <row r="303" spans="1:14" ht="38.25" customHeight="1" x14ac:dyDescent="0.2">
      <c r="A303" s="21"/>
      <c r="B303" s="21"/>
      <c r="C303" s="17"/>
      <c r="D303" s="21"/>
      <c r="E303" s="21"/>
      <c r="F303" s="21"/>
      <c r="G303" s="127"/>
      <c r="H303" s="21"/>
      <c r="I303" s="43"/>
      <c r="J303" s="21"/>
      <c r="K303" s="21"/>
      <c r="M303" s="43"/>
      <c r="N303" s="21"/>
    </row>
    <row r="304" spans="1:14" ht="38.25" customHeight="1" x14ac:dyDescent="0.2">
      <c r="A304" s="21"/>
      <c r="B304" s="21"/>
      <c r="C304" s="17"/>
      <c r="D304" s="21"/>
      <c r="E304" s="21"/>
      <c r="F304" s="21"/>
      <c r="G304" s="127"/>
      <c r="H304" s="21"/>
      <c r="I304" s="43"/>
      <c r="J304" s="21"/>
      <c r="K304" s="21"/>
      <c r="M304" s="43"/>
      <c r="N304" s="21"/>
    </row>
    <row r="305" spans="1:14" ht="38.25" customHeight="1" x14ac:dyDescent="0.2">
      <c r="A305" s="21"/>
      <c r="B305" s="21"/>
      <c r="C305" s="17"/>
      <c r="D305" s="21"/>
      <c r="E305" s="21"/>
      <c r="F305" s="21"/>
      <c r="G305" s="127"/>
      <c r="H305" s="21"/>
      <c r="I305" s="43"/>
      <c r="J305" s="21"/>
      <c r="K305" s="21"/>
      <c r="M305" s="43"/>
      <c r="N305" s="21"/>
    </row>
    <row r="306" spans="1:14" ht="112.5" customHeight="1" x14ac:dyDescent="0.2">
      <c r="A306" s="21"/>
      <c r="B306" s="21"/>
      <c r="C306" s="17"/>
      <c r="D306" s="21"/>
      <c r="E306" s="21"/>
      <c r="F306" s="21"/>
      <c r="G306" s="127"/>
      <c r="H306" s="21"/>
      <c r="I306" s="21"/>
      <c r="J306" s="21"/>
      <c r="K306" s="21"/>
      <c r="M306" s="21"/>
      <c r="N306" s="21"/>
    </row>
    <row r="307" spans="1:14" ht="55.5" customHeight="1" x14ac:dyDescent="0.2">
      <c r="A307" s="119"/>
      <c r="B307" s="21"/>
      <c r="C307" s="17"/>
      <c r="D307" s="21"/>
      <c r="E307" s="21"/>
      <c r="F307" s="21"/>
      <c r="G307" s="21"/>
      <c r="H307" s="21"/>
      <c r="I307" s="21"/>
      <c r="J307" s="21"/>
      <c r="K307" s="21"/>
      <c r="M307" s="21"/>
      <c r="N307" s="21"/>
    </row>
    <row r="308" spans="1:14" ht="38.25" customHeight="1" x14ac:dyDescent="0.2">
      <c r="A308" s="21"/>
      <c r="B308" s="21"/>
      <c r="C308" s="17"/>
      <c r="D308" s="21"/>
      <c r="E308" s="21"/>
      <c r="F308" s="21"/>
      <c r="G308" s="127"/>
      <c r="H308" s="21"/>
      <c r="I308" s="21"/>
      <c r="J308" s="21"/>
      <c r="K308" s="21"/>
      <c r="M308" s="21"/>
      <c r="N308" s="21"/>
    </row>
    <row r="309" spans="1:14" ht="38.25" customHeight="1" x14ac:dyDescent="0.2">
      <c r="A309" s="21"/>
      <c r="B309" s="21"/>
      <c r="C309" s="17"/>
      <c r="D309" s="21"/>
      <c r="E309" s="21"/>
      <c r="F309" s="21"/>
      <c r="G309" s="127"/>
      <c r="H309" s="21"/>
      <c r="J309" s="21"/>
      <c r="K309" s="21"/>
      <c r="N309" s="21"/>
    </row>
    <row r="310" spans="1:14" ht="52.5" customHeight="1" x14ac:dyDescent="0.2">
      <c r="A310" s="21"/>
      <c r="B310" s="21"/>
      <c r="C310" s="17"/>
      <c r="D310" s="21"/>
      <c r="E310" s="21"/>
      <c r="F310" s="21"/>
      <c r="G310" s="127"/>
      <c r="H310" s="21"/>
      <c r="I310" s="21"/>
      <c r="J310" s="21"/>
      <c r="K310" s="21"/>
      <c r="M310" s="21"/>
      <c r="N310" s="21"/>
    </row>
    <row r="311" spans="1:14" ht="38.25" customHeight="1" x14ac:dyDescent="0.2">
      <c r="A311" s="21"/>
      <c r="B311" s="21"/>
      <c r="C311" s="17"/>
      <c r="D311" s="21"/>
      <c r="E311" s="21"/>
      <c r="F311" s="21"/>
      <c r="G311" s="127"/>
      <c r="H311" s="21"/>
      <c r="I311" s="21"/>
      <c r="J311" s="21"/>
      <c r="K311" s="21"/>
      <c r="M311" s="21"/>
      <c r="N311" s="21"/>
    </row>
    <row r="312" spans="1:14" ht="39.75" customHeight="1" x14ac:dyDescent="0.2">
      <c r="A312" s="21"/>
      <c r="B312" s="21"/>
      <c r="C312" s="17"/>
      <c r="D312" s="21"/>
      <c r="E312" s="21"/>
      <c r="F312" s="21"/>
      <c r="G312" s="127"/>
      <c r="H312" s="21"/>
      <c r="I312" s="21"/>
      <c r="J312" s="21"/>
      <c r="K312" s="21"/>
      <c r="M312" s="21"/>
      <c r="N312" s="21"/>
    </row>
    <row r="313" spans="1:14" ht="38.25" customHeight="1" x14ac:dyDescent="0.2">
      <c r="A313" s="21"/>
      <c r="B313" s="21"/>
      <c r="C313" s="17"/>
      <c r="D313" s="21"/>
      <c r="E313" s="23"/>
      <c r="F313" s="21"/>
      <c r="G313" s="127"/>
      <c r="H313" s="21"/>
      <c r="I313" s="21"/>
      <c r="J313" s="21"/>
      <c r="K313" s="21"/>
      <c r="M313" s="21"/>
      <c r="N313" s="21"/>
    </row>
    <row r="314" spans="1:14" ht="38.25" customHeight="1" x14ac:dyDescent="0.2">
      <c r="A314" s="21"/>
      <c r="B314" s="21"/>
      <c r="C314" s="17"/>
      <c r="D314" s="21"/>
      <c r="E314" s="21"/>
      <c r="F314" s="21"/>
      <c r="G314" s="127"/>
      <c r="H314" s="21"/>
      <c r="I314" s="21"/>
      <c r="J314" s="21"/>
      <c r="K314" s="21"/>
      <c r="M314" s="21"/>
      <c r="N314" s="21"/>
    </row>
    <row r="315" spans="1:14" ht="49.5" customHeight="1" x14ac:dyDescent="0.2">
      <c r="A315" s="21"/>
      <c r="B315" s="21"/>
      <c r="C315" s="17"/>
      <c r="D315" s="21"/>
      <c r="E315" s="21"/>
      <c r="F315" s="21"/>
      <c r="G315" s="127"/>
      <c r="H315" s="21"/>
      <c r="I315" s="21"/>
      <c r="J315" s="21"/>
      <c r="K315" s="21"/>
      <c r="M315" s="21"/>
      <c r="N315" s="21"/>
    </row>
    <row r="316" spans="1:14" ht="38.25" customHeight="1" x14ac:dyDescent="0.2">
      <c r="A316" s="21"/>
      <c r="B316" s="21"/>
      <c r="C316" s="17"/>
      <c r="D316" s="21"/>
      <c r="E316" s="21"/>
      <c r="F316" s="21"/>
      <c r="G316" s="127"/>
      <c r="H316" s="21"/>
      <c r="I316" s="21"/>
      <c r="J316" s="21"/>
      <c r="K316" s="21"/>
      <c r="M316" s="21"/>
      <c r="N316" s="21"/>
    </row>
    <row r="317" spans="1:14" ht="38.25" customHeight="1" x14ac:dyDescent="0.2">
      <c r="A317" s="21"/>
      <c r="B317" s="21"/>
      <c r="C317" s="17"/>
      <c r="D317" s="21"/>
      <c r="E317" s="21"/>
      <c r="F317" s="21"/>
      <c r="G317" s="127"/>
      <c r="H317" s="21"/>
      <c r="I317" s="21"/>
      <c r="J317" s="21"/>
      <c r="K317" s="21"/>
      <c r="M317" s="21"/>
      <c r="N317" s="21"/>
    </row>
    <row r="318" spans="1:14" ht="38.25" customHeight="1" x14ac:dyDescent="0.2">
      <c r="A318" s="21"/>
      <c r="B318" s="21"/>
      <c r="C318" s="17"/>
      <c r="D318" s="21"/>
      <c r="E318" s="21"/>
      <c r="F318" s="21"/>
      <c r="G318" s="127"/>
      <c r="H318" s="21"/>
      <c r="I318" s="21"/>
      <c r="J318" s="128"/>
      <c r="K318" s="21"/>
      <c r="M318" s="21"/>
      <c r="N318" s="21"/>
    </row>
    <row r="319" spans="1:14" ht="38.25" customHeight="1" x14ac:dyDescent="0.2">
      <c r="A319" s="21"/>
      <c r="B319" s="21"/>
      <c r="C319" s="17"/>
      <c r="D319" s="21"/>
      <c r="E319" s="21"/>
      <c r="F319" s="21"/>
      <c r="G319" s="127"/>
      <c r="H319" s="21"/>
      <c r="I319" s="21"/>
      <c r="J319" s="128"/>
      <c r="K319" s="21"/>
      <c r="M319" s="21"/>
      <c r="N319" s="21"/>
    </row>
    <row r="320" spans="1:14" ht="38.25" customHeight="1" x14ac:dyDescent="0.2">
      <c r="A320" s="21"/>
      <c r="B320" s="21"/>
      <c r="C320" s="17"/>
      <c r="D320" s="21"/>
      <c r="E320" s="21"/>
      <c r="F320" s="21"/>
      <c r="G320" s="127"/>
      <c r="H320" s="21"/>
      <c r="I320" s="21"/>
      <c r="J320" s="128"/>
      <c r="K320" s="21"/>
      <c r="M320" s="21"/>
      <c r="N320" s="21"/>
    </row>
    <row r="321" spans="1:14" ht="38.25" customHeight="1" x14ac:dyDescent="0.2">
      <c r="A321" s="21"/>
      <c r="B321" s="21"/>
      <c r="C321" s="17"/>
      <c r="D321" s="21"/>
      <c r="E321" s="21"/>
      <c r="F321" s="21"/>
      <c r="G321" s="127"/>
      <c r="H321" s="21"/>
      <c r="I321" s="21"/>
      <c r="J321" s="128"/>
      <c r="K321" s="21"/>
      <c r="M321" s="21"/>
      <c r="N321" s="21"/>
    </row>
    <row r="322" spans="1:14" ht="38.25" customHeight="1" x14ac:dyDescent="0.2">
      <c r="A322" s="21"/>
      <c r="B322" s="21"/>
      <c r="C322" s="17"/>
      <c r="D322" s="21"/>
      <c r="E322" s="21"/>
      <c r="F322" s="21"/>
      <c r="G322" s="127"/>
      <c r="H322" s="21"/>
      <c r="I322" s="21"/>
      <c r="J322" s="128"/>
      <c r="K322" s="21"/>
      <c r="M322" s="21"/>
      <c r="N322" s="21"/>
    </row>
    <row r="323" spans="1:14" ht="117.75" customHeight="1" x14ac:dyDescent="0.2">
      <c r="A323" s="21"/>
      <c r="B323" s="21"/>
      <c r="C323" s="17"/>
      <c r="D323" s="21"/>
      <c r="E323" s="21"/>
      <c r="F323" s="21"/>
      <c r="G323" s="127"/>
      <c r="H323" s="21"/>
      <c r="I323" s="21"/>
      <c r="J323" s="128"/>
      <c r="K323" s="21"/>
      <c r="M323" s="21"/>
      <c r="N323" s="21"/>
    </row>
    <row r="324" spans="1:14" ht="38.25" customHeight="1" x14ac:dyDescent="0.2">
      <c r="A324" s="21"/>
      <c r="B324" s="21"/>
      <c r="C324" s="17"/>
      <c r="D324" s="21"/>
      <c r="E324" s="21"/>
      <c r="F324" s="21"/>
      <c r="G324" s="127"/>
      <c r="H324" s="21"/>
      <c r="I324" s="21"/>
      <c r="J324" s="128"/>
      <c r="K324" s="21"/>
      <c r="M324" s="21"/>
      <c r="N324" s="21"/>
    </row>
    <row r="325" spans="1:14" ht="38.25" customHeight="1" x14ac:dyDescent="0.2">
      <c r="A325" s="21"/>
      <c r="B325" s="21"/>
      <c r="C325" s="17"/>
      <c r="D325" s="21"/>
      <c r="E325" s="21"/>
      <c r="F325" s="21"/>
      <c r="G325" s="127"/>
      <c r="H325" s="21"/>
      <c r="I325" s="21"/>
      <c r="J325" s="128"/>
      <c r="K325" s="21"/>
      <c r="M325" s="21"/>
      <c r="N325" s="21"/>
    </row>
    <row r="326" spans="1:14" ht="38.25" customHeight="1" x14ac:dyDescent="0.2">
      <c r="A326" s="21"/>
      <c r="B326" s="21"/>
      <c r="C326" s="17"/>
      <c r="D326" s="21"/>
      <c r="E326" s="21"/>
      <c r="F326" s="21"/>
      <c r="G326" s="127"/>
      <c r="H326" s="21"/>
      <c r="I326" s="21"/>
      <c r="J326" s="128"/>
      <c r="K326" s="21"/>
      <c r="M326" s="21"/>
      <c r="N326" s="21"/>
    </row>
    <row r="327" spans="1:14" ht="38.25" customHeight="1" x14ac:dyDescent="0.2">
      <c r="A327" s="21"/>
      <c r="B327" s="21"/>
      <c r="C327" s="17"/>
      <c r="D327" s="21"/>
      <c r="E327" s="21"/>
      <c r="F327" s="21"/>
      <c r="G327" s="127"/>
      <c r="H327" s="21"/>
      <c r="I327" s="21"/>
      <c r="J327" s="128"/>
      <c r="K327" s="21"/>
      <c r="M327" s="21"/>
      <c r="N327" s="21"/>
    </row>
    <row r="328" spans="1:14" ht="38.25" customHeight="1" x14ac:dyDescent="0.2">
      <c r="A328" s="21"/>
      <c r="B328" s="21"/>
      <c r="C328" s="17"/>
      <c r="D328" s="21"/>
      <c r="E328" s="21"/>
      <c r="F328" s="21"/>
      <c r="G328" s="127"/>
      <c r="H328" s="21"/>
      <c r="I328" s="21"/>
      <c r="J328" s="128"/>
      <c r="K328" s="21"/>
      <c r="M328" s="21"/>
      <c r="N328" s="21"/>
    </row>
    <row r="329" spans="1:14" ht="38.25" customHeight="1" x14ac:dyDescent="0.2">
      <c r="A329" s="21"/>
      <c r="B329" s="21"/>
      <c r="C329" s="17"/>
      <c r="D329" s="21"/>
      <c r="E329" s="21"/>
      <c r="F329" s="21"/>
      <c r="G329" s="127"/>
      <c r="H329" s="21"/>
      <c r="I329" s="21"/>
      <c r="J329" s="21"/>
      <c r="K329" s="21"/>
      <c r="M329" s="21"/>
      <c r="N329" s="123"/>
    </row>
    <row r="330" spans="1:14" ht="38.25" customHeight="1" x14ac:dyDescent="0.2">
      <c r="A330" s="21"/>
      <c r="B330" s="21"/>
      <c r="C330" s="17"/>
      <c r="D330" s="21"/>
      <c r="E330" s="21"/>
      <c r="F330" s="21"/>
      <c r="G330" s="21"/>
      <c r="H330" s="21"/>
      <c r="I330" s="21"/>
      <c r="J330" s="23"/>
      <c r="K330" s="21"/>
      <c r="M330" s="21"/>
      <c r="N330" s="123"/>
    </row>
    <row r="331" spans="1:14" ht="49.5" customHeight="1" x14ac:dyDescent="0.2">
      <c r="A331" s="21"/>
      <c r="B331" s="21"/>
      <c r="C331" s="17"/>
      <c r="D331" s="21"/>
      <c r="E331" s="21"/>
      <c r="F331" s="21"/>
      <c r="G331" s="21"/>
      <c r="H331" s="21"/>
      <c r="I331" s="21"/>
      <c r="J331" s="21"/>
      <c r="K331" s="21"/>
      <c r="M331" s="21"/>
      <c r="N331" s="123"/>
    </row>
    <row r="332" spans="1:14" ht="51.75" customHeight="1" x14ac:dyDescent="0.2">
      <c r="A332" s="21"/>
      <c r="B332" s="21"/>
      <c r="C332" s="17"/>
      <c r="D332" s="21"/>
      <c r="E332" s="21"/>
      <c r="F332" s="21"/>
      <c r="G332" s="127"/>
      <c r="H332" s="21"/>
      <c r="I332" s="21"/>
      <c r="J332" s="21"/>
      <c r="K332" s="21"/>
      <c r="M332" s="21"/>
      <c r="N332" s="123"/>
    </row>
    <row r="333" spans="1:14" ht="38.25" customHeight="1" x14ac:dyDescent="0.2">
      <c r="A333" s="21"/>
      <c r="B333" s="21"/>
      <c r="C333" s="17"/>
      <c r="D333" s="21"/>
      <c r="E333" s="21"/>
      <c r="F333" s="21"/>
      <c r="G333" s="127"/>
      <c r="H333" s="21"/>
      <c r="I333" s="21"/>
      <c r="J333" s="21"/>
      <c r="K333" s="17"/>
      <c r="M333" s="21"/>
      <c r="N333" s="123"/>
    </row>
    <row r="334" spans="1:14" ht="38.25" customHeight="1" x14ac:dyDescent="0.2">
      <c r="A334" s="21"/>
      <c r="B334" s="21"/>
      <c r="C334" s="17"/>
      <c r="D334" s="21"/>
      <c r="E334" s="21"/>
      <c r="F334" s="21"/>
      <c r="G334" s="127"/>
      <c r="H334" s="21"/>
      <c r="I334" s="21"/>
      <c r="J334" s="23"/>
      <c r="K334" s="21"/>
      <c r="M334" s="21"/>
      <c r="N334" s="123"/>
    </row>
    <row r="335" spans="1:14" ht="47.25" customHeight="1" x14ac:dyDescent="0.2">
      <c r="A335" s="21"/>
      <c r="B335" s="21"/>
      <c r="C335" s="17"/>
      <c r="D335" s="21"/>
      <c r="F335" s="21"/>
      <c r="G335" s="127"/>
      <c r="H335" s="21"/>
      <c r="I335" s="21"/>
      <c r="J335" s="21"/>
      <c r="K335" s="21"/>
      <c r="M335" s="21"/>
      <c r="N335" s="123"/>
    </row>
    <row r="336" spans="1:14" ht="38.25" customHeight="1" x14ac:dyDescent="0.2">
      <c r="A336" s="21"/>
      <c r="B336" s="21"/>
      <c r="C336" s="17"/>
      <c r="D336" s="21"/>
      <c r="E336" s="21"/>
      <c r="F336" s="21"/>
      <c r="G336" s="127"/>
      <c r="H336" s="21"/>
      <c r="I336" s="21"/>
      <c r="J336" s="21"/>
      <c r="K336" s="119"/>
      <c r="M336" s="21"/>
      <c r="N336" s="135"/>
    </row>
    <row r="337" spans="1:14" ht="71.25" customHeight="1" x14ac:dyDescent="0.2">
      <c r="A337" s="21"/>
      <c r="B337" s="21"/>
      <c r="C337" s="17"/>
      <c r="D337" s="21"/>
      <c r="E337" s="21"/>
      <c r="F337" s="21"/>
      <c r="G337" s="127"/>
      <c r="H337" s="21"/>
      <c r="I337" s="21"/>
      <c r="J337" s="21"/>
      <c r="K337" s="21"/>
      <c r="M337" s="21"/>
      <c r="N337" s="123"/>
    </row>
    <row r="338" spans="1:14" ht="47.25" customHeight="1" x14ac:dyDescent="0.2">
      <c r="A338" s="21"/>
      <c r="B338" s="21"/>
      <c r="C338" s="17"/>
      <c r="D338" s="21"/>
      <c r="E338" s="21"/>
      <c r="F338" s="21"/>
      <c r="G338" s="127"/>
      <c r="H338" s="21"/>
      <c r="I338" s="21"/>
      <c r="J338" s="23"/>
      <c r="K338" s="21"/>
      <c r="M338" s="21"/>
      <c r="N338" s="21"/>
    </row>
    <row r="339" spans="1:14" x14ac:dyDescent="0.2">
      <c r="A339" s="21"/>
      <c r="B339" s="21"/>
      <c r="C339" s="17"/>
      <c r="D339" s="21"/>
      <c r="E339" s="21"/>
      <c r="F339" s="21"/>
      <c r="G339" s="127"/>
      <c r="H339" s="21"/>
      <c r="I339" s="21"/>
      <c r="J339" s="21"/>
      <c r="K339" s="21"/>
      <c r="M339" s="21"/>
      <c r="N339" s="21"/>
    </row>
    <row r="340" spans="1:14" ht="42.75" customHeight="1" x14ac:dyDescent="0.2">
      <c r="A340" s="21"/>
      <c r="B340" s="21"/>
      <c r="C340" s="17"/>
      <c r="D340" s="21"/>
      <c r="E340" s="21"/>
      <c r="F340" s="21"/>
      <c r="G340" s="127"/>
      <c r="H340" s="21"/>
      <c r="I340" s="21"/>
      <c r="J340" s="21"/>
      <c r="K340" s="21"/>
      <c r="M340" s="21"/>
      <c r="N340" s="21"/>
    </row>
    <row r="341" spans="1:14" ht="44.25" customHeight="1" x14ac:dyDescent="0.2">
      <c r="A341" s="21"/>
      <c r="B341" s="21"/>
      <c r="C341" s="17"/>
      <c r="D341" s="21"/>
      <c r="E341" s="21"/>
      <c r="F341" s="21"/>
      <c r="G341" s="127"/>
      <c r="H341" s="21"/>
      <c r="I341" s="21"/>
      <c r="J341" s="21"/>
      <c r="K341" s="21"/>
      <c r="M341" s="21"/>
      <c r="N341" s="21"/>
    </row>
    <row r="342" spans="1:14" ht="31.5" customHeight="1" x14ac:dyDescent="0.2">
      <c r="A342" s="21"/>
      <c r="B342" s="21"/>
      <c r="C342" s="17"/>
      <c r="D342" s="21"/>
      <c r="E342" s="21"/>
      <c r="F342" s="21"/>
      <c r="G342" s="127"/>
      <c r="H342" s="21"/>
      <c r="I342" s="21"/>
      <c r="J342" s="20"/>
      <c r="K342" s="21"/>
      <c r="M342" s="21"/>
      <c r="N342" s="21"/>
    </row>
    <row r="343" spans="1:14" x14ac:dyDescent="0.2">
      <c r="A343" s="21"/>
      <c r="B343" s="21"/>
      <c r="C343" s="17"/>
      <c r="D343" s="21"/>
      <c r="E343" s="21"/>
      <c r="F343" s="21"/>
      <c r="G343" s="127"/>
      <c r="H343" s="21"/>
      <c r="I343" s="21"/>
      <c r="J343" s="21"/>
      <c r="K343" s="21"/>
      <c r="M343" s="21"/>
      <c r="N343" s="21"/>
    </row>
    <row r="344" spans="1:14" ht="42.75" customHeight="1" x14ac:dyDescent="0.2">
      <c r="A344" s="21"/>
      <c r="B344" s="21"/>
      <c r="C344" s="17"/>
      <c r="D344" s="21"/>
      <c r="E344" s="21"/>
      <c r="F344" s="21"/>
      <c r="G344" s="127"/>
      <c r="H344" s="21"/>
      <c r="I344" s="21"/>
      <c r="J344" s="21"/>
      <c r="K344" s="21"/>
      <c r="M344" s="21"/>
      <c r="N344" s="21"/>
    </row>
    <row r="345" spans="1:14" ht="62.25" customHeight="1" x14ac:dyDescent="0.2">
      <c r="A345" s="21"/>
      <c r="B345" s="21"/>
      <c r="C345" s="17"/>
      <c r="D345" s="21"/>
      <c r="E345" s="21"/>
      <c r="F345" s="21"/>
      <c r="G345" s="127"/>
      <c r="H345" s="21"/>
      <c r="I345" s="21"/>
      <c r="J345" s="21"/>
      <c r="K345" s="21"/>
      <c r="M345" s="21"/>
      <c r="N345" s="122"/>
    </row>
    <row r="346" spans="1:14" ht="72" customHeight="1" x14ac:dyDescent="0.2">
      <c r="A346" s="21"/>
      <c r="B346" s="21"/>
      <c r="C346" s="17"/>
      <c r="D346" s="21"/>
      <c r="E346" s="17"/>
      <c r="F346" s="21"/>
      <c r="G346" s="21"/>
      <c r="H346" s="21"/>
      <c r="J346" s="21"/>
      <c r="K346" s="21"/>
      <c r="N346" s="21"/>
    </row>
    <row r="347" spans="1:14" ht="73.5" customHeight="1" x14ac:dyDescent="0.2">
      <c r="A347" s="21"/>
      <c r="B347" s="21"/>
      <c r="C347" s="17"/>
      <c r="D347" s="21"/>
      <c r="E347" s="21"/>
      <c r="F347" s="21"/>
      <c r="G347" s="127"/>
      <c r="H347" s="21"/>
      <c r="I347" s="21"/>
      <c r="J347" s="21"/>
      <c r="K347" s="21"/>
      <c r="M347" s="21"/>
      <c r="N347" s="21"/>
    </row>
    <row r="348" spans="1:14" ht="40.5" customHeight="1" x14ac:dyDescent="0.2">
      <c r="A348" s="21"/>
      <c r="B348" s="21"/>
      <c r="C348" s="17"/>
      <c r="D348" s="21"/>
      <c r="E348" s="17"/>
      <c r="F348" s="21"/>
      <c r="G348" s="21"/>
      <c r="H348" s="21"/>
      <c r="J348" s="21"/>
      <c r="K348" s="21"/>
      <c r="N348" s="21"/>
    </row>
    <row r="349" spans="1:14" ht="29.25" customHeight="1" x14ac:dyDescent="0.2">
      <c r="A349" s="21"/>
      <c r="B349" s="21"/>
      <c r="C349" s="17"/>
      <c r="D349" s="21"/>
      <c r="E349" s="21"/>
      <c r="F349" s="21"/>
      <c r="G349" s="127"/>
      <c r="H349" s="21"/>
      <c r="I349" s="21"/>
      <c r="J349" s="21"/>
      <c r="K349" s="21"/>
      <c r="M349" s="21"/>
      <c r="N349" s="21"/>
    </row>
    <row r="350" spans="1:14" ht="35.25" customHeight="1" x14ac:dyDescent="0.2">
      <c r="A350" s="21"/>
      <c r="B350" s="21"/>
      <c r="C350" s="17"/>
      <c r="D350" s="21"/>
      <c r="E350" s="17"/>
      <c r="F350" s="21"/>
      <c r="G350" s="21"/>
      <c r="H350" s="21"/>
      <c r="J350" s="21"/>
      <c r="K350" s="21"/>
      <c r="N350" s="21"/>
    </row>
    <row r="351" spans="1:14" ht="94.5" customHeight="1" x14ac:dyDescent="0.2">
      <c r="A351" s="21"/>
      <c r="B351" s="21"/>
      <c r="C351" s="17"/>
      <c r="D351" s="17"/>
      <c r="E351" s="21"/>
      <c r="F351" s="21"/>
      <c r="G351" s="21"/>
      <c r="H351" s="127"/>
      <c r="I351" s="21"/>
      <c r="J351" s="21"/>
      <c r="K351" s="21"/>
      <c r="M351" s="21"/>
      <c r="N351" s="21"/>
    </row>
    <row r="352" spans="1:14" x14ac:dyDescent="0.2">
      <c r="A352" s="21"/>
      <c r="B352" s="21"/>
      <c r="C352" s="17"/>
      <c r="D352" s="17"/>
      <c r="E352" s="17"/>
      <c r="F352" s="21"/>
      <c r="G352" s="21"/>
      <c r="H352" s="127"/>
      <c r="I352" s="21"/>
      <c r="J352" s="21"/>
      <c r="K352" s="21"/>
      <c r="M352" s="21"/>
      <c r="N352" s="21"/>
    </row>
    <row r="353" spans="1:14" x14ac:dyDescent="0.2">
      <c r="A353" s="21"/>
      <c r="B353" s="21"/>
      <c r="C353" s="17"/>
      <c r="D353" s="17"/>
      <c r="E353" s="21"/>
      <c r="F353" s="21"/>
      <c r="G353" s="21"/>
      <c r="H353" s="127"/>
      <c r="I353" s="21"/>
      <c r="J353" s="21"/>
      <c r="K353" s="21"/>
      <c r="M353" s="21"/>
      <c r="N353" s="21"/>
    </row>
    <row r="354" spans="1:14" ht="159" customHeight="1" x14ac:dyDescent="0.2">
      <c r="A354" s="21"/>
      <c r="B354" s="21"/>
      <c r="C354" s="17"/>
      <c r="D354" s="17"/>
      <c r="E354" s="21"/>
      <c r="F354" s="21"/>
      <c r="G354" s="21"/>
      <c r="H354" s="127"/>
      <c r="I354" s="21"/>
      <c r="J354" s="21"/>
      <c r="K354" s="21"/>
      <c r="M354" s="21"/>
      <c r="N354" s="21"/>
    </row>
    <row r="355" spans="1:14" ht="76.5" customHeight="1" x14ac:dyDescent="0.2">
      <c r="A355" s="21"/>
      <c r="B355" s="21"/>
      <c r="C355" s="17"/>
      <c r="D355" s="17"/>
      <c r="E355" s="21"/>
      <c r="F355" s="21"/>
      <c r="G355" s="21"/>
      <c r="H355" s="127"/>
      <c r="I355" s="21"/>
      <c r="J355" s="21"/>
      <c r="K355" s="21"/>
      <c r="M355" s="21"/>
      <c r="N355" s="21"/>
    </row>
    <row r="356" spans="1:14" ht="24.75" customHeight="1" x14ac:dyDescent="0.2">
      <c r="A356" s="21"/>
      <c r="B356" s="21"/>
      <c r="C356" s="17"/>
      <c r="D356" s="17"/>
      <c r="E356" s="21"/>
      <c r="F356" s="21"/>
      <c r="G356" s="21"/>
      <c r="H356" s="127"/>
      <c r="I356" s="21"/>
      <c r="J356" s="21"/>
      <c r="K356" s="21"/>
      <c r="M356" s="21"/>
      <c r="N356" s="21"/>
    </row>
    <row r="357" spans="1:14" ht="30" customHeight="1" x14ac:dyDescent="0.2">
      <c r="A357" s="21"/>
      <c r="B357" s="21"/>
      <c r="C357" s="17"/>
      <c r="D357" s="17"/>
      <c r="E357" s="21"/>
      <c r="F357" s="21"/>
      <c r="G357" s="21"/>
      <c r="H357" s="127"/>
      <c r="I357" s="21"/>
      <c r="J357" s="21"/>
      <c r="K357" s="21"/>
      <c r="M357" s="21"/>
      <c r="N357" s="21"/>
    </row>
    <row r="358" spans="1:14" x14ac:dyDescent="0.2">
      <c r="A358" s="21"/>
      <c r="B358" s="21"/>
      <c r="C358" s="17"/>
      <c r="D358" s="17"/>
      <c r="E358" s="21"/>
      <c r="F358" s="21"/>
      <c r="G358" s="21"/>
      <c r="H358" s="127"/>
      <c r="I358" s="21"/>
      <c r="J358" s="21"/>
      <c r="K358" s="17"/>
      <c r="M358" s="21"/>
      <c r="N358" s="17"/>
    </row>
    <row r="359" spans="1:14" x14ac:dyDescent="0.2">
      <c r="A359" s="21"/>
      <c r="B359" s="21"/>
      <c r="C359" s="17"/>
      <c r="D359" s="17"/>
      <c r="E359" s="21"/>
      <c r="F359" s="21"/>
      <c r="G359" s="21"/>
      <c r="H359" s="127"/>
      <c r="I359" s="21"/>
      <c r="J359" s="21"/>
      <c r="K359" s="21"/>
      <c r="M359" s="21"/>
      <c r="N359" s="21"/>
    </row>
    <row r="360" spans="1:14" x14ac:dyDescent="0.2">
      <c r="A360" s="21"/>
      <c r="B360" s="21"/>
      <c r="C360" s="17"/>
      <c r="D360" s="17"/>
      <c r="E360" s="21"/>
      <c r="F360" s="21"/>
      <c r="G360" s="21"/>
      <c r="H360" s="127"/>
      <c r="I360" s="21"/>
      <c r="J360" s="21"/>
      <c r="K360" s="21"/>
      <c r="M360" s="21"/>
      <c r="N360" s="21"/>
    </row>
    <row r="361" spans="1:14" ht="34.5" customHeight="1" x14ac:dyDescent="0.2">
      <c r="A361" s="21"/>
      <c r="B361" s="21"/>
      <c r="C361" s="17"/>
      <c r="D361" s="17"/>
      <c r="E361" s="21"/>
      <c r="F361" s="21"/>
      <c r="G361" s="21"/>
      <c r="H361" s="127"/>
      <c r="I361" s="21"/>
      <c r="J361" s="21"/>
      <c r="K361" s="21"/>
      <c r="M361" s="21"/>
      <c r="N361" s="21"/>
    </row>
    <row r="362" spans="1:14" x14ac:dyDescent="0.2">
      <c r="A362" s="21"/>
      <c r="B362" s="21"/>
      <c r="C362" s="17"/>
      <c r="D362" s="17"/>
      <c r="E362" s="21"/>
      <c r="F362" s="21"/>
      <c r="G362" s="21"/>
      <c r="H362" s="127"/>
      <c r="I362" s="21"/>
      <c r="J362" s="21"/>
      <c r="K362" s="21"/>
      <c r="M362" s="21"/>
      <c r="N362" s="21"/>
    </row>
    <row r="363" spans="1:14" x14ac:dyDescent="0.2">
      <c r="A363" s="21"/>
      <c r="B363" s="21"/>
      <c r="C363" s="17"/>
      <c r="D363" s="17"/>
      <c r="E363" s="17"/>
      <c r="F363" s="21"/>
      <c r="G363" s="21"/>
      <c r="H363" s="127"/>
      <c r="I363" s="21"/>
      <c r="J363" s="21"/>
      <c r="K363" s="21"/>
      <c r="M363" s="21"/>
      <c r="N363" s="21"/>
    </row>
    <row r="364" spans="1:14" x14ac:dyDescent="0.2">
      <c r="A364" s="21"/>
      <c r="B364" s="21"/>
      <c r="C364" s="17"/>
      <c r="D364" s="17"/>
      <c r="E364" s="21"/>
      <c r="F364" s="21"/>
      <c r="G364" s="21"/>
      <c r="H364" s="127"/>
      <c r="I364" s="21"/>
      <c r="J364" s="21"/>
      <c r="K364" s="21"/>
      <c r="M364" s="21"/>
      <c r="N364" s="21"/>
    </row>
    <row r="365" spans="1:14" x14ac:dyDescent="0.2">
      <c r="A365" s="21"/>
      <c r="B365" s="21"/>
      <c r="C365" s="17"/>
      <c r="D365" s="17"/>
      <c r="E365" s="17"/>
      <c r="F365" s="21"/>
      <c r="G365" s="21"/>
      <c r="H365" s="127"/>
      <c r="I365" s="21"/>
      <c r="J365" s="21"/>
      <c r="K365" s="21"/>
      <c r="M365" s="21"/>
      <c r="N365" s="21"/>
    </row>
    <row r="366" spans="1:14" x14ac:dyDescent="0.2">
      <c r="A366" s="21"/>
      <c r="B366" s="21"/>
      <c r="C366" s="17"/>
      <c r="D366" s="17"/>
      <c r="E366" s="17"/>
      <c r="F366" s="21"/>
      <c r="G366" s="21"/>
      <c r="H366" s="127"/>
      <c r="I366" s="21"/>
      <c r="J366" s="21"/>
      <c r="K366" s="21"/>
      <c r="M366" s="21"/>
      <c r="N366" s="21"/>
    </row>
    <row r="367" spans="1:14" x14ac:dyDescent="0.2">
      <c r="A367" s="21"/>
      <c r="B367" s="21"/>
      <c r="C367" s="17"/>
      <c r="D367" s="17"/>
      <c r="E367" s="17"/>
      <c r="F367" s="21"/>
      <c r="G367" s="21"/>
      <c r="H367" s="127"/>
      <c r="I367" s="21"/>
      <c r="J367" s="21"/>
      <c r="K367" s="21"/>
      <c r="M367" s="21"/>
      <c r="N367" s="21"/>
    </row>
    <row r="368" spans="1:14" x14ac:dyDescent="0.2">
      <c r="A368" s="21"/>
      <c r="B368" s="21"/>
      <c r="C368" s="17"/>
      <c r="D368" s="17"/>
      <c r="E368" s="17"/>
      <c r="F368" s="21"/>
      <c r="G368" s="21"/>
      <c r="H368" s="127"/>
      <c r="I368" s="21"/>
      <c r="J368" s="21"/>
      <c r="K368" s="21"/>
      <c r="M368" s="21"/>
      <c r="N368" s="21"/>
    </row>
    <row r="369" spans="1:14" x14ac:dyDescent="0.2">
      <c r="A369" s="21"/>
      <c r="B369" s="21"/>
      <c r="C369" s="17"/>
      <c r="D369" s="17"/>
      <c r="E369" s="17"/>
      <c r="F369" s="21"/>
      <c r="G369" s="21"/>
      <c r="H369" s="127"/>
      <c r="I369" s="21"/>
      <c r="J369" s="21"/>
      <c r="K369" s="21"/>
      <c r="M369" s="21"/>
      <c r="N369" s="21"/>
    </row>
    <row r="370" spans="1:14" x14ac:dyDescent="0.2">
      <c r="A370" s="21"/>
      <c r="B370" s="21"/>
      <c r="C370" s="17"/>
      <c r="D370" s="21"/>
      <c r="E370" s="21"/>
      <c r="F370" s="21"/>
      <c r="G370" s="21"/>
      <c r="H370" s="127"/>
      <c r="I370" s="21"/>
      <c r="J370" s="21"/>
      <c r="K370" s="21"/>
      <c r="M370" s="21"/>
      <c r="N370" s="21"/>
    </row>
    <row r="371" spans="1:14" ht="46.5" customHeight="1" x14ac:dyDescent="0.2">
      <c r="A371" s="21"/>
      <c r="B371" s="21"/>
      <c r="C371" s="17"/>
      <c r="D371" s="17"/>
      <c r="E371" s="21"/>
      <c r="F371" s="21"/>
      <c r="G371" s="21"/>
      <c r="H371" s="127"/>
      <c r="I371" s="21"/>
      <c r="J371" s="21"/>
      <c r="K371" s="21"/>
      <c r="M371" s="21"/>
      <c r="N371" s="21"/>
    </row>
    <row r="372" spans="1:14" ht="33" customHeight="1" x14ac:dyDescent="0.2">
      <c r="A372" s="21"/>
      <c r="B372" s="21"/>
      <c r="C372" s="17"/>
      <c r="D372" s="17"/>
      <c r="E372" s="21"/>
      <c r="F372" s="21"/>
      <c r="G372" s="21"/>
      <c r="H372" s="127"/>
      <c r="I372" s="21"/>
      <c r="J372" s="21"/>
      <c r="K372" s="21"/>
      <c r="M372" s="21"/>
      <c r="N372" s="21"/>
    </row>
    <row r="373" spans="1:14" ht="33" customHeight="1" x14ac:dyDescent="0.2">
      <c r="A373" s="21"/>
      <c r="B373" s="21"/>
      <c r="C373" s="17"/>
      <c r="D373" s="17"/>
      <c r="E373" s="21"/>
      <c r="F373" s="21"/>
      <c r="G373" s="21"/>
      <c r="H373" s="127"/>
      <c r="I373" s="21"/>
      <c r="J373" s="21"/>
      <c r="K373" s="21"/>
      <c r="M373" s="21"/>
      <c r="N373" s="21"/>
    </row>
    <row r="374" spans="1:14" x14ac:dyDescent="0.2">
      <c r="A374" s="21"/>
      <c r="B374" s="21"/>
      <c r="C374" s="17"/>
      <c r="D374" s="17"/>
      <c r="E374" s="17"/>
      <c r="F374" s="21"/>
      <c r="G374" s="21"/>
      <c r="H374" s="127"/>
      <c r="I374" s="21"/>
      <c r="J374" s="21"/>
      <c r="K374" s="21"/>
      <c r="M374" s="21"/>
      <c r="N374" s="21"/>
    </row>
    <row r="375" spans="1:14" x14ac:dyDescent="0.2">
      <c r="A375" s="21"/>
      <c r="B375" s="21"/>
      <c r="C375" s="17"/>
      <c r="D375" s="17"/>
      <c r="E375" s="17"/>
      <c r="F375" s="21"/>
      <c r="G375" s="21"/>
      <c r="H375" s="127"/>
      <c r="I375" s="21"/>
      <c r="J375" s="21"/>
      <c r="K375" s="21"/>
      <c r="M375" s="21"/>
      <c r="N375" s="21"/>
    </row>
    <row r="376" spans="1:14" ht="40.5" customHeight="1" x14ac:dyDescent="0.2">
      <c r="A376" s="21"/>
      <c r="B376" s="21"/>
      <c r="C376" s="17"/>
      <c r="D376" s="17"/>
      <c r="E376" s="21"/>
      <c r="F376" s="21"/>
      <c r="G376" s="21"/>
      <c r="H376" s="127"/>
      <c r="I376" s="21"/>
      <c r="J376" s="21"/>
      <c r="K376" s="21"/>
      <c r="M376" s="21"/>
      <c r="N376" s="21"/>
    </row>
    <row r="377" spans="1:14" x14ac:dyDescent="0.2">
      <c r="A377" s="21"/>
      <c r="B377" s="21"/>
      <c r="C377" s="17"/>
      <c r="D377" s="17"/>
      <c r="E377" s="17"/>
      <c r="F377" s="21"/>
      <c r="G377" s="21"/>
      <c r="H377" s="127"/>
      <c r="I377" s="21"/>
      <c r="J377" s="21"/>
      <c r="K377" s="21"/>
      <c r="M377" s="21"/>
      <c r="N377" s="21"/>
    </row>
    <row r="378" spans="1:14" ht="37.5" customHeight="1" x14ac:dyDescent="0.2">
      <c r="A378" s="21"/>
      <c r="B378" s="21"/>
      <c r="C378" s="17"/>
      <c r="D378" s="17"/>
      <c r="E378" s="21"/>
      <c r="F378" s="21"/>
      <c r="G378" s="21"/>
      <c r="H378" s="127"/>
      <c r="I378" s="21"/>
      <c r="J378" s="21"/>
      <c r="K378" s="21"/>
      <c r="M378" s="21"/>
      <c r="N378" s="21"/>
    </row>
    <row r="379" spans="1:14" x14ac:dyDescent="0.2">
      <c r="A379" s="21"/>
      <c r="B379" s="21"/>
      <c r="C379" s="17"/>
      <c r="D379" s="17"/>
      <c r="E379" s="17"/>
      <c r="F379" s="21"/>
      <c r="G379" s="21"/>
      <c r="H379" s="127"/>
      <c r="I379" s="21"/>
      <c r="J379" s="21"/>
      <c r="K379" s="21"/>
      <c r="M379" s="21"/>
      <c r="N379" s="21"/>
    </row>
    <row r="380" spans="1:14" ht="43.5" customHeight="1" x14ac:dyDescent="0.2">
      <c r="A380" s="21"/>
      <c r="B380" s="21"/>
      <c r="C380" s="17"/>
      <c r="D380" s="17"/>
      <c r="E380" s="21"/>
      <c r="F380" s="21"/>
      <c r="G380" s="21"/>
      <c r="H380" s="127"/>
      <c r="I380" s="21"/>
      <c r="J380" s="21"/>
      <c r="K380" s="21"/>
      <c r="M380" s="21"/>
      <c r="N380" s="21"/>
    </row>
    <row r="381" spans="1:14" ht="36.75" customHeight="1" x14ac:dyDescent="0.2">
      <c r="A381" s="21"/>
      <c r="B381" s="21"/>
      <c r="C381" s="17"/>
      <c r="D381" s="17"/>
      <c r="E381" s="21"/>
      <c r="F381" s="21"/>
      <c r="G381" s="21"/>
      <c r="H381" s="127"/>
      <c r="I381" s="21"/>
      <c r="J381" s="21"/>
      <c r="K381" s="21"/>
      <c r="M381" s="21"/>
      <c r="N381" s="21"/>
    </row>
    <row r="382" spans="1:14" ht="27" customHeight="1" x14ac:dyDescent="0.2">
      <c r="A382" s="21"/>
      <c r="B382" s="21"/>
      <c r="C382" s="17"/>
      <c r="D382" s="17"/>
      <c r="E382" s="21"/>
      <c r="F382" s="21"/>
      <c r="G382" s="21"/>
      <c r="H382" s="127"/>
      <c r="I382" s="21"/>
      <c r="J382" s="21"/>
      <c r="K382" s="21"/>
      <c r="M382" s="21"/>
      <c r="N382" s="21"/>
    </row>
    <row r="383" spans="1:14" x14ac:dyDescent="0.2">
      <c r="A383" s="21"/>
      <c r="B383" s="21"/>
      <c r="C383" s="17"/>
      <c r="D383" s="17"/>
      <c r="E383" s="21"/>
      <c r="F383" s="21"/>
      <c r="G383" s="21"/>
      <c r="H383" s="127"/>
      <c r="I383" s="21"/>
      <c r="J383" s="21"/>
      <c r="K383" s="21"/>
      <c r="M383" s="21"/>
      <c r="N383" s="21"/>
    </row>
    <row r="384" spans="1:14" x14ac:dyDescent="0.2">
      <c r="A384" s="21"/>
      <c r="B384" s="21"/>
      <c r="C384" s="17"/>
      <c r="D384" s="17"/>
      <c r="E384" s="21"/>
      <c r="F384" s="21"/>
      <c r="G384" s="21"/>
      <c r="H384" s="21"/>
      <c r="I384" s="21"/>
      <c r="J384" s="21"/>
      <c r="K384" s="21"/>
      <c r="M384" s="21"/>
      <c r="N384" s="21"/>
    </row>
    <row r="385" spans="1:14" ht="31.5" customHeight="1" x14ac:dyDescent="0.2">
      <c r="A385" s="21"/>
      <c r="B385" s="21"/>
      <c r="C385" s="17"/>
      <c r="D385" s="17"/>
      <c r="E385" s="21"/>
      <c r="F385" s="21"/>
      <c r="G385" s="21"/>
      <c r="H385" s="127"/>
      <c r="I385" s="21"/>
      <c r="J385" s="21"/>
      <c r="K385" s="21"/>
      <c r="M385" s="21"/>
      <c r="N385" s="21"/>
    </row>
    <row r="386" spans="1:14" x14ac:dyDescent="0.2">
      <c r="A386" s="21"/>
      <c r="B386" s="21"/>
      <c r="C386" s="17"/>
      <c r="D386" s="17"/>
      <c r="E386" s="17"/>
      <c r="F386" s="21"/>
      <c r="G386" s="21"/>
      <c r="H386" s="21"/>
      <c r="I386" s="21"/>
      <c r="J386" s="21"/>
      <c r="K386" s="21"/>
      <c r="M386" s="21"/>
      <c r="N386" s="21"/>
    </row>
    <row r="387" spans="1:14" ht="42.75" customHeight="1" x14ac:dyDescent="0.2">
      <c r="A387" s="21"/>
      <c r="B387" s="21"/>
      <c r="C387" s="17"/>
      <c r="D387" s="17"/>
      <c r="E387" s="21"/>
      <c r="F387" s="21"/>
      <c r="G387" s="21"/>
      <c r="H387" s="127"/>
      <c r="I387" s="21"/>
      <c r="J387" s="21"/>
      <c r="K387" s="21"/>
    </row>
    <row r="388" spans="1:14" ht="39.75" customHeight="1" x14ac:dyDescent="0.2">
      <c r="A388" s="21"/>
      <c r="B388" s="21"/>
      <c r="C388" s="17"/>
      <c r="D388" s="17"/>
      <c r="E388" s="21"/>
      <c r="F388" s="21"/>
      <c r="G388" s="21"/>
      <c r="H388" s="127"/>
      <c r="I388" s="21"/>
      <c r="J388" s="21"/>
      <c r="K388" s="21"/>
    </row>
    <row r="389" spans="1:14" ht="30" customHeight="1" x14ac:dyDescent="0.2">
      <c r="A389" s="21"/>
      <c r="B389" s="21"/>
      <c r="C389" s="17"/>
      <c r="D389" s="17"/>
      <c r="E389" s="21"/>
      <c r="F389" s="21"/>
      <c r="G389" s="21"/>
      <c r="H389" s="127"/>
      <c r="I389" s="21"/>
      <c r="J389" s="21"/>
      <c r="K389" s="21"/>
    </row>
    <row r="390" spans="1:14" ht="51.75" customHeight="1" x14ac:dyDescent="0.2">
      <c r="A390" s="21"/>
      <c r="B390" s="21"/>
      <c r="C390" s="17"/>
      <c r="D390" s="17"/>
      <c r="E390" s="21"/>
      <c r="F390" s="21"/>
      <c r="G390" s="21"/>
      <c r="H390" s="127"/>
      <c r="I390" s="21"/>
      <c r="J390" s="21"/>
      <c r="K390" s="21"/>
    </row>
    <row r="391" spans="1:14" x14ac:dyDescent="0.2">
      <c r="A391" s="21"/>
      <c r="B391" s="21"/>
      <c r="C391" s="17"/>
      <c r="D391" s="17"/>
      <c r="E391" s="21"/>
      <c r="F391" s="21"/>
      <c r="G391" s="21"/>
      <c r="H391" s="127"/>
      <c r="I391" s="21"/>
      <c r="J391" s="21"/>
      <c r="K391" s="21"/>
    </row>
    <row r="392" spans="1:14" ht="45" customHeight="1" x14ac:dyDescent="0.2">
      <c r="A392" s="21"/>
      <c r="B392" s="21"/>
      <c r="C392" s="17"/>
      <c r="D392" s="17"/>
      <c r="E392" s="21"/>
      <c r="F392" s="21"/>
      <c r="G392" s="21"/>
      <c r="H392" s="127"/>
      <c r="I392" s="21"/>
      <c r="J392" s="21"/>
      <c r="K392" s="21"/>
    </row>
    <row r="393" spans="1:14" ht="35.25" customHeight="1" x14ac:dyDescent="0.2">
      <c r="A393" s="21"/>
      <c r="B393" s="21"/>
      <c r="C393" s="17"/>
      <c r="D393" s="17"/>
      <c r="E393" s="21"/>
      <c r="F393" s="21"/>
      <c r="G393" s="21"/>
      <c r="H393" s="127"/>
      <c r="I393" s="21"/>
      <c r="J393" s="21"/>
      <c r="K393" s="21"/>
    </row>
    <row r="394" spans="1:14" ht="33.75" customHeight="1" x14ac:dyDescent="0.2">
      <c r="A394" s="21"/>
      <c r="B394" s="21"/>
      <c r="C394" s="17"/>
      <c r="D394" s="17"/>
      <c r="E394" s="21"/>
      <c r="F394" s="21"/>
      <c r="G394" s="21"/>
      <c r="H394" s="127"/>
      <c r="I394" s="21"/>
      <c r="J394" s="21"/>
      <c r="K394" s="21"/>
    </row>
    <row r="395" spans="1:14" x14ac:dyDescent="0.2">
      <c r="A395" s="21"/>
      <c r="B395" s="21"/>
      <c r="C395" s="17"/>
      <c r="D395" s="17"/>
      <c r="E395" s="21"/>
      <c r="F395" s="21"/>
      <c r="G395" s="21"/>
      <c r="H395" s="127"/>
      <c r="I395" s="21"/>
      <c r="J395" s="21"/>
      <c r="K395" s="21"/>
    </row>
    <row r="396" spans="1:14" ht="40.5" customHeight="1" x14ac:dyDescent="0.2">
      <c r="A396" s="21"/>
      <c r="B396" s="21"/>
      <c r="C396" s="17"/>
      <c r="D396" s="17"/>
      <c r="E396" s="21"/>
      <c r="F396" s="21"/>
      <c r="G396" s="21"/>
      <c r="H396" s="127"/>
      <c r="I396" s="21"/>
      <c r="J396" s="21"/>
      <c r="K396" s="21"/>
    </row>
    <row r="397" spans="1:14" x14ac:dyDescent="0.2">
      <c r="A397" s="21"/>
      <c r="B397" s="21"/>
      <c r="C397" s="17"/>
      <c r="D397" s="17"/>
      <c r="E397" s="21"/>
      <c r="F397" s="21"/>
      <c r="G397" s="21"/>
      <c r="H397" s="127"/>
      <c r="I397" s="21"/>
      <c r="J397" s="21"/>
      <c r="K397" s="21"/>
    </row>
    <row r="398" spans="1:14" ht="30.75" customHeight="1" x14ac:dyDescent="0.2">
      <c r="A398" s="21"/>
      <c r="B398" s="21"/>
      <c r="C398" s="17"/>
      <c r="D398" s="17"/>
      <c r="E398" s="21"/>
      <c r="F398" s="21"/>
      <c r="G398" s="21"/>
      <c r="H398" s="127"/>
      <c r="I398" s="21"/>
      <c r="J398" s="21"/>
      <c r="K398" s="21"/>
    </row>
    <row r="399" spans="1:14" ht="45.75" customHeight="1" x14ac:dyDescent="0.2">
      <c r="A399" s="21"/>
      <c r="B399" s="21"/>
      <c r="C399" s="17"/>
      <c r="D399" s="17"/>
      <c r="E399" s="21"/>
      <c r="F399" s="21"/>
      <c r="G399" s="21"/>
      <c r="H399" s="127"/>
      <c r="I399" s="21"/>
      <c r="J399" s="21"/>
      <c r="K399" s="21"/>
    </row>
    <row r="400" spans="1:14" ht="48" customHeight="1" x14ac:dyDescent="0.2">
      <c r="A400" s="21"/>
      <c r="B400" s="21"/>
      <c r="C400" s="17"/>
      <c r="D400" s="17"/>
      <c r="E400" s="21"/>
      <c r="F400" s="21"/>
      <c r="G400" s="21"/>
      <c r="H400" s="127"/>
      <c r="I400" s="21"/>
      <c r="J400" s="21"/>
      <c r="K400" s="21"/>
    </row>
    <row r="401" spans="1:11" x14ac:dyDescent="0.2">
      <c r="A401" s="21"/>
      <c r="B401" s="21"/>
      <c r="C401" s="17"/>
      <c r="D401" s="17"/>
      <c r="E401" s="21"/>
      <c r="F401" s="21"/>
      <c r="G401" s="21"/>
      <c r="H401" s="127"/>
      <c r="I401" s="21"/>
      <c r="J401" s="21"/>
      <c r="K401" s="21"/>
    </row>
    <row r="402" spans="1:11" x14ac:dyDescent="0.2">
      <c r="A402" s="21"/>
      <c r="B402" s="21"/>
      <c r="C402" s="17"/>
      <c r="D402" s="17"/>
      <c r="E402" s="21"/>
      <c r="F402" s="21"/>
      <c r="G402" s="21"/>
      <c r="H402" s="127"/>
      <c r="I402" s="21"/>
      <c r="J402" s="21"/>
      <c r="K402" s="21"/>
    </row>
    <row r="403" spans="1:11" x14ac:dyDescent="0.2">
      <c r="A403" s="21"/>
      <c r="B403" s="21"/>
      <c r="C403" s="17"/>
      <c r="D403" s="17"/>
      <c r="E403" s="21"/>
      <c r="F403" s="21"/>
      <c r="G403" s="21"/>
      <c r="H403" s="127"/>
      <c r="I403" s="21"/>
      <c r="J403" s="21"/>
      <c r="K403" s="21"/>
    </row>
    <row r="404" spans="1:11" x14ac:dyDescent="0.2">
      <c r="A404" s="21"/>
      <c r="B404" s="21"/>
      <c r="C404" s="17"/>
      <c r="D404" s="17"/>
      <c r="E404" s="21"/>
      <c r="F404" s="21"/>
      <c r="G404" s="21"/>
      <c r="H404" s="127"/>
      <c r="I404" s="21"/>
      <c r="J404" s="21"/>
      <c r="K404" s="21"/>
    </row>
    <row r="405" spans="1:11" x14ac:dyDescent="0.2">
      <c r="A405" s="21"/>
      <c r="B405" s="21"/>
      <c r="C405" s="17"/>
      <c r="D405" s="17"/>
      <c r="E405" s="21"/>
      <c r="F405" s="21"/>
      <c r="G405" s="21"/>
      <c r="H405" s="127"/>
      <c r="I405" s="21"/>
      <c r="J405" s="21"/>
      <c r="K405" s="21"/>
    </row>
    <row r="406" spans="1:11" x14ac:dyDescent="0.2">
      <c r="A406" s="21"/>
      <c r="B406" s="21"/>
      <c r="C406" s="17"/>
      <c r="D406" s="17"/>
      <c r="E406" s="21"/>
      <c r="F406" s="21"/>
      <c r="G406" s="21"/>
      <c r="H406" s="127"/>
      <c r="I406" s="21"/>
      <c r="J406" s="21"/>
      <c r="K406" s="21"/>
    </row>
    <row r="407" spans="1:11" x14ac:dyDescent="0.2">
      <c r="A407" s="21"/>
      <c r="B407" s="21"/>
      <c r="C407" s="17"/>
      <c r="D407" s="17"/>
      <c r="E407" s="21"/>
      <c r="F407" s="21"/>
      <c r="G407" s="21"/>
      <c r="H407" s="127"/>
      <c r="I407" s="21"/>
      <c r="J407" s="21"/>
      <c r="K407" s="21"/>
    </row>
    <row r="408" spans="1:11" x14ac:dyDescent="0.2">
      <c r="A408" s="21"/>
      <c r="B408" s="21"/>
      <c r="C408" s="17"/>
      <c r="D408" s="17"/>
      <c r="E408" s="21"/>
      <c r="F408" s="21"/>
      <c r="G408" s="21"/>
      <c r="H408" s="127"/>
      <c r="I408" s="21"/>
      <c r="J408" s="21"/>
      <c r="K408" s="21"/>
    </row>
    <row r="409" spans="1:11" x14ac:dyDescent="0.2">
      <c r="A409" s="21"/>
      <c r="B409" s="21"/>
      <c r="C409" s="17"/>
      <c r="D409" s="17"/>
      <c r="E409" s="21"/>
      <c r="F409" s="21"/>
      <c r="G409" s="21"/>
      <c r="H409" s="127"/>
      <c r="I409" s="21"/>
      <c r="J409" s="21"/>
      <c r="K409" s="21"/>
    </row>
    <row r="410" spans="1:11" x14ac:dyDescent="0.2">
      <c r="A410" s="21"/>
      <c r="B410" s="21"/>
      <c r="C410" s="17"/>
      <c r="D410" s="21"/>
      <c r="E410" s="21"/>
      <c r="F410" s="21"/>
      <c r="G410" s="21"/>
      <c r="H410" s="127"/>
      <c r="I410" s="21"/>
      <c r="J410" s="21"/>
      <c r="K410" s="21"/>
    </row>
    <row r="411" spans="1:11" x14ac:dyDescent="0.2">
      <c r="A411" s="21"/>
      <c r="B411" s="21"/>
      <c r="C411" s="17"/>
      <c r="D411" s="17"/>
      <c r="E411" s="21"/>
      <c r="F411" s="21"/>
      <c r="G411" s="21"/>
      <c r="H411" s="127"/>
      <c r="I411" s="21"/>
      <c r="J411" s="21"/>
      <c r="K411" s="21"/>
    </row>
    <row r="412" spans="1:11" x14ac:dyDescent="0.2">
      <c r="A412" s="21"/>
      <c r="B412" s="21"/>
      <c r="C412" s="17"/>
      <c r="D412" s="17"/>
      <c r="E412" s="21"/>
      <c r="F412" s="21"/>
      <c r="G412" s="21"/>
      <c r="H412" s="127"/>
      <c r="I412" s="21"/>
      <c r="J412" s="21"/>
      <c r="K412" s="21"/>
    </row>
    <row r="413" spans="1:11" x14ac:dyDescent="0.2">
      <c r="A413" s="21"/>
      <c r="B413" s="21"/>
      <c r="C413" s="17"/>
      <c r="D413" s="17"/>
      <c r="E413" s="21"/>
      <c r="F413" s="21"/>
      <c r="G413" s="21"/>
      <c r="H413" s="127"/>
      <c r="I413" s="21"/>
      <c r="J413" s="21"/>
      <c r="K413" s="21"/>
    </row>
    <row r="414" spans="1:11" x14ac:dyDescent="0.2">
      <c r="A414" s="21"/>
      <c r="B414" s="21"/>
      <c r="C414" s="17"/>
      <c r="D414" s="17"/>
      <c r="E414" s="21"/>
      <c r="F414" s="21"/>
      <c r="G414" s="21"/>
      <c r="H414" s="127"/>
      <c r="I414" s="21"/>
      <c r="J414" s="21"/>
      <c r="K414" s="21"/>
    </row>
    <row r="415" spans="1:11" x14ac:dyDescent="0.2">
      <c r="A415" s="21"/>
      <c r="B415" s="21"/>
      <c r="C415" s="17"/>
      <c r="D415" s="21"/>
      <c r="E415" s="21"/>
      <c r="F415" s="21"/>
      <c r="G415" s="21"/>
      <c r="H415" s="127"/>
      <c r="I415" s="21"/>
      <c r="J415" s="21"/>
      <c r="K415" s="21"/>
    </row>
    <row r="416" spans="1:11" x14ac:dyDescent="0.2">
      <c r="A416" s="21"/>
      <c r="B416" s="21"/>
      <c r="C416" s="17"/>
      <c r="D416" s="17"/>
      <c r="E416" s="21"/>
      <c r="F416" s="21"/>
      <c r="G416" s="21"/>
      <c r="H416" s="127"/>
      <c r="I416" s="21"/>
      <c r="J416" s="21"/>
      <c r="K416" s="21"/>
    </row>
    <row r="417" spans="1:11" x14ac:dyDescent="0.2">
      <c r="A417" s="21"/>
      <c r="B417" s="21"/>
      <c r="C417" s="17"/>
      <c r="D417" s="17"/>
      <c r="E417" s="21"/>
      <c r="F417" s="21"/>
      <c r="G417" s="21"/>
      <c r="H417" s="127"/>
      <c r="I417" s="21"/>
      <c r="J417" s="21"/>
      <c r="K417" s="21"/>
    </row>
    <row r="418" spans="1:11" x14ac:dyDescent="0.2">
      <c r="A418" s="21"/>
      <c r="B418" s="21"/>
      <c r="C418" s="17"/>
      <c r="D418" s="17"/>
      <c r="E418" s="21"/>
      <c r="F418" s="21"/>
      <c r="G418" s="21"/>
      <c r="H418" s="127"/>
      <c r="I418" s="21"/>
      <c r="J418" s="21"/>
      <c r="K418" s="21"/>
    </row>
    <row r="419" spans="1:11" x14ac:dyDescent="0.2">
      <c r="A419" s="21"/>
      <c r="B419" s="21"/>
      <c r="C419" s="17"/>
      <c r="D419" s="17"/>
      <c r="E419" s="21"/>
      <c r="F419" s="21"/>
      <c r="G419" s="21"/>
      <c r="H419" s="127"/>
      <c r="I419" s="21"/>
      <c r="J419" s="21"/>
      <c r="K419" s="21"/>
    </row>
    <row r="420" spans="1:11" x14ac:dyDescent="0.2">
      <c r="A420" s="21"/>
      <c r="B420" s="21"/>
      <c r="C420" s="17"/>
      <c r="D420" s="17"/>
      <c r="E420" s="21"/>
      <c r="F420" s="21"/>
      <c r="G420" s="21"/>
      <c r="H420" s="127"/>
      <c r="I420" s="21"/>
      <c r="J420" s="21"/>
      <c r="K420" s="21"/>
    </row>
    <row r="421" spans="1:11" x14ac:dyDescent="0.2">
      <c r="A421" s="21"/>
      <c r="B421" s="21"/>
      <c r="C421" s="17"/>
      <c r="D421" s="17"/>
      <c r="E421" s="21"/>
      <c r="F421" s="21"/>
      <c r="G421" s="21"/>
      <c r="H421" s="127"/>
      <c r="I421" s="21"/>
      <c r="J421" s="21"/>
      <c r="K421" s="21"/>
    </row>
    <row r="422" spans="1:11" x14ac:dyDescent="0.2">
      <c r="A422" s="21"/>
      <c r="B422" s="21"/>
      <c r="C422" s="17"/>
      <c r="D422" s="17"/>
      <c r="E422" s="21"/>
      <c r="F422" s="21"/>
      <c r="G422" s="21"/>
      <c r="H422" s="21"/>
      <c r="I422" s="21"/>
      <c r="J422" s="128"/>
      <c r="K422" s="21"/>
    </row>
    <row r="423" spans="1:11" x14ac:dyDescent="0.2">
      <c r="A423" s="21"/>
      <c r="B423" s="21"/>
      <c r="C423" s="17"/>
      <c r="D423" s="17"/>
      <c r="E423" s="21"/>
      <c r="F423" s="21"/>
      <c r="G423" s="21"/>
      <c r="H423" s="21"/>
      <c r="I423" s="21"/>
      <c r="J423" s="128"/>
      <c r="K423" s="21"/>
    </row>
    <row r="424" spans="1:11" x14ac:dyDescent="0.2">
      <c r="A424" s="21"/>
      <c r="B424" s="21"/>
      <c r="C424" s="17"/>
      <c r="D424" s="21"/>
      <c r="E424" s="21"/>
      <c r="F424" s="21"/>
      <c r="G424" s="21"/>
      <c r="H424" s="21"/>
      <c r="I424" s="21"/>
    </row>
    <row r="425" spans="1:11" x14ac:dyDescent="0.2">
      <c r="A425" s="21"/>
      <c r="B425" s="21"/>
      <c r="C425" s="17"/>
      <c r="D425" s="21"/>
      <c r="E425" s="21"/>
      <c r="F425" s="21"/>
      <c r="G425" s="21"/>
      <c r="H425" s="21"/>
      <c r="I425" s="21"/>
    </row>
    <row r="426" spans="1:11" x14ac:dyDescent="0.2">
      <c r="A426" s="21"/>
      <c r="B426" s="21"/>
      <c r="C426" s="17"/>
      <c r="D426" s="21"/>
      <c r="E426" s="21"/>
      <c r="F426" s="21"/>
      <c r="G426" s="21"/>
      <c r="H426" s="21"/>
      <c r="I426" s="21"/>
    </row>
    <row r="427" spans="1:11" x14ac:dyDescent="0.2">
      <c r="A427" s="21"/>
      <c r="B427" s="21"/>
      <c r="C427" s="17"/>
      <c r="D427" s="21"/>
      <c r="E427" s="21"/>
      <c r="F427" s="21"/>
      <c r="G427" s="21"/>
      <c r="H427" s="21"/>
      <c r="I427" s="21"/>
    </row>
    <row r="428" spans="1:11" x14ac:dyDescent="0.2">
      <c r="A428" s="21"/>
      <c r="B428" s="21"/>
      <c r="C428" s="17"/>
      <c r="D428" s="21"/>
      <c r="E428" s="21"/>
      <c r="F428" s="21"/>
      <c r="G428" s="21"/>
      <c r="H428" s="21"/>
      <c r="I428" s="21"/>
    </row>
    <row r="429" spans="1:11" x14ac:dyDescent="0.2">
      <c r="A429" s="21"/>
      <c r="B429" s="21"/>
      <c r="C429" s="17"/>
      <c r="D429" s="21"/>
      <c r="E429" s="21"/>
      <c r="F429" s="21"/>
      <c r="G429" s="21"/>
      <c r="H429" s="21"/>
      <c r="I429" s="21"/>
    </row>
    <row r="430" spans="1:11" x14ac:dyDescent="0.2">
      <c r="A430" s="21"/>
      <c r="B430" s="21"/>
      <c r="C430" s="17"/>
      <c r="D430" s="21"/>
      <c r="E430" s="21"/>
      <c r="F430" s="21"/>
      <c r="G430" s="21"/>
      <c r="H430" s="21"/>
      <c r="I430" s="21"/>
    </row>
    <row r="431" spans="1:11" x14ac:dyDescent="0.2">
      <c r="A431" s="21"/>
      <c r="B431" s="21"/>
      <c r="C431" s="17"/>
      <c r="D431" s="21"/>
      <c r="E431" s="21"/>
      <c r="F431" s="21"/>
      <c r="G431" s="21"/>
      <c r="H431" s="21"/>
      <c r="I431" s="21"/>
    </row>
    <row r="432" spans="1:11" x14ac:dyDescent="0.2">
      <c r="A432" s="21"/>
      <c r="B432" s="21"/>
      <c r="C432" s="17"/>
      <c r="D432" s="21"/>
      <c r="E432" s="21"/>
      <c r="F432" s="21"/>
      <c r="G432" s="21"/>
      <c r="H432" s="21"/>
      <c r="I432" s="21"/>
    </row>
    <row r="433" spans="1:9" x14ac:dyDescent="0.2">
      <c r="A433" s="21"/>
      <c r="B433" s="21"/>
      <c r="C433" s="17"/>
      <c r="D433" s="21"/>
      <c r="E433" s="21"/>
      <c r="F433" s="21"/>
      <c r="G433" s="21"/>
      <c r="H433" s="21"/>
      <c r="I433" s="21"/>
    </row>
    <row r="434" spans="1:9" x14ac:dyDescent="0.2">
      <c r="A434" s="21"/>
      <c r="B434" s="21"/>
      <c r="C434" s="17"/>
      <c r="D434" s="21"/>
      <c r="E434" s="21"/>
      <c r="F434" s="21"/>
      <c r="G434" s="21"/>
      <c r="H434" s="21"/>
      <c r="I434" s="21"/>
    </row>
    <row r="435" spans="1:9" x14ac:dyDescent="0.2">
      <c r="A435" s="21"/>
      <c r="B435" s="21"/>
      <c r="C435" s="17"/>
      <c r="D435" s="21"/>
      <c r="E435" s="21"/>
      <c r="F435" s="21"/>
      <c r="G435" s="21"/>
      <c r="H435" s="21"/>
      <c r="I435" s="21"/>
    </row>
    <row r="436" spans="1:9" x14ac:dyDescent="0.2">
      <c r="A436" s="21"/>
      <c r="B436" s="21"/>
      <c r="C436" s="17"/>
      <c r="D436" s="21"/>
      <c r="E436" s="21"/>
      <c r="F436" s="21"/>
      <c r="G436" s="21"/>
      <c r="H436" s="21"/>
      <c r="I436" s="21"/>
    </row>
    <row r="437" spans="1:9" x14ac:dyDescent="0.2">
      <c r="A437" s="21"/>
      <c r="B437" s="21"/>
      <c r="C437" s="17"/>
      <c r="D437" s="21"/>
      <c r="E437" s="21"/>
      <c r="F437" s="21"/>
      <c r="G437" s="21"/>
      <c r="H437" s="21"/>
      <c r="I437" s="21"/>
    </row>
    <row r="438" spans="1:9" x14ac:dyDescent="0.2">
      <c r="A438" s="21"/>
      <c r="B438" s="21"/>
      <c r="C438" s="17"/>
      <c r="D438" s="21"/>
      <c r="E438" s="21"/>
      <c r="F438" s="21"/>
      <c r="G438" s="21"/>
      <c r="H438" s="21"/>
      <c r="I438" s="21"/>
    </row>
    <row r="439" spans="1:9" x14ac:dyDescent="0.2">
      <c r="A439" s="21"/>
      <c r="B439" s="21"/>
      <c r="C439" s="17"/>
      <c r="D439" s="21"/>
      <c r="E439" s="21"/>
      <c r="F439" s="21"/>
      <c r="G439" s="21"/>
      <c r="H439" s="21"/>
      <c r="I439" s="21"/>
    </row>
    <row r="440" spans="1:9" x14ac:dyDescent="0.2">
      <c r="A440" s="21"/>
      <c r="B440" s="21"/>
      <c r="C440" s="17"/>
      <c r="D440" s="21"/>
      <c r="E440" s="21"/>
      <c r="F440" s="21"/>
      <c r="G440" s="21"/>
      <c r="H440" s="21"/>
      <c r="I440" s="21"/>
    </row>
    <row r="441" spans="1:9" x14ac:dyDescent="0.2">
      <c r="A441" s="21"/>
      <c r="B441" s="21"/>
      <c r="C441" s="17"/>
      <c r="D441" s="21"/>
      <c r="E441" s="21"/>
      <c r="F441" s="21"/>
      <c r="G441" s="21"/>
      <c r="H441" s="21"/>
      <c r="I441" s="21"/>
    </row>
  </sheetData>
  <mergeCells count="11">
    <mergeCell ref="N4:N5"/>
    <mergeCell ref="A1:F2"/>
    <mergeCell ref="M3:N3"/>
    <mergeCell ref="A4:A5"/>
    <mergeCell ref="C4:C5"/>
    <mergeCell ref="D4:E4"/>
    <mergeCell ref="F4:F5"/>
    <mergeCell ref="G4:I4"/>
    <mergeCell ref="K4:K5"/>
    <mergeCell ref="L4:L5"/>
    <mergeCell ref="M4:M5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Сервис!$B$11:$B$13</xm:f>
          </x14:formula1>
          <xm:sqref>G72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6"/>
  <sheetViews>
    <sheetView workbookViewId="0">
      <selection activeCell="G21" sqref="G21"/>
    </sheetView>
  </sheetViews>
  <sheetFormatPr baseColWidth="10" defaultColWidth="9.1640625" defaultRowHeight="15" x14ac:dyDescent="0.2"/>
  <cols>
    <col min="1" max="1" width="28.83203125" bestFit="1" customWidth="1"/>
    <col min="2" max="2" width="7.33203125" bestFit="1" customWidth="1"/>
    <col min="4" max="4" width="29.5" customWidth="1"/>
    <col min="7" max="7" width="26.83203125" customWidth="1"/>
  </cols>
  <sheetData>
    <row r="1" spans="1:12" x14ac:dyDescent="0.2">
      <c r="A1" s="244" t="s">
        <v>2093</v>
      </c>
      <c r="B1" s="244" t="s">
        <v>2047</v>
      </c>
    </row>
    <row r="2" spans="1:12" x14ac:dyDescent="0.2">
      <c r="A2" s="245" t="s">
        <v>2094</v>
      </c>
      <c r="B2" s="281">
        <f>SUM(B3:B57)+E3+H3</f>
        <v>49006.42</v>
      </c>
      <c r="D2" s="428" t="s">
        <v>2095</v>
      </c>
      <c r="E2" s="428"/>
      <c r="G2" s="428" t="s">
        <v>2096</v>
      </c>
      <c r="H2" s="428"/>
    </row>
    <row r="3" spans="1:12" x14ac:dyDescent="0.2">
      <c r="A3" s="195" t="s">
        <v>2097</v>
      </c>
      <c r="B3" s="279">
        <f>300+500+500+300+400</f>
        <v>2000</v>
      </c>
      <c r="D3" s="198" t="s">
        <v>2098</v>
      </c>
      <c r="E3" s="198">
        <f>SUM(E4:E12)</f>
        <v>2450</v>
      </c>
      <c r="G3" s="198" t="s">
        <v>2099</v>
      </c>
      <c r="H3" s="198">
        <f>SUM(H4:H10)</f>
        <v>6275</v>
      </c>
    </row>
    <row r="4" spans="1:12" x14ac:dyDescent="0.2">
      <c r="A4" s="246" t="s">
        <v>2318</v>
      </c>
      <c r="B4" s="280">
        <f>'Дох.акт.'!D15</f>
        <v>13500</v>
      </c>
      <c r="D4" s="195" t="s">
        <v>2100</v>
      </c>
      <c r="E4" s="236"/>
      <c r="G4" s="195" t="s">
        <v>2101</v>
      </c>
      <c r="H4" s="236">
        <v>125</v>
      </c>
    </row>
    <row r="5" spans="1:12" x14ac:dyDescent="0.2">
      <c r="A5" s="246" t="s">
        <v>2102</v>
      </c>
      <c r="B5" s="362">
        <f>Бензин!E1</f>
        <v>8946.42</v>
      </c>
      <c r="D5" s="195" t="s">
        <v>2103</v>
      </c>
      <c r="E5" s="236"/>
      <c r="G5" s="195" t="s">
        <v>2104</v>
      </c>
      <c r="H5" s="236"/>
    </row>
    <row r="6" spans="1:12" x14ac:dyDescent="0.2">
      <c r="A6" s="195" t="s">
        <v>2105</v>
      </c>
      <c r="B6" s="279">
        <f>150+179+56</f>
        <v>385</v>
      </c>
      <c r="D6" s="195" t="s">
        <v>2969</v>
      </c>
      <c r="E6" s="236">
        <v>750</v>
      </c>
      <c r="G6" s="195" t="s">
        <v>2106</v>
      </c>
      <c r="H6" s="236">
        <v>4650</v>
      </c>
    </row>
    <row r="7" spans="1:12" x14ac:dyDescent="0.2">
      <c r="A7" s="195" t="s">
        <v>2107</v>
      </c>
      <c r="B7" s="279"/>
      <c r="D7" s="195" t="s">
        <v>2108</v>
      </c>
      <c r="E7" s="236"/>
      <c r="G7" s="195" t="s">
        <v>2109</v>
      </c>
      <c r="H7" s="236"/>
    </row>
    <row r="8" spans="1:12" x14ac:dyDescent="0.2">
      <c r="A8" s="195" t="s">
        <v>2110</v>
      </c>
      <c r="B8" s="279">
        <v>2028</v>
      </c>
      <c r="D8" s="195" t="s">
        <v>2111</v>
      </c>
      <c r="E8" s="236"/>
      <c r="G8" s="195" t="s">
        <v>2112</v>
      </c>
      <c r="H8" s="236"/>
    </row>
    <row r="9" spans="1:12" x14ac:dyDescent="0.2">
      <c r="A9" s="195" t="s">
        <v>2657</v>
      </c>
      <c r="B9" s="279">
        <v>60</v>
      </c>
      <c r="D9" s="195" t="s">
        <v>2113</v>
      </c>
      <c r="E9" s="236">
        <f>750+200+150+500+100</f>
        <v>1700</v>
      </c>
      <c r="G9" s="195" t="s">
        <v>2114</v>
      </c>
      <c r="H9" s="236">
        <v>1500</v>
      </c>
    </row>
    <row r="10" spans="1:12" x14ac:dyDescent="0.2">
      <c r="A10" s="195" t="s">
        <v>2115</v>
      </c>
      <c r="B10" s="279"/>
      <c r="D10" s="195" t="s">
        <v>2116</v>
      </c>
      <c r="E10" s="236"/>
      <c r="G10" s="195" t="s">
        <v>2117</v>
      </c>
      <c r="H10" s="236"/>
      <c r="L10" s="118"/>
    </row>
    <row r="11" spans="1:12" x14ac:dyDescent="0.2">
      <c r="A11" s="195" t="s">
        <v>2118</v>
      </c>
      <c r="B11" s="279">
        <v>210</v>
      </c>
      <c r="D11" s="195" t="s">
        <v>2119</v>
      </c>
      <c r="E11" s="236"/>
      <c r="I11" s="118">
        <v>0</v>
      </c>
      <c r="J11" s="118" t="s">
        <v>2120</v>
      </c>
      <c r="K11" s="118"/>
    </row>
    <row r="12" spans="1:12" x14ac:dyDescent="0.2">
      <c r="A12" s="246" t="s">
        <v>2121</v>
      </c>
      <c r="B12" s="279"/>
      <c r="D12" s="195" t="s">
        <v>2122</v>
      </c>
      <c r="E12" s="236"/>
    </row>
    <row r="13" spans="1:12" x14ac:dyDescent="0.2">
      <c r="A13" s="195" t="s">
        <v>3176</v>
      </c>
      <c r="B13" s="386">
        <v>6000</v>
      </c>
      <c r="D13" s="247" t="s">
        <v>2123</v>
      </c>
      <c r="E13" s="248">
        <f>SUM(E14:E36)</f>
        <v>50000</v>
      </c>
      <c r="G13" s="248" t="s">
        <v>2124</v>
      </c>
      <c r="H13" s="248">
        <f>E13-B2+I11</f>
        <v>993.58000000000175</v>
      </c>
    </row>
    <row r="14" spans="1:12" x14ac:dyDescent="0.2">
      <c r="A14" s="195" t="s">
        <v>2911</v>
      </c>
      <c r="B14" s="279">
        <v>850</v>
      </c>
      <c r="D14" s="238">
        <v>43388</v>
      </c>
      <c r="E14" s="205">
        <v>10000</v>
      </c>
    </row>
    <row r="15" spans="1:12" x14ac:dyDescent="0.2">
      <c r="A15" s="195" t="s">
        <v>2125</v>
      </c>
      <c r="B15" s="279"/>
      <c r="D15" s="238">
        <v>43452</v>
      </c>
      <c r="E15" s="205">
        <v>10500</v>
      </c>
      <c r="G15" t="s">
        <v>2126</v>
      </c>
      <c r="H15">
        <f>E13-H13</f>
        <v>49006.42</v>
      </c>
    </row>
    <row r="16" spans="1:12" x14ac:dyDescent="0.2">
      <c r="A16" s="195" t="s">
        <v>2127</v>
      </c>
      <c r="B16" s="279">
        <v>155</v>
      </c>
      <c r="D16" s="238">
        <v>43463</v>
      </c>
      <c r="E16" s="195">
        <v>14500</v>
      </c>
    </row>
    <row r="17" spans="1:5" x14ac:dyDescent="0.2">
      <c r="A17" s="195" t="s">
        <v>1881</v>
      </c>
      <c r="B17" s="279"/>
      <c r="D17" s="238">
        <v>43465</v>
      </c>
      <c r="E17" s="195">
        <v>5000</v>
      </c>
    </row>
    <row r="18" spans="1:5" x14ac:dyDescent="0.2">
      <c r="A18" s="195" t="s">
        <v>2128</v>
      </c>
      <c r="B18" s="279"/>
      <c r="D18" s="238">
        <v>43465</v>
      </c>
      <c r="E18" s="195">
        <v>10000</v>
      </c>
    </row>
    <row r="19" spans="1:5" x14ac:dyDescent="0.2">
      <c r="A19" s="195" t="s">
        <v>2129</v>
      </c>
      <c r="B19" s="279"/>
      <c r="D19" s="238"/>
      <c r="E19" s="195"/>
    </row>
    <row r="20" spans="1:5" x14ac:dyDescent="0.2">
      <c r="A20" s="195"/>
      <c r="B20" s="279"/>
      <c r="D20" s="238"/>
      <c r="E20" s="195"/>
    </row>
    <row r="21" spans="1:5" x14ac:dyDescent="0.2">
      <c r="A21" s="195" t="s">
        <v>2130</v>
      </c>
      <c r="B21" s="279">
        <v>300</v>
      </c>
      <c r="D21" s="238"/>
      <c r="E21" s="195"/>
    </row>
    <row r="22" spans="1:5" x14ac:dyDescent="0.2">
      <c r="A22" s="195" t="s">
        <v>2131</v>
      </c>
      <c r="B22" s="279"/>
      <c r="D22" s="234"/>
      <c r="E22" s="195"/>
    </row>
    <row r="23" spans="1:5" x14ac:dyDescent="0.2">
      <c r="A23" s="195" t="s">
        <v>2132</v>
      </c>
      <c r="B23" s="279">
        <v>330</v>
      </c>
      <c r="D23" s="234"/>
      <c r="E23" s="195"/>
    </row>
    <row r="24" spans="1:5" x14ac:dyDescent="0.2">
      <c r="A24" s="195" t="s">
        <v>2656</v>
      </c>
      <c r="B24" s="279">
        <f>480+480</f>
        <v>960</v>
      </c>
      <c r="D24" s="234"/>
      <c r="E24" s="195"/>
    </row>
    <row r="25" spans="1:5" x14ac:dyDescent="0.2">
      <c r="A25" s="195" t="s">
        <v>2133</v>
      </c>
      <c r="B25" s="279"/>
      <c r="D25" s="234"/>
      <c r="E25" s="195"/>
    </row>
    <row r="26" spans="1:5" x14ac:dyDescent="0.2">
      <c r="A26" s="195" t="s">
        <v>2134</v>
      </c>
      <c r="B26" s="279">
        <v>662</v>
      </c>
      <c r="D26" s="234"/>
      <c r="E26" s="195"/>
    </row>
    <row r="27" spans="1:5" x14ac:dyDescent="0.2">
      <c r="A27" s="195" t="s">
        <v>2334</v>
      </c>
      <c r="B27" s="279">
        <f>336*2+92</f>
        <v>764</v>
      </c>
      <c r="D27" s="234"/>
      <c r="E27" s="195"/>
    </row>
    <row r="28" spans="1:5" x14ac:dyDescent="0.2">
      <c r="A28" s="195" t="s">
        <v>2335</v>
      </c>
      <c r="B28" s="279">
        <v>290</v>
      </c>
      <c r="D28" s="234"/>
      <c r="E28" s="195"/>
    </row>
    <row r="29" spans="1:5" x14ac:dyDescent="0.2">
      <c r="A29" s="195" t="s">
        <v>2336</v>
      </c>
      <c r="B29" s="279">
        <v>2841</v>
      </c>
      <c r="D29" s="234"/>
      <c r="E29" s="195"/>
    </row>
    <row r="30" spans="1:5" x14ac:dyDescent="0.2">
      <c r="A30" s="195" t="s">
        <v>2135</v>
      </c>
      <c r="B30" s="279"/>
      <c r="D30" s="234"/>
      <c r="E30" s="195"/>
    </row>
    <row r="31" spans="1:5" x14ac:dyDescent="0.2">
      <c r="A31" s="195" t="s">
        <v>2136</v>
      </c>
      <c r="B31" s="279"/>
      <c r="D31" s="234"/>
      <c r="E31" s="195"/>
    </row>
    <row r="32" spans="1:5" x14ac:dyDescent="0.2">
      <c r="D32" s="234"/>
      <c r="E32" s="195"/>
    </row>
    <row r="33" spans="4:5" x14ac:dyDescent="0.2">
      <c r="D33" s="234"/>
      <c r="E33" s="195"/>
    </row>
    <row r="34" spans="4:5" x14ac:dyDescent="0.2">
      <c r="D34" s="234"/>
      <c r="E34" s="195"/>
    </row>
    <row r="35" spans="4:5" x14ac:dyDescent="0.2">
      <c r="D35" s="234"/>
      <c r="E35" s="195"/>
    </row>
    <row r="36" spans="4:5" x14ac:dyDescent="0.2">
      <c r="D36" s="234"/>
      <c r="E36" s="195"/>
    </row>
  </sheetData>
  <mergeCells count="2">
    <mergeCell ref="D2:E2"/>
    <mergeCell ref="G2:H2"/>
  </mergeCells>
  <pageMargins left="0.7" right="0.7" top="0.75" bottom="0.75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J313"/>
  <sheetViews>
    <sheetView workbookViewId="0">
      <pane ySplit="2" topLeftCell="A154" activePane="bottomLeft" state="frozen"/>
      <selection pane="bottomLeft" activeCell="G177" sqref="G177"/>
    </sheetView>
  </sheetViews>
  <sheetFormatPr baseColWidth="10" defaultColWidth="8.83203125" defaultRowHeight="15" x14ac:dyDescent="0.2"/>
  <cols>
    <col min="1" max="1" width="6" style="196" customWidth="1"/>
    <col min="2" max="2" width="7.1640625" customWidth="1"/>
    <col min="3" max="3" width="19.33203125" bestFit="1" customWidth="1"/>
    <col min="4" max="4" width="11.5" customWidth="1"/>
    <col min="6" max="6" width="8.5" customWidth="1"/>
    <col min="7" max="7" width="7.5" customWidth="1"/>
    <col min="8" max="8" width="8.33203125" customWidth="1"/>
    <col min="9" max="9" width="8" customWidth="1"/>
    <col min="10" max="10" width="8.5" customWidth="1"/>
  </cols>
  <sheetData>
    <row r="1" spans="1:10" x14ac:dyDescent="0.2">
      <c r="A1" s="388" t="s">
        <v>17</v>
      </c>
      <c r="B1" s="393" t="s">
        <v>536</v>
      </c>
      <c r="C1" s="393" t="s">
        <v>20</v>
      </c>
      <c r="D1" s="393" t="s">
        <v>1836</v>
      </c>
      <c r="E1" s="397" t="s">
        <v>28</v>
      </c>
      <c r="F1" s="399" t="s">
        <v>32</v>
      </c>
      <c r="G1" s="429" t="s">
        <v>1783</v>
      </c>
      <c r="H1" s="429" t="s">
        <v>1835</v>
      </c>
      <c r="I1" s="399" t="s">
        <v>1837</v>
      </c>
      <c r="J1" s="429" t="s">
        <v>1838</v>
      </c>
    </row>
    <row r="2" spans="1:10" x14ac:dyDescent="0.2">
      <c r="A2" s="388"/>
      <c r="B2" s="394"/>
      <c r="C2" s="394"/>
      <c r="D2" s="394"/>
      <c r="E2" s="398"/>
      <c r="F2" s="400"/>
      <c r="G2" s="429"/>
      <c r="H2" s="429"/>
      <c r="I2" s="400"/>
      <c r="J2" s="429"/>
    </row>
    <row r="3" spans="1:10" x14ac:dyDescent="0.2">
      <c r="A3" s="189">
        <f>'2019'!A6</f>
        <v>1</v>
      </c>
      <c r="B3" s="189">
        <f>'2019'!B6</f>
        <v>45</v>
      </c>
      <c r="C3" s="189" t="str">
        <f>'2019'!E6</f>
        <v>Колонтаево</v>
      </c>
      <c r="D3" s="215">
        <f>'2019'!I6</f>
        <v>43465</v>
      </c>
      <c r="E3" s="189">
        <f>'2019'!L6</f>
        <v>5300</v>
      </c>
      <c r="F3" s="189">
        <f>'2019'!M6</f>
        <v>4</v>
      </c>
      <c r="G3" s="189">
        <v>0.5</v>
      </c>
      <c r="H3" s="189">
        <f>E3*G3</f>
        <v>2650</v>
      </c>
      <c r="I3" s="189">
        <f>H3/2</f>
        <v>1325</v>
      </c>
      <c r="J3" s="189">
        <f>E3-H3</f>
        <v>2650</v>
      </c>
    </row>
    <row r="4" spans="1:10" x14ac:dyDescent="0.2">
      <c r="A4" s="189">
        <f>'2019'!A7</f>
        <v>2</v>
      </c>
      <c r="B4" s="189">
        <f>'2019'!B7</f>
        <v>2</v>
      </c>
      <c r="C4" s="189" t="str">
        <f>'2019'!E7</f>
        <v>Старая Купавна</v>
      </c>
      <c r="D4" s="215">
        <f>'2019'!I7</f>
        <v>43465</v>
      </c>
      <c r="E4" s="189">
        <f>'2019'!L7</f>
        <v>2600</v>
      </c>
      <c r="F4" s="189">
        <f>'2019'!M7</f>
        <v>1</v>
      </c>
      <c r="G4" s="189">
        <v>0.5</v>
      </c>
      <c r="H4" s="189">
        <f t="shared" ref="H4:H67" si="0">E4*G4</f>
        <v>1300</v>
      </c>
      <c r="I4" s="189">
        <f t="shared" ref="I4:I67" si="1">H4/2</f>
        <v>650</v>
      </c>
      <c r="J4" s="189">
        <f t="shared" ref="J4:J67" si="2">E4-H4</f>
        <v>1300</v>
      </c>
    </row>
    <row r="5" spans="1:10" x14ac:dyDescent="0.2">
      <c r="A5" s="189">
        <f>'2019'!A8</f>
        <v>3</v>
      </c>
      <c r="B5" s="189">
        <f>'2019'!B8</f>
        <v>96</v>
      </c>
      <c r="C5" s="189" t="str">
        <f>'2019'!E8</f>
        <v>Железнодорожный</v>
      </c>
      <c r="D5" s="215">
        <f>'2019'!I8</f>
        <v>43464</v>
      </c>
      <c r="E5" s="189">
        <f>'2019'!L8</f>
        <v>2700</v>
      </c>
      <c r="F5" s="189">
        <f>'2019'!M8</f>
        <v>3</v>
      </c>
      <c r="G5" s="189">
        <v>0.4</v>
      </c>
      <c r="H5" s="189">
        <f t="shared" si="0"/>
        <v>1080</v>
      </c>
      <c r="I5" s="189">
        <f t="shared" si="1"/>
        <v>540</v>
      </c>
      <c r="J5" s="189">
        <f t="shared" si="2"/>
        <v>1620</v>
      </c>
    </row>
    <row r="6" spans="1:10" x14ac:dyDescent="0.2">
      <c r="A6" s="189">
        <f>'2019'!A9</f>
        <v>4</v>
      </c>
      <c r="B6" s="189">
        <f>'2019'!B9</f>
        <v>283</v>
      </c>
      <c r="C6" s="189" t="str">
        <f>'2019'!E9</f>
        <v>Старая Купавна</v>
      </c>
      <c r="D6" s="215">
        <f>'2019'!I9</f>
        <v>43465</v>
      </c>
      <c r="E6" s="189">
        <f>'2019'!L9</f>
        <v>2600</v>
      </c>
      <c r="F6" s="189">
        <f>'2019'!M9</f>
        <v>1</v>
      </c>
      <c r="G6" s="189">
        <v>0.5</v>
      </c>
      <c r="H6" s="189">
        <f t="shared" si="0"/>
        <v>1300</v>
      </c>
      <c r="I6" s="189">
        <f t="shared" si="1"/>
        <v>650</v>
      </c>
      <c r="J6" s="189">
        <f t="shared" si="2"/>
        <v>1300</v>
      </c>
    </row>
    <row r="7" spans="1:10" x14ac:dyDescent="0.2">
      <c r="A7" s="189">
        <f>'2019'!A10</f>
        <v>5</v>
      </c>
      <c r="B7" s="189">
        <f>'2019'!B10</f>
        <v>336</v>
      </c>
      <c r="C7" s="189" t="str">
        <f>'2019'!E10</f>
        <v>Железнодорожный</v>
      </c>
      <c r="D7" s="215">
        <f>'2019'!I10</f>
        <v>43465</v>
      </c>
      <c r="E7" s="189">
        <f>'2019'!L10</f>
        <v>5600</v>
      </c>
      <c r="F7" s="189">
        <f>'2019'!M10</f>
        <v>3</v>
      </c>
      <c r="G7" s="189">
        <v>0.4</v>
      </c>
      <c r="H7" s="189">
        <f t="shared" si="0"/>
        <v>2240</v>
      </c>
      <c r="I7" s="189">
        <f t="shared" si="1"/>
        <v>1120</v>
      </c>
      <c r="J7" s="189">
        <f t="shared" si="2"/>
        <v>3360</v>
      </c>
    </row>
    <row r="8" spans="1:10" x14ac:dyDescent="0.2">
      <c r="A8" s="189">
        <f>'2019'!A11</f>
        <v>6</v>
      </c>
      <c r="B8" s="189">
        <f>'2019'!B11</f>
        <v>260</v>
      </c>
      <c r="C8" s="189" t="str">
        <f>'2019'!E11</f>
        <v>Зеленый</v>
      </c>
      <c r="D8" s="215">
        <f>'2019'!I11</f>
        <v>43465</v>
      </c>
      <c r="E8" s="189">
        <f>'2019'!L11</f>
        <v>2400</v>
      </c>
      <c r="F8" s="189">
        <f>'2019'!M11</f>
        <v>2</v>
      </c>
      <c r="G8" s="189">
        <v>0.5</v>
      </c>
      <c r="H8" s="189">
        <f t="shared" si="0"/>
        <v>1200</v>
      </c>
      <c r="I8" s="189">
        <f t="shared" si="1"/>
        <v>600</v>
      </c>
      <c r="J8" s="189">
        <f t="shared" si="2"/>
        <v>1200</v>
      </c>
    </row>
    <row r="9" spans="1:10" x14ac:dyDescent="0.2">
      <c r="A9" s="189">
        <f>'2019'!A12</f>
        <v>7</v>
      </c>
      <c r="B9" s="189">
        <f>'2019'!B12</f>
        <v>291</v>
      </c>
      <c r="C9" s="189" t="str">
        <f>'2019'!E12</f>
        <v>Железнодорожный</v>
      </c>
      <c r="D9" s="215">
        <f>'2019'!I12</f>
        <v>43463</v>
      </c>
      <c r="E9" s="189">
        <f>'2019'!L12</f>
        <v>1900</v>
      </c>
      <c r="F9" s="189">
        <f>'2019'!M12</f>
        <v>3</v>
      </c>
      <c r="G9" s="189">
        <v>0.4</v>
      </c>
      <c r="H9" s="189">
        <f t="shared" si="0"/>
        <v>760</v>
      </c>
      <c r="I9" s="189">
        <f t="shared" si="1"/>
        <v>380</v>
      </c>
      <c r="J9" s="189">
        <f t="shared" si="2"/>
        <v>1140</v>
      </c>
    </row>
    <row r="10" spans="1:10" x14ac:dyDescent="0.2">
      <c r="A10" s="189">
        <f>'2019'!A13</f>
        <v>8</v>
      </c>
      <c r="B10" s="189">
        <f>'2019'!B13</f>
        <v>353</v>
      </c>
      <c r="C10" s="189" t="str">
        <f>'2019'!E13</f>
        <v>Железнодорожный</v>
      </c>
      <c r="D10" s="215">
        <f>'2019'!I13</f>
        <v>43465</v>
      </c>
      <c r="E10" s="189">
        <f>'2019'!L13</f>
        <v>3000</v>
      </c>
      <c r="F10" s="189">
        <f>'2019'!M13</f>
        <v>3</v>
      </c>
      <c r="G10" s="189">
        <v>0.4</v>
      </c>
      <c r="H10" s="189">
        <f t="shared" si="0"/>
        <v>1200</v>
      </c>
      <c r="I10" s="189">
        <f t="shared" si="1"/>
        <v>600</v>
      </c>
      <c r="J10" s="189">
        <f t="shared" si="2"/>
        <v>1800</v>
      </c>
    </row>
    <row r="11" spans="1:10" x14ac:dyDescent="0.2">
      <c r="A11" s="189">
        <f>'2019'!A14</f>
        <v>9</v>
      </c>
      <c r="B11" s="189">
        <f>'2019'!B14</f>
        <v>332</v>
      </c>
      <c r="C11" s="189" t="str">
        <f>'2019'!E14</f>
        <v>Железнодорожный</v>
      </c>
      <c r="D11" s="215">
        <f>'2019'!I14</f>
        <v>43462</v>
      </c>
      <c r="E11" s="189">
        <f>'2019'!L14</f>
        <v>1900</v>
      </c>
      <c r="F11" s="189">
        <f>'2019'!M14</f>
        <v>3</v>
      </c>
      <c r="G11" s="189">
        <v>0.4</v>
      </c>
      <c r="H11" s="189">
        <f t="shared" si="0"/>
        <v>760</v>
      </c>
      <c r="I11" s="189">
        <f t="shared" si="1"/>
        <v>380</v>
      </c>
      <c r="J11" s="189">
        <f t="shared" si="2"/>
        <v>1140</v>
      </c>
    </row>
    <row r="12" spans="1:10" x14ac:dyDescent="0.2">
      <c r="A12" s="189">
        <f>'2019'!A15</f>
        <v>10</v>
      </c>
      <c r="B12" s="189">
        <f>'2019'!B15</f>
        <v>246</v>
      </c>
      <c r="C12" s="189" t="str">
        <f>'2019'!E15</f>
        <v>Рыбхоз</v>
      </c>
      <c r="D12" s="215">
        <f>'2019'!I15</f>
        <v>43455</v>
      </c>
      <c r="E12" s="189">
        <f>'2019'!L15</f>
        <v>3500</v>
      </c>
      <c r="F12" s="189">
        <f>'2019'!M15</f>
        <v>5</v>
      </c>
      <c r="G12" s="189">
        <v>0.5</v>
      </c>
      <c r="H12" s="189">
        <f t="shared" si="0"/>
        <v>1750</v>
      </c>
      <c r="I12" s="189">
        <f t="shared" si="1"/>
        <v>875</v>
      </c>
      <c r="J12" s="189">
        <f t="shared" si="2"/>
        <v>1750</v>
      </c>
    </row>
    <row r="13" spans="1:10" x14ac:dyDescent="0.2">
      <c r="A13" s="189">
        <f>'2019'!A16</f>
        <v>11</v>
      </c>
      <c r="B13" s="189">
        <f>'2019'!B16</f>
        <v>246</v>
      </c>
      <c r="C13" s="189" t="str">
        <f>'2019'!E16</f>
        <v>Рыбхоз</v>
      </c>
      <c r="D13" s="215">
        <f>'2019'!I16</f>
        <v>43456</v>
      </c>
      <c r="E13" s="189">
        <f>'2019'!L16</f>
        <v>3500</v>
      </c>
      <c r="F13" s="189">
        <f>'2019'!M16</f>
        <v>5</v>
      </c>
      <c r="G13" s="189">
        <v>0.5</v>
      </c>
      <c r="H13" s="189">
        <f t="shared" si="0"/>
        <v>1750</v>
      </c>
      <c r="I13" s="189">
        <f t="shared" si="1"/>
        <v>875</v>
      </c>
      <c r="J13" s="189">
        <f t="shared" si="2"/>
        <v>1750</v>
      </c>
    </row>
    <row r="14" spans="1:10" x14ac:dyDescent="0.2">
      <c r="A14" s="189">
        <f>'2019'!A17</f>
        <v>12</v>
      </c>
      <c r="B14" s="189">
        <f>'2019'!B17</f>
        <v>246</v>
      </c>
      <c r="C14" s="189" t="str">
        <f>'2019'!E17</f>
        <v>Рыбхоз</v>
      </c>
      <c r="D14" s="215">
        <f>'2019'!I17</f>
        <v>43461</v>
      </c>
      <c r="E14" s="189">
        <f>'2019'!L17</f>
        <v>3500</v>
      </c>
      <c r="F14" s="189">
        <f>'2019'!M17</f>
        <v>5</v>
      </c>
      <c r="G14" s="189">
        <v>0.5</v>
      </c>
      <c r="H14" s="189">
        <f t="shared" si="0"/>
        <v>1750</v>
      </c>
      <c r="I14" s="189">
        <f t="shared" si="1"/>
        <v>875</v>
      </c>
      <c r="J14" s="189">
        <f t="shared" si="2"/>
        <v>1750</v>
      </c>
    </row>
    <row r="15" spans="1:10" x14ac:dyDescent="0.2">
      <c r="A15" s="189">
        <f>'2019'!A18</f>
        <v>13</v>
      </c>
      <c r="B15" s="189">
        <f>'2019'!B18</f>
        <v>246</v>
      </c>
      <c r="C15" s="189" t="str">
        <f>'2019'!E18</f>
        <v>Рыбхоз</v>
      </c>
      <c r="D15" s="215">
        <f>'2019'!I18</f>
        <v>43463</v>
      </c>
      <c r="E15" s="189">
        <f>'2019'!L18</f>
        <v>3500</v>
      </c>
      <c r="F15" s="189">
        <f>'2019'!M18</f>
        <v>5</v>
      </c>
      <c r="G15" s="189">
        <v>0.5</v>
      </c>
      <c r="H15" s="189">
        <f t="shared" si="0"/>
        <v>1750</v>
      </c>
      <c r="I15" s="189">
        <f t="shared" si="1"/>
        <v>875</v>
      </c>
      <c r="J15" s="189">
        <f t="shared" si="2"/>
        <v>1750</v>
      </c>
    </row>
    <row r="16" spans="1:10" x14ac:dyDescent="0.2">
      <c r="A16" s="189">
        <f>'2019'!A19</f>
        <v>14</v>
      </c>
      <c r="B16" s="189">
        <f>'2019'!B19</f>
        <v>145</v>
      </c>
      <c r="C16" s="189" t="str">
        <f>'2019'!E19</f>
        <v>Железнодорожный</v>
      </c>
      <c r="D16" s="215">
        <f>'2019'!I19</f>
        <v>43463</v>
      </c>
      <c r="E16" s="189">
        <f>'2019'!L19</f>
        <v>1900</v>
      </c>
      <c r="F16" s="189">
        <f>'2019'!M19</f>
        <v>3</v>
      </c>
      <c r="G16" s="189">
        <v>0.4</v>
      </c>
      <c r="H16" s="189">
        <f t="shared" si="0"/>
        <v>760</v>
      </c>
      <c r="I16" s="189">
        <f t="shared" si="1"/>
        <v>380</v>
      </c>
      <c r="J16" s="189">
        <f t="shared" si="2"/>
        <v>1140</v>
      </c>
    </row>
    <row r="17" spans="1:10" x14ac:dyDescent="0.2">
      <c r="A17" s="189">
        <f>'2019'!A20</f>
        <v>15</v>
      </c>
      <c r="B17" s="189">
        <f>'2019'!B20</f>
        <v>364</v>
      </c>
      <c r="C17" s="189" t="str">
        <f>'2019'!E20</f>
        <v>Старая Купавна</v>
      </c>
      <c r="D17" s="215">
        <f>'2019'!I20</f>
        <v>43464</v>
      </c>
      <c r="E17" s="189">
        <f>'2019'!L20</f>
        <v>1900</v>
      </c>
      <c r="F17" s="189">
        <f>'2019'!M20</f>
        <v>2</v>
      </c>
      <c r="G17" s="189">
        <v>0.5</v>
      </c>
      <c r="H17" s="189">
        <f t="shared" si="0"/>
        <v>950</v>
      </c>
      <c r="I17" s="189">
        <f t="shared" si="1"/>
        <v>475</v>
      </c>
      <c r="J17" s="189">
        <f t="shared" si="2"/>
        <v>950</v>
      </c>
    </row>
    <row r="18" spans="1:10" x14ac:dyDescent="0.2">
      <c r="A18" s="189">
        <f>'2019'!A21</f>
        <v>16</v>
      </c>
      <c r="B18" s="189">
        <f>'2019'!B21</f>
        <v>75</v>
      </c>
      <c r="C18" s="189" t="str">
        <f>'2019'!E21</f>
        <v>Железнодорожный</v>
      </c>
      <c r="D18" s="215">
        <f>'2019'!I21</f>
        <v>43462</v>
      </c>
      <c r="E18" s="189">
        <f>'2019'!L21</f>
        <v>2300</v>
      </c>
      <c r="F18" s="189">
        <f>'2019'!M21</f>
        <v>3</v>
      </c>
      <c r="G18" s="189">
        <v>0.4</v>
      </c>
      <c r="H18" s="189">
        <f t="shared" si="0"/>
        <v>920</v>
      </c>
      <c r="I18" s="189">
        <f t="shared" si="1"/>
        <v>460</v>
      </c>
      <c r="J18" s="189">
        <f t="shared" si="2"/>
        <v>1380</v>
      </c>
    </row>
    <row r="19" spans="1:10" x14ac:dyDescent="0.2">
      <c r="A19" s="189">
        <f>'2019'!A22</f>
        <v>17</v>
      </c>
      <c r="B19" s="189">
        <f>'2019'!B22</f>
        <v>188</v>
      </c>
      <c r="C19" s="189" t="str">
        <f>'2019'!E22</f>
        <v>Шульгино</v>
      </c>
      <c r="D19" s="215">
        <f>'2019'!I22</f>
        <v>43457</v>
      </c>
      <c r="E19" s="189">
        <f>'2019'!L22</f>
        <v>1400</v>
      </c>
      <c r="F19" s="189">
        <f>'2019'!M22</f>
        <v>2</v>
      </c>
      <c r="G19" s="189">
        <v>0.5</v>
      </c>
      <c r="H19" s="189">
        <f t="shared" si="0"/>
        <v>700</v>
      </c>
      <c r="I19" s="189">
        <f t="shared" si="1"/>
        <v>350</v>
      </c>
      <c r="J19" s="189">
        <f t="shared" si="2"/>
        <v>700</v>
      </c>
    </row>
    <row r="20" spans="1:10" x14ac:dyDescent="0.2">
      <c r="A20" s="189">
        <f>'2019'!A23</f>
        <v>18</v>
      </c>
      <c r="B20" s="189">
        <f>'2019'!B23</f>
        <v>6</v>
      </c>
      <c r="C20" s="189" t="str">
        <f>'2019'!E23</f>
        <v>Павлино</v>
      </c>
      <c r="D20" s="215">
        <f>'2019'!I23</f>
        <v>43460</v>
      </c>
      <c r="E20" s="235">
        <v>3500</v>
      </c>
      <c r="F20" s="189">
        <f>'2019'!M23</f>
        <v>3</v>
      </c>
      <c r="G20" s="189">
        <v>0.4</v>
      </c>
      <c r="H20" s="189">
        <f t="shared" si="0"/>
        <v>1400</v>
      </c>
      <c r="I20" s="189">
        <f t="shared" si="1"/>
        <v>700</v>
      </c>
      <c r="J20" s="189">
        <f t="shared" si="2"/>
        <v>2100</v>
      </c>
    </row>
    <row r="21" spans="1:10" x14ac:dyDescent="0.2">
      <c r="A21" s="189">
        <f>'2019'!A24</f>
        <v>19</v>
      </c>
      <c r="B21" s="189">
        <f>'2019'!B24</f>
        <v>29</v>
      </c>
      <c r="C21" s="189" t="str">
        <f>'2019'!E24</f>
        <v>Бисерово</v>
      </c>
      <c r="D21" s="215">
        <f>'2019'!I24</f>
        <v>43456</v>
      </c>
      <c r="E21" s="189">
        <f>'2019'!L24</f>
        <v>1400</v>
      </c>
      <c r="F21" s="189">
        <f>'2019'!M24</f>
        <v>2</v>
      </c>
      <c r="G21" s="189">
        <v>0.5</v>
      </c>
      <c r="H21" s="189">
        <f t="shared" si="0"/>
        <v>700</v>
      </c>
      <c r="I21" s="189">
        <f t="shared" si="1"/>
        <v>350</v>
      </c>
      <c r="J21" s="189">
        <f t="shared" si="2"/>
        <v>700</v>
      </c>
    </row>
    <row r="22" spans="1:10" x14ac:dyDescent="0.2">
      <c r="A22" s="189">
        <f>'2019'!A25</f>
        <v>20</v>
      </c>
      <c r="B22" s="189">
        <f>'2019'!B25</f>
        <v>365</v>
      </c>
      <c r="C22" s="189" t="str">
        <f>'2019'!E25</f>
        <v>Старая Купавна</v>
      </c>
      <c r="D22" s="215">
        <f>'2019'!I25</f>
        <v>43465</v>
      </c>
      <c r="E22" s="189">
        <f>'2019'!L25</f>
        <v>3200</v>
      </c>
      <c r="F22" s="189">
        <f>'2019'!M25</f>
        <v>1</v>
      </c>
      <c r="G22" s="189">
        <v>0.5</v>
      </c>
      <c r="H22" s="189">
        <f t="shared" si="0"/>
        <v>1600</v>
      </c>
      <c r="I22" s="189">
        <f t="shared" si="1"/>
        <v>800</v>
      </c>
      <c r="J22" s="189">
        <f t="shared" si="2"/>
        <v>1600</v>
      </c>
    </row>
    <row r="23" spans="1:10" x14ac:dyDescent="0.2">
      <c r="A23" s="189">
        <f>'2019'!A26</f>
        <v>21</v>
      </c>
      <c r="B23" s="189">
        <f>'2019'!B26</f>
        <v>289</v>
      </c>
      <c r="C23" s="189" t="str">
        <f>'2019'!E26</f>
        <v>Старая Купавна</v>
      </c>
      <c r="D23" s="215">
        <f>'2019'!I26</f>
        <v>43463</v>
      </c>
      <c r="E23" s="189">
        <f>'2019'!L26</f>
        <v>1600</v>
      </c>
      <c r="F23" s="189">
        <f>'2019'!M26</f>
        <v>1</v>
      </c>
      <c r="G23" s="189">
        <v>0.5</v>
      </c>
      <c r="H23" s="189">
        <f t="shared" si="0"/>
        <v>800</v>
      </c>
      <c r="I23" s="189">
        <f t="shared" si="1"/>
        <v>400</v>
      </c>
      <c r="J23" s="189">
        <f t="shared" si="2"/>
        <v>800</v>
      </c>
    </row>
    <row r="24" spans="1:10" x14ac:dyDescent="0.2">
      <c r="A24" s="189">
        <f>'2019'!A27</f>
        <v>22</v>
      </c>
      <c r="B24" s="189">
        <f>'2019'!B27</f>
        <v>367</v>
      </c>
      <c r="C24" s="189" t="str">
        <f>'2019'!E27</f>
        <v>Водокачка</v>
      </c>
      <c r="D24" s="215">
        <f>'2019'!I27</f>
        <v>43464</v>
      </c>
      <c r="E24" s="189">
        <f>'2019'!L27</f>
        <v>2200</v>
      </c>
      <c r="F24" s="189">
        <f>'2019'!M27</f>
        <v>1</v>
      </c>
      <c r="G24" s="189">
        <v>0.5</v>
      </c>
      <c r="H24" s="189">
        <f t="shared" si="0"/>
        <v>1100</v>
      </c>
      <c r="I24" s="189">
        <f t="shared" si="1"/>
        <v>550</v>
      </c>
      <c r="J24" s="189">
        <f t="shared" si="2"/>
        <v>1100</v>
      </c>
    </row>
    <row r="25" spans="1:10" x14ac:dyDescent="0.2">
      <c r="A25" s="189">
        <f>'2019'!A28</f>
        <v>23</v>
      </c>
      <c r="B25" s="189">
        <f>'2019'!B28</f>
        <v>4</v>
      </c>
      <c r="C25" s="189" t="str">
        <f>'2019'!E28</f>
        <v>Черное</v>
      </c>
      <c r="D25" s="215">
        <f>'2019'!I28</f>
        <v>43456</v>
      </c>
      <c r="E25" s="189">
        <f>'2019'!L28</f>
        <v>1700</v>
      </c>
      <c r="F25" s="189">
        <f>'2019'!M28</f>
        <v>3</v>
      </c>
      <c r="G25" s="189">
        <v>0.4</v>
      </c>
      <c r="H25" s="189">
        <f t="shared" si="0"/>
        <v>680</v>
      </c>
      <c r="I25" s="189">
        <f t="shared" si="1"/>
        <v>340</v>
      </c>
      <c r="J25" s="189">
        <f t="shared" si="2"/>
        <v>1020</v>
      </c>
    </row>
    <row r="26" spans="1:10" x14ac:dyDescent="0.2">
      <c r="A26" s="189">
        <f>'2019'!A29</f>
        <v>24</v>
      </c>
      <c r="B26" s="189">
        <f>'2019'!B29</f>
        <v>315</v>
      </c>
      <c r="C26" s="189" t="str">
        <f>'2019'!E29</f>
        <v>Колонтаево</v>
      </c>
      <c r="D26" s="215">
        <f>'2019'!I29</f>
        <v>43465</v>
      </c>
      <c r="E26" s="189">
        <f>'2019'!L29</f>
        <v>4500</v>
      </c>
      <c r="F26" s="189">
        <f>'2019'!M29</f>
        <v>4</v>
      </c>
      <c r="G26" s="189">
        <v>0.5</v>
      </c>
      <c r="H26" s="189">
        <f t="shared" si="0"/>
        <v>2250</v>
      </c>
      <c r="I26" s="189">
        <f t="shared" si="1"/>
        <v>1125</v>
      </c>
      <c r="J26" s="189">
        <f t="shared" si="2"/>
        <v>2250</v>
      </c>
    </row>
    <row r="27" spans="1:10" x14ac:dyDescent="0.2">
      <c r="A27" s="189">
        <f>'2019'!A30</f>
        <v>25</v>
      </c>
      <c r="B27" s="189">
        <f>'2019'!B30</f>
        <v>311</v>
      </c>
      <c r="C27" s="189" t="str">
        <f>'2019'!E30</f>
        <v>Старая Купавна</v>
      </c>
      <c r="D27" s="215">
        <f>'2019'!I30</f>
        <v>43463</v>
      </c>
      <c r="E27" s="189">
        <f>'2019'!L30</f>
        <v>1600</v>
      </c>
      <c r="F27" s="189">
        <f>'2019'!M30</f>
        <v>2</v>
      </c>
      <c r="G27" s="189">
        <v>0.4</v>
      </c>
      <c r="H27" s="189">
        <f t="shared" si="0"/>
        <v>640</v>
      </c>
      <c r="I27" s="189">
        <f t="shared" si="1"/>
        <v>320</v>
      </c>
      <c r="J27" s="189">
        <f t="shared" si="2"/>
        <v>960</v>
      </c>
    </row>
    <row r="28" spans="1:10" x14ac:dyDescent="0.2">
      <c r="A28" s="189">
        <f>'2019'!A31</f>
        <v>26</v>
      </c>
      <c r="B28" s="189">
        <f>'2019'!B31</f>
        <v>173</v>
      </c>
      <c r="C28" s="189" t="str">
        <f>'2019'!E31</f>
        <v>Железнодорожный</v>
      </c>
      <c r="D28" s="215">
        <f>'2019'!I31</f>
        <v>43457</v>
      </c>
      <c r="E28" s="189">
        <f>'2019'!L31</f>
        <v>1700</v>
      </c>
      <c r="F28" s="189">
        <f>'2019'!M31</f>
        <v>3</v>
      </c>
      <c r="G28" s="189">
        <v>0.4</v>
      </c>
      <c r="H28" s="189">
        <f t="shared" si="0"/>
        <v>680</v>
      </c>
      <c r="I28" s="189">
        <f t="shared" si="1"/>
        <v>340</v>
      </c>
      <c r="J28" s="189">
        <f t="shared" si="2"/>
        <v>1020</v>
      </c>
    </row>
    <row r="29" spans="1:10" x14ac:dyDescent="0.2">
      <c r="A29" s="189">
        <f>'2019'!A32</f>
        <v>27</v>
      </c>
      <c r="B29" s="189">
        <f>'2019'!B32</f>
        <v>369</v>
      </c>
      <c r="C29" s="189" t="str">
        <f>'2019'!E32</f>
        <v>Рыбхоз</v>
      </c>
      <c r="D29" s="215">
        <f>'2019'!I32</f>
        <v>43465</v>
      </c>
      <c r="E29" s="189">
        <f>'2019'!L32</f>
        <v>3900</v>
      </c>
      <c r="F29" s="189">
        <f>'2019'!M32</f>
        <v>2</v>
      </c>
      <c r="G29" s="189">
        <v>0.5</v>
      </c>
      <c r="H29" s="189">
        <f t="shared" si="0"/>
        <v>1950</v>
      </c>
      <c r="I29" s="189">
        <f t="shared" si="1"/>
        <v>975</v>
      </c>
      <c r="J29" s="189">
        <f t="shared" si="2"/>
        <v>1950</v>
      </c>
    </row>
    <row r="30" spans="1:10" x14ac:dyDescent="0.2">
      <c r="A30" s="189">
        <f>'2019'!A33</f>
        <v>28</v>
      </c>
      <c r="B30" s="189">
        <f>'2019'!B33</f>
        <v>370</v>
      </c>
      <c r="C30" s="189" t="str">
        <f>'2019'!E33</f>
        <v>Тимохово</v>
      </c>
      <c r="D30" s="215">
        <f>'2019'!I33</f>
        <v>43465</v>
      </c>
      <c r="E30" s="189">
        <f>'2019'!L33</f>
        <v>10000</v>
      </c>
      <c r="F30" s="189">
        <f>'2019'!M33</f>
        <v>3</v>
      </c>
      <c r="G30" s="189">
        <v>0.5</v>
      </c>
      <c r="H30" s="189">
        <f t="shared" si="0"/>
        <v>5000</v>
      </c>
      <c r="I30" s="189">
        <f t="shared" si="1"/>
        <v>2500</v>
      </c>
      <c r="J30" s="189">
        <f t="shared" si="2"/>
        <v>5000</v>
      </c>
    </row>
    <row r="31" spans="1:10" x14ac:dyDescent="0.2">
      <c r="A31" s="189">
        <f>'2019'!A34</f>
        <v>29</v>
      </c>
      <c r="B31" s="189">
        <f>'2019'!B34</f>
        <v>371</v>
      </c>
      <c r="C31" s="189" t="str">
        <f>'2019'!E34</f>
        <v>Железнодорожный</v>
      </c>
      <c r="D31" s="215">
        <f>'2019'!I34</f>
        <v>43465</v>
      </c>
      <c r="E31" s="189">
        <f>'2019'!L34</f>
        <v>5800</v>
      </c>
      <c r="F31" s="189">
        <f>'2019'!M34</f>
        <v>3</v>
      </c>
      <c r="G31" s="189">
        <v>0.4</v>
      </c>
      <c r="H31" s="189">
        <f t="shared" si="0"/>
        <v>2320</v>
      </c>
      <c r="I31" s="189">
        <f t="shared" si="1"/>
        <v>1160</v>
      </c>
      <c r="J31" s="189">
        <f t="shared" si="2"/>
        <v>3480</v>
      </c>
    </row>
    <row r="32" spans="1:10" x14ac:dyDescent="0.2">
      <c r="A32" s="189">
        <f>'2019'!A35</f>
        <v>30</v>
      </c>
      <c r="B32" s="189">
        <f>'2019'!B35</f>
        <v>372</v>
      </c>
      <c r="C32" s="189" t="str">
        <f>'2019'!E35</f>
        <v>Старая Купавна</v>
      </c>
      <c r="D32" s="215">
        <f>'2019'!I35</f>
        <v>43457</v>
      </c>
      <c r="E32" s="189">
        <f>'2019'!L35</f>
        <v>1400</v>
      </c>
      <c r="F32" s="189">
        <f>'2019'!M35</f>
        <v>2</v>
      </c>
      <c r="G32" s="189">
        <v>0.5</v>
      </c>
      <c r="H32" s="189">
        <f t="shared" si="0"/>
        <v>700</v>
      </c>
      <c r="I32" s="189">
        <f t="shared" si="1"/>
        <v>350</v>
      </c>
      <c r="J32" s="189">
        <f t="shared" si="2"/>
        <v>700</v>
      </c>
    </row>
    <row r="33" spans="1:10" x14ac:dyDescent="0.2">
      <c r="A33" s="189">
        <f>'2019'!A36</f>
        <v>31</v>
      </c>
      <c r="B33" s="189">
        <f>'2019'!B36</f>
        <v>447</v>
      </c>
      <c r="C33" s="189" t="str">
        <f>'2019'!E36</f>
        <v>Железнодорожный</v>
      </c>
      <c r="D33" s="215">
        <f>'2019'!I36</f>
        <v>43466</v>
      </c>
      <c r="E33" s="189">
        <f>'2019'!L36</f>
        <v>7000</v>
      </c>
      <c r="F33" s="189">
        <f>'2019'!M36</f>
        <v>3</v>
      </c>
      <c r="G33" s="189">
        <v>0.4</v>
      </c>
      <c r="H33" s="189">
        <f t="shared" si="0"/>
        <v>2800</v>
      </c>
      <c r="I33" s="189">
        <f t="shared" si="1"/>
        <v>1400</v>
      </c>
      <c r="J33" s="189">
        <f t="shared" si="2"/>
        <v>4200</v>
      </c>
    </row>
    <row r="34" spans="1:10" x14ac:dyDescent="0.2">
      <c r="A34" s="189">
        <f>'2019'!A37</f>
        <v>32</v>
      </c>
      <c r="B34" s="189">
        <f>'2019'!B37</f>
        <v>26</v>
      </c>
      <c r="C34" s="189" t="str">
        <f>'2019'!E37</f>
        <v>Щемилово</v>
      </c>
      <c r="D34" s="215">
        <f>'2019'!I37</f>
        <v>43463</v>
      </c>
      <c r="E34" s="189">
        <f>'2019'!L37</f>
        <v>1600</v>
      </c>
      <c r="F34" s="189">
        <f>'2019'!M37</f>
        <v>2</v>
      </c>
      <c r="G34" s="189">
        <v>0.5</v>
      </c>
      <c r="H34" s="189">
        <f t="shared" si="0"/>
        <v>800</v>
      </c>
      <c r="I34" s="189">
        <f t="shared" si="1"/>
        <v>400</v>
      </c>
      <c r="J34" s="189">
        <f t="shared" si="2"/>
        <v>800</v>
      </c>
    </row>
    <row r="35" spans="1:10" x14ac:dyDescent="0.2">
      <c r="A35" s="189">
        <f>'2019'!A38</f>
        <v>33</v>
      </c>
      <c r="B35" s="189">
        <f>'2019'!B38</f>
        <v>34</v>
      </c>
      <c r="C35" s="189" t="str">
        <f>'2019'!E38</f>
        <v>Железнодорожный</v>
      </c>
      <c r="D35" s="215">
        <f>'2019'!I38</f>
        <v>43465</v>
      </c>
      <c r="E35" s="189">
        <f>'2019'!L38</f>
        <v>2900</v>
      </c>
      <c r="F35" s="189">
        <f>'2019'!M38</f>
        <v>3</v>
      </c>
      <c r="G35" s="189">
        <v>0.4</v>
      </c>
      <c r="H35" s="189">
        <f t="shared" si="0"/>
        <v>1160</v>
      </c>
      <c r="I35" s="189">
        <f t="shared" si="1"/>
        <v>580</v>
      </c>
      <c r="J35" s="189">
        <f t="shared" si="2"/>
        <v>1740</v>
      </c>
    </row>
    <row r="36" spans="1:10" x14ac:dyDescent="0.2">
      <c r="A36" s="189">
        <f>'2019'!A39</f>
        <v>34</v>
      </c>
      <c r="B36" s="189">
        <f>'2019'!B39</f>
        <v>21</v>
      </c>
      <c r="C36" s="189" t="str">
        <f>'2019'!E39</f>
        <v>Железнодорожный</v>
      </c>
      <c r="D36" s="215">
        <f>'2019'!I39</f>
        <v>43463</v>
      </c>
      <c r="E36" s="189">
        <f>'2019'!L39</f>
        <v>1900</v>
      </c>
      <c r="F36" s="189">
        <f>'2019'!M39</f>
        <v>3</v>
      </c>
      <c r="G36" s="189">
        <v>0.4</v>
      </c>
      <c r="H36" s="189">
        <f t="shared" si="0"/>
        <v>760</v>
      </c>
      <c r="I36" s="189">
        <f t="shared" si="1"/>
        <v>380</v>
      </c>
      <c r="J36" s="189">
        <f t="shared" si="2"/>
        <v>1140</v>
      </c>
    </row>
    <row r="37" spans="1:10" x14ac:dyDescent="0.2">
      <c r="A37" s="189">
        <f>'2019'!A40</f>
        <v>35</v>
      </c>
      <c r="B37" s="189">
        <f>'2019'!B40</f>
        <v>373</v>
      </c>
      <c r="C37" s="189" t="str">
        <f>'2019'!E40</f>
        <v>Старая Купавна</v>
      </c>
      <c r="D37" s="215">
        <f>'2019'!I40</f>
        <v>43464</v>
      </c>
      <c r="E37" s="189">
        <f>'2019'!L40</f>
        <v>1900</v>
      </c>
      <c r="F37" s="189">
        <f>'2019'!M40</f>
        <v>2</v>
      </c>
      <c r="G37" s="189">
        <v>0.5</v>
      </c>
      <c r="H37" s="189">
        <f t="shared" si="0"/>
        <v>950</v>
      </c>
      <c r="I37" s="189">
        <f t="shared" si="1"/>
        <v>475</v>
      </c>
      <c r="J37" s="189">
        <f t="shared" si="2"/>
        <v>950</v>
      </c>
    </row>
    <row r="38" spans="1:10" x14ac:dyDescent="0.2">
      <c r="A38" s="189">
        <f>'2019'!A41</f>
        <v>36</v>
      </c>
      <c r="B38" s="189">
        <f>'2019'!B41</f>
        <v>374</v>
      </c>
      <c r="C38" s="189" t="str">
        <f>'2019'!E41</f>
        <v>Железнодорожный</v>
      </c>
      <c r="D38" s="215">
        <f>'2019'!I41</f>
        <v>43465</v>
      </c>
      <c r="E38" s="189">
        <f>'2019'!L41</f>
        <v>3000</v>
      </c>
      <c r="F38" s="189">
        <f>'2019'!M41</f>
        <v>3</v>
      </c>
      <c r="G38" s="189">
        <v>0.4</v>
      </c>
      <c r="H38" s="189">
        <f t="shared" si="0"/>
        <v>1200</v>
      </c>
      <c r="I38" s="189">
        <f t="shared" si="1"/>
        <v>600</v>
      </c>
      <c r="J38" s="189">
        <f t="shared" si="2"/>
        <v>1800</v>
      </c>
    </row>
    <row r="39" spans="1:10" x14ac:dyDescent="0.2">
      <c r="A39" s="189">
        <f>'2019'!A42</f>
        <v>37</v>
      </c>
      <c r="B39" s="189">
        <f>'2019'!B42</f>
        <v>375</v>
      </c>
      <c r="C39" s="189" t="str">
        <f>'2019'!E42</f>
        <v>Старая Купавна</v>
      </c>
      <c r="D39" s="215">
        <f>'2019'!I42</f>
        <v>43465</v>
      </c>
      <c r="E39" s="189">
        <f>'2019'!L42</f>
        <v>2300</v>
      </c>
      <c r="F39" s="189">
        <f>'2019'!M42</f>
        <v>2</v>
      </c>
      <c r="G39" s="189">
        <v>0.5</v>
      </c>
      <c r="H39" s="189">
        <f t="shared" si="0"/>
        <v>1150</v>
      </c>
      <c r="I39" s="189">
        <f t="shared" si="1"/>
        <v>575</v>
      </c>
      <c r="J39" s="189">
        <f t="shared" si="2"/>
        <v>1150</v>
      </c>
    </row>
    <row r="40" spans="1:10" x14ac:dyDescent="0.2">
      <c r="A40" s="189">
        <f>'2019'!A43</f>
        <v>38</v>
      </c>
      <c r="B40" s="189">
        <f>'2019'!B43</f>
        <v>20</v>
      </c>
      <c r="C40" s="189" t="str">
        <f>'2019'!E43</f>
        <v>Железнодорожный</v>
      </c>
      <c r="D40" s="215">
        <f>'2019'!I43</f>
        <v>43465</v>
      </c>
      <c r="E40" s="189">
        <f>'2019'!L43</f>
        <v>3800</v>
      </c>
      <c r="F40" s="189">
        <f>'2019'!M43</f>
        <v>3</v>
      </c>
      <c r="G40" s="189">
        <v>0.4</v>
      </c>
      <c r="H40" s="189">
        <f t="shared" si="0"/>
        <v>1520</v>
      </c>
      <c r="I40" s="189">
        <f t="shared" si="1"/>
        <v>760</v>
      </c>
      <c r="J40" s="189">
        <f t="shared" si="2"/>
        <v>2280</v>
      </c>
    </row>
    <row r="41" spans="1:10" x14ac:dyDescent="0.2">
      <c r="A41" s="189">
        <f>'2019'!A44</f>
        <v>39</v>
      </c>
      <c r="B41" s="189">
        <f>'2019'!B44</f>
        <v>24</v>
      </c>
      <c r="C41" s="189" t="str">
        <f>'2019'!E44</f>
        <v>Старая Купавна</v>
      </c>
      <c r="D41" s="215">
        <f>'2019'!I44</f>
        <v>43465</v>
      </c>
      <c r="E41" s="189">
        <f>'2019'!L44</f>
        <v>2600</v>
      </c>
      <c r="F41" s="189">
        <f>'2019'!M44</f>
        <v>2</v>
      </c>
      <c r="G41" s="189">
        <v>0.5</v>
      </c>
      <c r="H41" s="189">
        <f t="shared" si="0"/>
        <v>1300</v>
      </c>
      <c r="I41" s="189">
        <f t="shared" si="1"/>
        <v>650</v>
      </c>
      <c r="J41" s="189">
        <f t="shared" si="2"/>
        <v>1300</v>
      </c>
    </row>
    <row r="42" spans="1:10" x14ac:dyDescent="0.2">
      <c r="A42" s="189">
        <f>'2019'!A45</f>
        <v>40</v>
      </c>
      <c r="B42" s="189">
        <f>'2019'!B45</f>
        <v>32</v>
      </c>
      <c r="C42" s="189" t="str">
        <f>'2019'!E45</f>
        <v>Обухово</v>
      </c>
      <c r="D42" s="215">
        <f>'2019'!I45</f>
        <v>43462</v>
      </c>
      <c r="E42" s="189">
        <f>'2019'!L45</f>
        <v>1800</v>
      </c>
      <c r="F42" s="189">
        <f>'2019'!M45</f>
        <v>2</v>
      </c>
      <c r="G42" s="189">
        <v>0.5</v>
      </c>
      <c r="H42" s="189">
        <f t="shared" si="0"/>
        <v>900</v>
      </c>
      <c r="I42" s="189">
        <f t="shared" si="1"/>
        <v>450</v>
      </c>
      <c r="J42" s="189">
        <f t="shared" si="2"/>
        <v>900</v>
      </c>
    </row>
    <row r="43" spans="1:10" x14ac:dyDescent="0.2">
      <c r="A43" s="189">
        <f>'2019'!A46</f>
        <v>41</v>
      </c>
      <c r="B43" s="189">
        <f>'2019'!B46</f>
        <v>33</v>
      </c>
      <c r="C43" s="189" t="str">
        <f>'2019'!E46</f>
        <v>Старая Купавна</v>
      </c>
      <c r="D43" s="215">
        <f>'2019'!I46</f>
        <v>43465</v>
      </c>
      <c r="E43" s="189">
        <f>'2019'!L46</f>
        <v>2300</v>
      </c>
      <c r="F43" s="189">
        <f>'2019'!M46</f>
        <v>1</v>
      </c>
      <c r="G43" s="189">
        <v>0.5</v>
      </c>
      <c r="H43" s="189">
        <f t="shared" si="0"/>
        <v>1150</v>
      </c>
      <c r="I43" s="189">
        <f t="shared" si="1"/>
        <v>575</v>
      </c>
      <c r="J43" s="189">
        <f t="shared" si="2"/>
        <v>1150</v>
      </c>
    </row>
    <row r="44" spans="1:10" x14ac:dyDescent="0.2">
      <c r="A44" s="189">
        <f>'2019'!A47</f>
        <v>42</v>
      </c>
      <c r="B44" s="189">
        <f>'2019'!B47</f>
        <v>35</v>
      </c>
      <c r="C44" s="189" t="str">
        <f>'2019'!E47</f>
        <v>Старая Купавна</v>
      </c>
      <c r="D44" s="215">
        <f>'2019'!I47</f>
        <v>43464</v>
      </c>
      <c r="E44" s="189">
        <f>'2019'!L47</f>
        <v>1900</v>
      </c>
      <c r="F44" s="189">
        <f>'2019'!M47</f>
        <v>2</v>
      </c>
      <c r="G44" s="189">
        <v>0.5</v>
      </c>
      <c r="H44" s="189">
        <f t="shared" si="0"/>
        <v>950</v>
      </c>
      <c r="I44" s="189">
        <f t="shared" si="1"/>
        <v>475</v>
      </c>
      <c r="J44" s="189">
        <f t="shared" si="2"/>
        <v>950</v>
      </c>
    </row>
    <row r="45" spans="1:10" x14ac:dyDescent="0.2">
      <c r="A45" s="189">
        <f>'2019'!A48</f>
        <v>43</v>
      </c>
      <c r="B45" s="189">
        <f>'2019'!B48</f>
        <v>56</v>
      </c>
      <c r="C45" s="189" t="str">
        <f>'2019'!E48</f>
        <v>Бисерово</v>
      </c>
      <c r="D45" s="215">
        <f>'2019'!I48</f>
        <v>43465</v>
      </c>
      <c r="E45" s="189">
        <f>'2019'!L48</f>
        <v>4500</v>
      </c>
      <c r="F45" s="189">
        <f>'2019'!M48</f>
        <v>1</v>
      </c>
      <c r="G45" s="189">
        <v>0.5</v>
      </c>
      <c r="H45" s="189">
        <f t="shared" si="0"/>
        <v>2250</v>
      </c>
      <c r="I45" s="189">
        <f t="shared" si="1"/>
        <v>1125</v>
      </c>
      <c r="J45" s="189">
        <f t="shared" si="2"/>
        <v>2250</v>
      </c>
    </row>
    <row r="46" spans="1:10" x14ac:dyDescent="0.2">
      <c r="A46" s="189">
        <f>'2019'!A49</f>
        <v>44</v>
      </c>
      <c r="B46" s="189">
        <f>'2019'!B49</f>
        <v>437</v>
      </c>
      <c r="C46" s="189" t="str">
        <f>'2019'!E49</f>
        <v>Старая Купавна</v>
      </c>
      <c r="D46" s="215">
        <f>'2019'!I49</f>
        <v>43465</v>
      </c>
      <c r="E46" s="189">
        <f>'2019'!L49</f>
        <v>2600</v>
      </c>
      <c r="F46" s="189">
        <f>'2019'!M49</f>
        <v>2</v>
      </c>
      <c r="G46" s="189">
        <v>0.5</v>
      </c>
      <c r="H46" s="189">
        <f t="shared" si="0"/>
        <v>1300</v>
      </c>
      <c r="I46" s="189">
        <f t="shared" si="1"/>
        <v>650</v>
      </c>
      <c r="J46" s="189">
        <f t="shared" si="2"/>
        <v>1300</v>
      </c>
    </row>
    <row r="47" spans="1:10" x14ac:dyDescent="0.2">
      <c r="A47" s="189">
        <f>'2019'!A50</f>
        <v>45</v>
      </c>
      <c r="B47" s="189">
        <f>'2019'!B50</f>
        <v>48</v>
      </c>
      <c r="C47" s="189" t="str">
        <f>'2019'!E50</f>
        <v>Старая Купавна</v>
      </c>
      <c r="D47" s="215">
        <f>'2019'!I50</f>
        <v>43465</v>
      </c>
      <c r="E47" s="189">
        <f>'2019'!L50</f>
        <v>2600</v>
      </c>
      <c r="F47" s="189">
        <f>'2019'!M50</f>
        <v>1</v>
      </c>
      <c r="G47" s="189">
        <v>0.5</v>
      </c>
      <c r="H47" s="189">
        <f t="shared" si="0"/>
        <v>1300</v>
      </c>
      <c r="I47" s="189">
        <f t="shared" si="1"/>
        <v>650</v>
      </c>
      <c r="J47" s="189">
        <f t="shared" si="2"/>
        <v>1300</v>
      </c>
    </row>
    <row r="48" spans="1:10" x14ac:dyDescent="0.2">
      <c r="A48" s="189">
        <f>'2019'!A51</f>
        <v>46</v>
      </c>
      <c r="B48" s="189">
        <f>'2019'!B51</f>
        <v>376</v>
      </c>
      <c r="C48" s="189" t="str">
        <f>'2019'!E51</f>
        <v>Старая Купавна</v>
      </c>
      <c r="D48" s="215">
        <f>'2019'!I51</f>
        <v>43457</v>
      </c>
      <c r="E48" s="189">
        <f>'2019'!L51</f>
        <v>1500</v>
      </c>
      <c r="F48" s="189">
        <f>'2019'!M51</f>
        <v>2</v>
      </c>
      <c r="G48" s="189">
        <v>0.5</v>
      </c>
      <c r="H48" s="189">
        <f t="shared" si="0"/>
        <v>750</v>
      </c>
      <c r="I48" s="189">
        <f t="shared" si="1"/>
        <v>375</v>
      </c>
      <c r="J48" s="189">
        <f t="shared" si="2"/>
        <v>750</v>
      </c>
    </row>
    <row r="49" spans="1:10" x14ac:dyDescent="0.2">
      <c r="A49" s="189">
        <f>'2019'!A52</f>
        <v>47</v>
      </c>
      <c r="B49" s="189">
        <f>'2019'!B52</f>
        <v>114</v>
      </c>
      <c r="C49" s="189" t="str">
        <f>'2019'!E52</f>
        <v>Шульгино</v>
      </c>
      <c r="D49" s="215">
        <f>'2019'!I52</f>
        <v>43464</v>
      </c>
      <c r="E49" s="189">
        <f>'2019'!L52</f>
        <v>3000</v>
      </c>
      <c r="F49" s="189">
        <f>'2019'!M52</f>
        <v>1</v>
      </c>
      <c r="G49" s="189">
        <v>0.5</v>
      </c>
      <c r="H49" s="189">
        <f t="shared" si="0"/>
        <v>1500</v>
      </c>
      <c r="I49" s="189">
        <f t="shared" si="1"/>
        <v>750</v>
      </c>
      <c r="J49" s="189">
        <f t="shared" si="2"/>
        <v>1500</v>
      </c>
    </row>
    <row r="50" spans="1:10" x14ac:dyDescent="0.2">
      <c r="A50" s="189">
        <f>'2019'!A53</f>
        <v>48</v>
      </c>
      <c r="B50" s="189">
        <f>'2019'!B53</f>
        <v>438</v>
      </c>
      <c r="C50" s="189" t="str">
        <f>'2019'!E53</f>
        <v>Железнодорожный</v>
      </c>
      <c r="D50" s="215">
        <f>'2019'!I53</f>
        <v>43464</v>
      </c>
      <c r="E50" s="189">
        <f>'2019'!L53</f>
        <v>2700</v>
      </c>
      <c r="F50" s="189">
        <f>'2019'!M53</f>
        <v>3</v>
      </c>
      <c r="G50" s="189">
        <v>0.4</v>
      </c>
      <c r="H50" s="189">
        <f t="shared" si="0"/>
        <v>1080</v>
      </c>
      <c r="I50" s="189">
        <f t="shared" si="1"/>
        <v>540</v>
      </c>
      <c r="J50" s="189">
        <f t="shared" si="2"/>
        <v>1620</v>
      </c>
    </row>
    <row r="51" spans="1:10" x14ac:dyDescent="0.2">
      <c r="A51" s="189">
        <f>'2019'!A54</f>
        <v>49</v>
      </c>
      <c r="B51" s="189">
        <f>'2019'!B54</f>
        <v>159</v>
      </c>
      <c r="C51" s="189" t="str">
        <f>'2019'!E54</f>
        <v>Старая Купавна</v>
      </c>
      <c r="D51" s="215">
        <f>'2019'!I54</f>
        <v>43462</v>
      </c>
      <c r="E51" s="189">
        <f>'2019'!L54</f>
        <v>1600</v>
      </c>
      <c r="F51" s="189">
        <f>'2019'!M54</f>
        <v>2</v>
      </c>
      <c r="G51" s="189">
        <v>0.5</v>
      </c>
      <c r="H51" s="189">
        <f t="shared" si="0"/>
        <v>800</v>
      </c>
      <c r="I51" s="189">
        <f t="shared" si="1"/>
        <v>400</v>
      </c>
      <c r="J51" s="189">
        <f t="shared" si="2"/>
        <v>800</v>
      </c>
    </row>
    <row r="52" spans="1:10" x14ac:dyDescent="0.2">
      <c r="A52" s="189">
        <f>'2019'!A55</f>
        <v>50</v>
      </c>
      <c r="B52" s="189">
        <f>'2019'!B55</f>
        <v>430</v>
      </c>
      <c r="C52" s="189" t="str">
        <f>'2019'!E55</f>
        <v>Ногинск</v>
      </c>
      <c r="D52" s="215">
        <f>'2019'!I55</f>
        <v>43465</v>
      </c>
      <c r="E52" s="189">
        <f>'2019'!L55</f>
        <v>1000</v>
      </c>
      <c r="F52" s="189">
        <f>'2019'!M55</f>
        <v>4</v>
      </c>
      <c r="G52" s="189">
        <v>0.5</v>
      </c>
      <c r="H52" s="189">
        <f t="shared" si="0"/>
        <v>500</v>
      </c>
      <c r="I52" s="189">
        <f t="shared" si="1"/>
        <v>250</v>
      </c>
      <c r="J52" s="189">
        <f t="shared" si="2"/>
        <v>500</v>
      </c>
    </row>
    <row r="53" spans="1:10" x14ac:dyDescent="0.2">
      <c r="A53" s="189">
        <f>'2019'!A56</f>
        <v>51</v>
      </c>
      <c r="B53" s="189">
        <f>'2019'!B56</f>
        <v>128</v>
      </c>
      <c r="C53" s="189" t="str">
        <f>'2019'!E56</f>
        <v>Старая Купавна</v>
      </c>
      <c r="D53" s="215">
        <f>'2019'!I56</f>
        <v>43465</v>
      </c>
      <c r="E53" s="189">
        <f>'2019'!L56</f>
        <v>2300</v>
      </c>
      <c r="F53" s="189">
        <f>'2019'!M56</f>
        <v>1</v>
      </c>
      <c r="G53" s="189">
        <v>0.5</v>
      </c>
      <c r="H53" s="189">
        <f t="shared" si="0"/>
        <v>1150</v>
      </c>
      <c r="I53" s="189">
        <f t="shared" si="1"/>
        <v>575</v>
      </c>
      <c r="J53" s="189">
        <f t="shared" si="2"/>
        <v>1150</v>
      </c>
    </row>
    <row r="54" spans="1:10" x14ac:dyDescent="0.2">
      <c r="A54" s="189">
        <f>'2019'!A57</f>
        <v>52</v>
      </c>
      <c r="B54" s="189">
        <f>'2019'!B57</f>
        <v>378</v>
      </c>
      <c r="C54" s="189" t="str">
        <f>'2019'!E57</f>
        <v>Железнодорожный</v>
      </c>
      <c r="D54" s="215">
        <f>'2019'!I57</f>
        <v>43463</v>
      </c>
      <c r="E54" s="189">
        <f>'2019'!L57</f>
        <v>2000</v>
      </c>
      <c r="F54" s="189">
        <f>'2019'!M57</f>
        <v>3</v>
      </c>
      <c r="G54" s="189">
        <v>0.4</v>
      </c>
      <c r="H54" s="189">
        <f t="shared" si="0"/>
        <v>800</v>
      </c>
      <c r="I54" s="189">
        <f t="shared" si="1"/>
        <v>400</v>
      </c>
      <c r="J54" s="189">
        <f t="shared" si="2"/>
        <v>1200</v>
      </c>
    </row>
    <row r="55" spans="1:10" x14ac:dyDescent="0.2">
      <c r="A55" s="189">
        <f>'2019'!A58</f>
        <v>53</v>
      </c>
      <c r="B55" s="189">
        <f>'2019'!B58</f>
        <v>169</v>
      </c>
      <c r="C55" s="189" t="str">
        <f>'2019'!E58</f>
        <v>Железнодорожный</v>
      </c>
      <c r="D55" s="215">
        <f>'2019'!I58</f>
        <v>43463</v>
      </c>
      <c r="E55" s="189">
        <f>'2019'!L58</f>
        <v>1900</v>
      </c>
      <c r="F55" s="189">
        <f>'2019'!M58</f>
        <v>3</v>
      </c>
      <c r="G55" s="189">
        <v>0.4</v>
      </c>
      <c r="H55" s="189">
        <f t="shared" si="0"/>
        <v>760</v>
      </c>
      <c r="I55" s="189">
        <f t="shared" si="1"/>
        <v>380</v>
      </c>
      <c r="J55" s="189">
        <f t="shared" si="2"/>
        <v>1140</v>
      </c>
    </row>
    <row r="56" spans="1:10" x14ac:dyDescent="0.2">
      <c r="A56" s="189">
        <f>'2019'!A59</f>
        <v>54</v>
      </c>
      <c r="B56" s="189">
        <f>'2019'!B59</f>
        <v>448</v>
      </c>
      <c r="C56" s="189" t="str">
        <f>'2019'!E59</f>
        <v>Зеленый</v>
      </c>
      <c r="D56" s="215">
        <f>'2019'!I59</f>
        <v>43465</v>
      </c>
      <c r="E56" s="189">
        <f>'2019'!L59</f>
        <v>2500</v>
      </c>
      <c r="F56" s="189">
        <f>'2019'!M59</f>
        <v>2</v>
      </c>
      <c r="G56" s="189">
        <v>0.5</v>
      </c>
      <c r="H56" s="189">
        <f t="shared" si="0"/>
        <v>1250</v>
      </c>
      <c r="I56" s="189">
        <f t="shared" si="1"/>
        <v>625</v>
      </c>
      <c r="J56" s="189">
        <f t="shared" si="2"/>
        <v>1250</v>
      </c>
    </row>
    <row r="57" spans="1:10" x14ac:dyDescent="0.2">
      <c r="A57" s="189">
        <f>'2019'!A60</f>
        <v>55</v>
      </c>
      <c r="B57" s="189">
        <f>'2019'!B60</f>
        <v>71</v>
      </c>
      <c r="C57" s="189" t="str">
        <f>'2019'!E60</f>
        <v>Балашиха</v>
      </c>
      <c r="D57" s="215">
        <f>'2019'!I60</f>
        <v>43456</v>
      </c>
      <c r="E57" s="189">
        <f>'2019'!L60</f>
        <v>2100</v>
      </c>
      <c r="F57" s="189">
        <f>'2019'!M60</f>
        <v>2</v>
      </c>
      <c r="G57" s="189">
        <v>0.4</v>
      </c>
      <c r="H57" s="189">
        <f t="shared" si="0"/>
        <v>840</v>
      </c>
      <c r="I57" s="189">
        <f t="shared" si="1"/>
        <v>420</v>
      </c>
      <c r="J57" s="189">
        <f t="shared" si="2"/>
        <v>1260</v>
      </c>
    </row>
    <row r="58" spans="1:10" x14ac:dyDescent="0.2">
      <c r="A58" s="189">
        <f>'2019'!A61</f>
        <v>56</v>
      </c>
      <c r="B58" s="189">
        <f>'2019'!B61</f>
        <v>7</v>
      </c>
      <c r="C58" s="189" t="str">
        <f>'2019'!E61</f>
        <v>Бисерово</v>
      </c>
      <c r="D58" s="215">
        <f>'2019'!I61</f>
        <v>43465</v>
      </c>
      <c r="E58" s="189">
        <f>'2019'!L61</f>
        <v>4500</v>
      </c>
      <c r="F58" s="189">
        <f>'2019'!M61</f>
        <v>1</v>
      </c>
      <c r="G58" s="189">
        <v>0.5</v>
      </c>
      <c r="H58" s="189">
        <f t="shared" si="0"/>
        <v>2250</v>
      </c>
      <c r="I58" s="189">
        <f t="shared" si="1"/>
        <v>1125</v>
      </c>
      <c r="J58" s="189">
        <f t="shared" si="2"/>
        <v>2250</v>
      </c>
    </row>
    <row r="59" spans="1:10" x14ac:dyDescent="0.2">
      <c r="A59" s="189">
        <f>'2019'!A62</f>
        <v>57</v>
      </c>
      <c r="B59" s="189">
        <f>'2019'!B62</f>
        <v>255</v>
      </c>
      <c r="C59" s="189" t="str">
        <f>'2019'!E62</f>
        <v>Балашиха</v>
      </c>
      <c r="D59" s="215">
        <f>'2019'!I62</f>
        <v>43465</v>
      </c>
      <c r="E59" s="189">
        <f>'2019'!L62</f>
        <v>5800</v>
      </c>
      <c r="F59" s="189">
        <f>'2019'!M62</f>
        <v>2</v>
      </c>
      <c r="G59" s="189">
        <v>0.4</v>
      </c>
      <c r="H59" s="189">
        <f t="shared" si="0"/>
        <v>2320</v>
      </c>
      <c r="I59" s="189">
        <f t="shared" si="1"/>
        <v>1160</v>
      </c>
      <c r="J59" s="189">
        <f t="shared" si="2"/>
        <v>3480</v>
      </c>
    </row>
    <row r="60" spans="1:10" x14ac:dyDescent="0.2">
      <c r="A60" s="189">
        <f>'2019'!A63</f>
        <v>58</v>
      </c>
      <c r="B60" s="189">
        <f>'2019'!B63</f>
        <v>231</v>
      </c>
      <c r="C60" s="189" t="str">
        <f>'2019'!E63</f>
        <v>Щемилово</v>
      </c>
      <c r="D60" s="215">
        <f>'2019'!I63</f>
        <v>43456</v>
      </c>
      <c r="E60" s="189">
        <f>'2019'!L63</f>
        <v>2200</v>
      </c>
      <c r="F60" s="189">
        <f>'2019'!M63</f>
        <v>2</v>
      </c>
      <c r="G60" s="189">
        <v>0.5</v>
      </c>
      <c r="H60" s="189">
        <f t="shared" si="0"/>
        <v>1100</v>
      </c>
      <c r="I60" s="189">
        <f t="shared" si="1"/>
        <v>550</v>
      </c>
      <c r="J60" s="189">
        <f t="shared" si="2"/>
        <v>1100</v>
      </c>
    </row>
    <row r="61" spans="1:10" x14ac:dyDescent="0.2">
      <c r="A61" s="189">
        <f>'2019'!A64</f>
        <v>59</v>
      </c>
      <c r="B61" s="189">
        <f>'2019'!B64</f>
        <v>379</v>
      </c>
      <c r="C61" s="189" t="str">
        <f>'2019'!E64</f>
        <v>Кудиново</v>
      </c>
      <c r="D61" s="215">
        <f>'2019'!I64</f>
        <v>43457</v>
      </c>
      <c r="E61" s="189">
        <f>'2019'!L64</f>
        <v>1700</v>
      </c>
      <c r="F61" s="189">
        <f>'2019'!M64</f>
        <v>2</v>
      </c>
      <c r="G61" s="189">
        <v>0.5</v>
      </c>
      <c r="H61" s="189">
        <f t="shared" si="0"/>
        <v>850</v>
      </c>
      <c r="I61" s="189">
        <f t="shared" si="1"/>
        <v>425</v>
      </c>
      <c r="J61" s="189">
        <f t="shared" si="2"/>
        <v>850</v>
      </c>
    </row>
    <row r="62" spans="1:10" x14ac:dyDescent="0.2">
      <c r="A62" s="189">
        <f>'2019'!A65</f>
        <v>60</v>
      </c>
      <c r="B62" s="189">
        <f>'2019'!B65</f>
        <v>307</v>
      </c>
      <c r="C62" s="189" t="str">
        <f>'2019'!E65</f>
        <v>Старая Купавна</v>
      </c>
      <c r="D62" s="215">
        <f>'2019'!I65</f>
        <v>43463</v>
      </c>
      <c r="E62" s="189">
        <f>'2019'!L65</f>
        <v>1600</v>
      </c>
      <c r="F62" s="189">
        <f>'2019'!M65</f>
        <v>1</v>
      </c>
      <c r="G62" s="189">
        <v>0.5</v>
      </c>
      <c r="H62" s="189">
        <f t="shared" si="0"/>
        <v>800</v>
      </c>
      <c r="I62" s="189">
        <f t="shared" si="1"/>
        <v>400</v>
      </c>
      <c r="J62" s="189">
        <f t="shared" si="2"/>
        <v>800</v>
      </c>
    </row>
    <row r="63" spans="1:10" x14ac:dyDescent="0.2">
      <c r="A63" s="189">
        <f>'2019'!A66</f>
        <v>61</v>
      </c>
      <c r="B63" s="189">
        <f>'2019'!B66</f>
        <v>198</v>
      </c>
      <c r="C63" s="189" t="str">
        <f>'2019'!E66</f>
        <v>Зеленый</v>
      </c>
      <c r="D63" s="215">
        <f>'2019'!I66</f>
        <v>43465</v>
      </c>
      <c r="E63" s="189">
        <f>'2019'!L66</f>
        <v>4500</v>
      </c>
      <c r="F63" s="189">
        <f>'2019'!M66</f>
        <v>1</v>
      </c>
      <c r="G63" s="189">
        <v>0.5</v>
      </c>
      <c r="H63" s="189">
        <f t="shared" si="0"/>
        <v>2250</v>
      </c>
      <c r="I63" s="189">
        <f t="shared" si="1"/>
        <v>1125</v>
      </c>
      <c r="J63" s="189">
        <f t="shared" si="2"/>
        <v>2250</v>
      </c>
    </row>
    <row r="64" spans="1:10" x14ac:dyDescent="0.2">
      <c r="A64" s="189">
        <f>'2019'!A67</f>
        <v>62</v>
      </c>
      <c r="B64" s="189">
        <f>'2019'!B67</f>
        <v>240</v>
      </c>
      <c r="C64" s="189" t="str">
        <f>'2019'!E67</f>
        <v>Старая Купавна</v>
      </c>
      <c r="D64" s="215">
        <f>'2019'!I67</f>
        <v>43465</v>
      </c>
      <c r="E64" s="189">
        <f>'2019'!L67</f>
        <v>2300</v>
      </c>
      <c r="F64" s="189">
        <f>'2019'!M67</f>
        <v>1</v>
      </c>
      <c r="G64" s="189">
        <v>0.5</v>
      </c>
      <c r="H64" s="189">
        <f t="shared" si="0"/>
        <v>1150</v>
      </c>
      <c r="I64" s="189">
        <f t="shared" si="1"/>
        <v>575</v>
      </c>
      <c r="J64" s="189">
        <f t="shared" si="2"/>
        <v>1150</v>
      </c>
    </row>
    <row r="65" spans="1:10" x14ac:dyDescent="0.2">
      <c r="A65" s="189">
        <f>'2019'!A68</f>
        <v>63</v>
      </c>
      <c r="B65" s="189">
        <f>'2019'!B68</f>
        <v>380</v>
      </c>
      <c r="C65" s="189" t="str">
        <f>'2019'!E68</f>
        <v>Старая Купавна</v>
      </c>
      <c r="D65" s="215">
        <f>'2019'!I68</f>
        <v>43456</v>
      </c>
      <c r="E65" s="189">
        <f>'2019'!L68</f>
        <v>1400</v>
      </c>
      <c r="F65" s="189">
        <f>'2019'!M68</f>
        <v>2</v>
      </c>
      <c r="G65" s="189">
        <v>0.5</v>
      </c>
      <c r="H65" s="189">
        <f t="shared" si="0"/>
        <v>700</v>
      </c>
      <c r="I65" s="189">
        <f t="shared" si="1"/>
        <v>350</v>
      </c>
      <c r="J65" s="189">
        <f t="shared" si="2"/>
        <v>700</v>
      </c>
    </row>
    <row r="66" spans="1:10" x14ac:dyDescent="0.2">
      <c r="A66" s="189">
        <f>'2019'!A69</f>
        <v>64</v>
      </c>
      <c r="B66" s="189">
        <f>'2019'!B69</f>
        <v>381</v>
      </c>
      <c r="C66" s="189" t="str">
        <f>'2019'!E69</f>
        <v>Старая Купавна</v>
      </c>
      <c r="D66" s="215">
        <f>'2019'!I69</f>
        <v>43464</v>
      </c>
      <c r="E66" s="189">
        <f>'2019'!L69</f>
        <v>1900</v>
      </c>
      <c r="F66" s="189">
        <f>'2019'!M69</f>
        <v>1</v>
      </c>
      <c r="G66" s="189">
        <v>0.5</v>
      </c>
      <c r="H66" s="189">
        <f t="shared" si="0"/>
        <v>950</v>
      </c>
      <c r="I66" s="189">
        <f t="shared" si="1"/>
        <v>475</v>
      </c>
      <c r="J66" s="189">
        <f t="shared" si="2"/>
        <v>950</v>
      </c>
    </row>
    <row r="67" spans="1:10" x14ac:dyDescent="0.2">
      <c r="A67" s="189">
        <f>'2019'!A70</f>
        <v>65</v>
      </c>
      <c r="B67" s="189">
        <f>'2019'!B70</f>
        <v>274</v>
      </c>
      <c r="C67" s="189" t="str">
        <f>'2019'!E70</f>
        <v>Железнодорожный</v>
      </c>
      <c r="D67" s="215">
        <f>'2019'!I70</f>
        <v>43464</v>
      </c>
      <c r="E67" s="189">
        <f>'2019'!L70</f>
        <v>2500</v>
      </c>
      <c r="F67" s="189">
        <f>'2019'!M70</f>
        <v>3</v>
      </c>
      <c r="G67" s="189">
        <v>0.4</v>
      </c>
      <c r="H67" s="189">
        <f t="shared" si="0"/>
        <v>1000</v>
      </c>
      <c r="I67" s="189">
        <f t="shared" si="1"/>
        <v>500</v>
      </c>
      <c r="J67" s="189">
        <f t="shared" si="2"/>
        <v>1500</v>
      </c>
    </row>
    <row r="68" spans="1:10" x14ac:dyDescent="0.2">
      <c r="A68" s="189">
        <f>'2019'!A71</f>
        <v>66</v>
      </c>
      <c r="B68" s="189">
        <f>'2019'!B71</f>
        <v>0</v>
      </c>
      <c r="C68" s="189" t="str">
        <f>'2019'!E71</f>
        <v>Железнодорожный</v>
      </c>
      <c r="D68" s="215">
        <f>'2019'!I71</f>
        <v>43464</v>
      </c>
      <c r="E68" s="189">
        <f>'2019'!L71</f>
        <v>2500</v>
      </c>
      <c r="F68" s="189">
        <f>'2019'!M71</f>
        <v>3</v>
      </c>
      <c r="G68" s="189">
        <v>0.4</v>
      </c>
      <c r="H68" s="189">
        <f t="shared" ref="H68:H131" si="3">E68*G68</f>
        <v>1000</v>
      </c>
      <c r="I68" s="189">
        <f t="shared" ref="I68:I131" si="4">H68/2</f>
        <v>500</v>
      </c>
      <c r="J68" s="189">
        <f t="shared" ref="J68:J131" si="5">E68-H68</f>
        <v>1500</v>
      </c>
    </row>
    <row r="69" spans="1:10" x14ac:dyDescent="0.2">
      <c r="A69" s="189">
        <f>'2019'!A72</f>
        <v>67</v>
      </c>
      <c r="B69" s="189">
        <f>'2019'!B72</f>
        <v>294</v>
      </c>
      <c r="C69" s="189" t="str">
        <f>'2019'!E72</f>
        <v>Старая Купавна</v>
      </c>
      <c r="D69" s="215">
        <f>'2019'!I72</f>
        <v>43464</v>
      </c>
      <c r="E69" s="189">
        <f>'2019'!L72</f>
        <v>1900</v>
      </c>
      <c r="F69" s="189">
        <f>'2019'!M72</f>
        <v>1</v>
      </c>
      <c r="G69" s="189">
        <v>0.5</v>
      </c>
      <c r="H69" s="189">
        <f t="shared" si="3"/>
        <v>950</v>
      </c>
      <c r="I69" s="189">
        <f t="shared" si="4"/>
        <v>475</v>
      </c>
      <c r="J69" s="189">
        <f t="shared" si="5"/>
        <v>950</v>
      </c>
    </row>
    <row r="70" spans="1:10" x14ac:dyDescent="0.2">
      <c r="A70" s="189">
        <f>'2019'!A73</f>
        <v>68</v>
      </c>
      <c r="B70" s="189">
        <f>'2019'!B73</f>
        <v>179</v>
      </c>
      <c r="C70" s="189" t="str">
        <f>'2019'!E73</f>
        <v>Электросталь</v>
      </c>
      <c r="D70" s="215">
        <f>'2019'!I73</f>
        <v>43465</v>
      </c>
      <c r="E70" s="189">
        <f>'2019'!L73</f>
        <v>2500</v>
      </c>
      <c r="F70" s="189">
        <f>'2019'!M73</f>
        <v>4</v>
      </c>
      <c r="G70" s="189">
        <v>0.5</v>
      </c>
      <c r="H70" s="189">
        <f t="shared" si="3"/>
        <v>1250</v>
      </c>
      <c r="I70" s="189">
        <f t="shared" si="4"/>
        <v>625</v>
      </c>
      <c r="J70" s="189">
        <f t="shared" si="5"/>
        <v>1250</v>
      </c>
    </row>
    <row r="71" spans="1:10" x14ac:dyDescent="0.2">
      <c r="A71" s="189">
        <f>'2019'!A74</f>
        <v>69</v>
      </c>
      <c r="B71" s="189">
        <f>'2019'!B74</f>
        <v>382</v>
      </c>
      <c r="C71" s="189" t="str">
        <f>'2019'!E74</f>
        <v>Старая Купавна</v>
      </c>
      <c r="D71" s="215">
        <f>'2019'!I74</f>
        <v>43463</v>
      </c>
      <c r="E71" s="189">
        <f>'2019'!L74</f>
        <v>1600</v>
      </c>
      <c r="F71" s="189">
        <f>'2019'!M74</f>
        <v>2</v>
      </c>
      <c r="G71" s="189">
        <v>0.5</v>
      </c>
      <c r="H71" s="189">
        <f t="shared" si="3"/>
        <v>800</v>
      </c>
      <c r="I71" s="189">
        <f t="shared" si="4"/>
        <v>400</v>
      </c>
      <c r="J71" s="189">
        <f t="shared" si="5"/>
        <v>800</v>
      </c>
    </row>
    <row r="72" spans="1:10" x14ac:dyDescent="0.2">
      <c r="A72" s="189">
        <f>'2019'!A75</f>
        <v>70</v>
      </c>
      <c r="B72" s="189">
        <f>'2019'!B75</f>
        <v>3</v>
      </c>
      <c r="C72" s="189" t="str">
        <f>'2019'!E75</f>
        <v>Старая Купавна</v>
      </c>
      <c r="D72" s="215">
        <f>'2019'!I75</f>
        <v>43463</v>
      </c>
      <c r="E72" s="189">
        <f>'2019'!L75</f>
        <v>1600</v>
      </c>
      <c r="F72" s="189">
        <f>'2019'!M75</f>
        <v>2</v>
      </c>
      <c r="G72" s="189">
        <v>0.5</v>
      </c>
      <c r="H72" s="189">
        <f t="shared" si="3"/>
        <v>800</v>
      </c>
      <c r="I72" s="189">
        <f t="shared" si="4"/>
        <v>400</v>
      </c>
      <c r="J72" s="189">
        <f t="shared" si="5"/>
        <v>800</v>
      </c>
    </row>
    <row r="73" spans="1:10" x14ac:dyDescent="0.2">
      <c r="A73" s="189">
        <f>'2019'!A76</f>
        <v>71</v>
      </c>
      <c r="B73" s="189">
        <f>'2019'!B76</f>
        <v>317</v>
      </c>
      <c r="C73" s="189" t="str">
        <f>'2019'!E76</f>
        <v>Железнодорожный</v>
      </c>
      <c r="D73" s="215">
        <f>'2019'!I76</f>
        <v>43465</v>
      </c>
      <c r="E73" s="189">
        <f>'2019'!L76</f>
        <v>3000</v>
      </c>
      <c r="F73" s="189">
        <f>'2019'!M76</f>
        <v>3</v>
      </c>
      <c r="G73" s="189">
        <v>0.4</v>
      </c>
      <c r="H73" s="189">
        <f t="shared" si="3"/>
        <v>1200</v>
      </c>
      <c r="I73" s="189">
        <f t="shared" si="4"/>
        <v>600</v>
      </c>
      <c r="J73" s="189">
        <f t="shared" si="5"/>
        <v>1800</v>
      </c>
    </row>
    <row r="74" spans="1:10" x14ac:dyDescent="0.2">
      <c r="A74" s="189">
        <f>'2019'!A77</f>
        <v>72</v>
      </c>
      <c r="B74" s="189">
        <f>'2019'!B77</f>
        <v>319</v>
      </c>
      <c r="C74" s="189" t="str">
        <f>'2019'!E77</f>
        <v>Старая Купавна</v>
      </c>
      <c r="D74" s="215">
        <f>'2019'!I77</f>
        <v>43461</v>
      </c>
      <c r="E74" s="189">
        <f>'2019'!L77</f>
        <v>1600</v>
      </c>
      <c r="F74" s="189">
        <f>'2019'!M77</f>
        <v>2</v>
      </c>
      <c r="G74" s="189">
        <v>0.5</v>
      </c>
      <c r="H74" s="189">
        <f t="shared" si="3"/>
        <v>800</v>
      </c>
      <c r="I74" s="189">
        <f t="shared" si="4"/>
        <v>400</v>
      </c>
      <c r="J74" s="189">
        <f t="shared" si="5"/>
        <v>800</v>
      </c>
    </row>
    <row r="75" spans="1:10" x14ac:dyDescent="0.2">
      <c r="A75" s="189">
        <f>'2019'!A78</f>
        <v>73</v>
      </c>
      <c r="B75" s="189">
        <f>'2019'!B78</f>
        <v>343</v>
      </c>
      <c r="C75" s="189" t="str">
        <f>'2019'!E78</f>
        <v>Зеленый</v>
      </c>
      <c r="D75" s="215">
        <f>'2019'!I78</f>
        <v>43465</v>
      </c>
      <c r="E75" s="189">
        <f>'2019'!L78</f>
        <v>2800</v>
      </c>
      <c r="F75" s="189">
        <f>'2019'!M78</f>
        <v>2</v>
      </c>
      <c r="G75" s="189">
        <v>0.5</v>
      </c>
      <c r="H75" s="189">
        <f t="shared" si="3"/>
        <v>1400</v>
      </c>
      <c r="I75" s="189">
        <f t="shared" si="4"/>
        <v>700</v>
      </c>
      <c r="J75" s="189">
        <f t="shared" si="5"/>
        <v>1400</v>
      </c>
    </row>
    <row r="76" spans="1:10" x14ac:dyDescent="0.2">
      <c r="A76" s="189">
        <f>'2019'!A79</f>
        <v>74</v>
      </c>
      <c r="B76" s="189">
        <f>'2019'!B79</f>
        <v>383</v>
      </c>
      <c r="C76" s="189" t="str">
        <f>'2019'!E79</f>
        <v>Железнодорожный</v>
      </c>
      <c r="D76" s="215">
        <f>'2019'!I79</f>
        <v>43465</v>
      </c>
      <c r="E76" s="189">
        <f>'2019'!L79</f>
        <v>3800</v>
      </c>
      <c r="F76" s="189">
        <f>'2019'!M79</f>
        <v>3</v>
      </c>
      <c r="G76" s="189">
        <v>0.4</v>
      </c>
      <c r="H76" s="189">
        <f t="shared" si="3"/>
        <v>1520</v>
      </c>
      <c r="I76" s="189">
        <f t="shared" si="4"/>
        <v>760</v>
      </c>
      <c r="J76" s="189">
        <f t="shared" si="5"/>
        <v>2280</v>
      </c>
    </row>
    <row r="77" spans="1:10" x14ac:dyDescent="0.2">
      <c r="A77" s="189">
        <f>'2019'!A80</f>
        <v>75</v>
      </c>
      <c r="B77" s="189">
        <f>'2019'!B80</f>
        <v>72</v>
      </c>
      <c r="C77" s="189" t="str">
        <f>'2019'!E80</f>
        <v>Балашиха</v>
      </c>
      <c r="D77" s="215">
        <f>'2019'!I80</f>
        <v>43457</v>
      </c>
      <c r="E77" s="189">
        <f>'2019'!L80</f>
        <v>2100</v>
      </c>
      <c r="F77" s="189">
        <f>'2019'!M80</f>
        <v>3</v>
      </c>
      <c r="G77" s="189">
        <v>0.4</v>
      </c>
      <c r="H77" s="189">
        <f t="shared" si="3"/>
        <v>840</v>
      </c>
      <c r="I77" s="189">
        <f t="shared" si="4"/>
        <v>420</v>
      </c>
      <c r="J77" s="189">
        <f t="shared" si="5"/>
        <v>1260</v>
      </c>
    </row>
    <row r="78" spans="1:10" x14ac:dyDescent="0.2">
      <c r="A78" s="189">
        <f>'2019'!A81</f>
        <v>76</v>
      </c>
      <c r="B78" s="189">
        <f>'2019'!B81</f>
        <v>53</v>
      </c>
      <c r="C78" s="189" t="str">
        <f>'2019'!E81</f>
        <v>Новая купавна</v>
      </c>
      <c r="D78" s="215">
        <f>'2019'!I81</f>
        <v>43465</v>
      </c>
      <c r="E78" s="189">
        <f>'2019'!L81</f>
        <v>3900</v>
      </c>
      <c r="F78" s="189">
        <f>'2019'!M81</f>
        <v>2</v>
      </c>
      <c r="G78" s="189">
        <v>0.5</v>
      </c>
      <c r="H78" s="189">
        <f t="shared" si="3"/>
        <v>1950</v>
      </c>
      <c r="I78" s="189">
        <f t="shared" si="4"/>
        <v>975</v>
      </c>
      <c r="J78" s="189">
        <f t="shared" si="5"/>
        <v>1950</v>
      </c>
    </row>
    <row r="79" spans="1:10" x14ac:dyDescent="0.2">
      <c r="A79" s="189">
        <f>'2019'!A82</f>
        <v>77</v>
      </c>
      <c r="B79" s="189">
        <f>'2019'!B82</f>
        <v>196</v>
      </c>
      <c r="C79" s="189" t="str">
        <f>'2019'!E82</f>
        <v>Мамонтово</v>
      </c>
      <c r="D79" s="215">
        <f>'2019'!I82</f>
        <v>43465</v>
      </c>
      <c r="E79" s="189">
        <f>'2019'!L82</f>
        <v>3100</v>
      </c>
      <c r="F79" s="189">
        <f>'2019'!M82</f>
        <v>4</v>
      </c>
      <c r="G79" s="189">
        <v>0.5</v>
      </c>
      <c r="H79" s="189">
        <f t="shared" si="3"/>
        <v>1550</v>
      </c>
      <c r="I79" s="189">
        <f t="shared" si="4"/>
        <v>775</v>
      </c>
      <c r="J79" s="189">
        <f t="shared" si="5"/>
        <v>1550</v>
      </c>
    </row>
    <row r="80" spans="1:10" x14ac:dyDescent="0.2">
      <c r="A80" s="189">
        <f>'2019'!A83</f>
        <v>78</v>
      </c>
      <c r="B80" s="189">
        <f>'2019'!B83</f>
        <v>348</v>
      </c>
      <c r="C80" s="189" t="str">
        <f>'2019'!E83</f>
        <v>Кудиново</v>
      </c>
      <c r="D80" s="215">
        <f>'2019'!I83</f>
        <v>43462</v>
      </c>
      <c r="E80" s="189">
        <f>'2019'!L83</f>
        <v>1900</v>
      </c>
      <c r="F80" s="189">
        <f>'2019'!M83</f>
        <v>2</v>
      </c>
      <c r="G80" s="189">
        <v>0.5</v>
      </c>
      <c r="H80" s="189">
        <f t="shared" si="3"/>
        <v>950</v>
      </c>
      <c r="I80" s="189">
        <f t="shared" si="4"/>
        <v>475</v>
      </c>
      <c r="J80" s="189">
        <f t="shared" si="5"/>
        <v>950</v>
      </c>
    </row>
    <row r="81" spans="1:10" x14ac:dyDescent="0.2">
      <c r="A81" s="189">
        <f>'2019'!A84</f>
        <v>79</v>
      </c>
      <c r="B81" s="189">
        <f>'2019'!B84</f>
        <v>318</v>
      </c>
      <c r="C81" s="189" t="str">
        <f>'2019'!E84</f>
        <v>Ельня</v>
      </c>
      <c r="D81" s="215">
        <f>'2019'!I84</f>
        <v>43463</v>
      </c>
      <c r="E81" s="189">
        <f>'2019'!L84</f>
        <v>2000</v>
      </c>
      <c r="F81" s="189">
        <f>'2019'!M84</f>
        <v>4</v>
      </c>
      <c r="G81" s="189">
        <v>0.5</v>
      </c>
      <c r="H81" s="189">
        <f t="shared" si="3"/>
        <v>1000</v>
      </c>
      <c r="I81" s="189">
        <f t="shared" si="4"/>
        <v>500</v>
      </c>
      <c r="J81" s="189">
        <f t="shared" si="5"/>
        <v>1000</v>
      </c>
    </row>
    <row r="82" spans="1:10" x14ac:dyDescent="0.2">
      <c r="A82" s="189">
        <f>'2019'!A85</f>
        <v>80</v>
      </c>
      <c r="B82" s="189">
        <f>'2019'!B85</f>
        <v>341</v>
      </c>
      <c r="C82" s="189" t="str">
        <f>'2019'!E85</f>
        <v>Железнодорожный</v>
      </c>
      <c r="D82" s="215">
        <f>'2019'!I85</f>
        <v>43465</v>
      </c>
      <c r="E82" s="189">
        <f>'2019'!L85</f>
        <v>5000</v>
      </c>
      <c r="F82" s="189">
        <f>'2019'!M85</f>
        <v>3</v>
      </c>
      <c r="G82" s="189">
        <v>0.4</v>
      </c>
      <c r="H82" s="189">
        <f t="shared" si="3"/>
        <v>2000</v>
      </c>
      <c r="I82" s="189">
        <f t="shared" si="4"/>
        <v>1000</v>
      </c>
      <c r="J82" s="189">
        <f t="shared" si="5"/>
        <v>3000</v>
      </c>
    </row>
    <row r="83" spans="1:10" x14ac:dyDescent="0.2">
      <c r="A83" s="189">
        <f>'2019'!A86</f>
        <v>81</v>
      </c>
      <c r="B83" s="189">
        <f>'2019'!B86</f>
        <v>276</v>
      </c>
      <c r="C83" s="189" t="str">
        <f>'2019'!E86</f>
        <v>Железнодорожный</v>
      </c>
      <c r="D83" s="215">
        <f>'2019'!I86</f>
        <v>43464</v>
      </c>
      <c r="E83" s="189">
        <f>'2019'!L86</f>
        <v>2600</v>
      </c>
      <c r="F83" s="189">
        <f>'2019'!M86</f>
        <v>3</v>
      </c>
      <c r="G83" s="189">
        <v>0.4</v>
      </c>
      <c r="H83" s="189">
        <f t="shared" si="3"/>
        <v>1040</v>
      </c>
      <c r="I83" s="189">
        <f t="shared" si="4"/>
        <v>520</v>
      </c>
      <c r="J83" s="189">
        <f t="shared" si="5"/>
        <v>1560</v>
      </c>
    </row>
    <row r="84" spans="1:10" x14ac:dyDescent="0.2">
      <c r="A84" s="189">
        <f>'2019'!A87</f>
        <v>82</v>
      </c>
      <c r="B84" s="189">
        <f>'2019'!B87</f>
        <v>354</v>
      </c>
      <c r="C84" s="189" t="str">
        <f>'2019'!E87</f>
        <v>Кудиново</v>
      </c>
      <c r="D84" s="215">
        <f>'2019'!I87</f>
        <v>43465</v>
      </c>
      <c r="E84" s="189">
        <f>'2019'!L87</f>
        <v>2800</v>
      </c>
      <c r="F84" s="189">
        <f>'2019'!M87</f>
        <v>4</v>
      </c>
      <c r="G84" s="189">
        <v>0.5</v>
      </c>
      <c r="H84" s="189">
        <f t="shared" si="3"/>
        <v>1400</v>
      </c>
      <c r="I84" s="189">
        <f t="shared" si="4"/>
        <v>700</v>
      </c>
      <c r="J84" s="189">
        <f t="shared" si="5"/>
        <v>1400</v>
      </c>
    </row>
    <row r="85" spans="1:10" x14ac:dyDescent="0.2">
      <c r="A85" s="189">
        <f>'2019'!A88</f>
        <v>83</v>
      </c>
      <c r="B85" s="189">
        <f>'2019'!B88</f>
        <v>359</v>
      </c>
      <c r="C85" s="189" t="str">
        <f>'2019'!E88</f>
        <v>Станция Купавна</v>
      </c>
      <c r="D85" s="215">
        <f>'2019'!I88</f>
        <v>43456</v>
      </c>
      <c r="E85" s="189">
        <f>'2019'!L88</f>
        <v>1700</v>
      </c>
      <c r="F85" s="189">
        <f>'2019'!M88</f>
        <v>3</v>
      </c>
      <c r="G85" s="189">
        <v>0.4</v>
      </c>
      <c r="H85" s="189">
        <f t="shared" si="3"/>
        <v>680</v>
      </c>
      <c r="I85" s="189">
        <f t="shared" si="4"/>
        <v>340</v>
      </c>
      <c r="J85" s="189">
        <f t="shared" si="5"/>
        <v>1020</v>
      </c>
    </row>
    <row r="86" spans="1:10" x14ac:dyDescent="0.2">
      <c r="A86" s="189">
        <f>'2019'!A89</f>
        <v>84</v>
      </c>
      <c r="B86" s="189">
        <f>'2019'!B89</f>
        <v>246</v>
      </c>
      <c r="C86" s="189" t="str">
        <f>'2019'!E89</f>
        <v>Рыбхоз</v>
      </c>
      <c r="D86" s="215">
        <f>'2019'!I89</f>
        <v>43454</v>
      </c>
      <c r="E86" s="189">
        <f>'2019'!L89</f>
        <v>3500</v>
      </c>
      <c r="F86" s="189">
        <f>'2019'!M89</f>
        <v>5</v>
      </c>
      <c r="G86" s="189">
        <v>0.5</v>
      </c>
      <c r="H86" s="189">
        <f t="shared" si="3"/>
        <v>1750</v>
      </c>
      <c r="I86" s="189">
        <f t="shared" si="4"/>
        <v>875</v>
      </c>
      <c r="J86" s="189">
        <f t="shared" si="5"/>
        <v>1750</v>
      </c>
    </row>
    <row r="87" spans="1:10" x14ac:dyDescent="0.2">
      <c r="A87" s="189">
        <f>'2019'!A90</f>
        <v>85</v>
      </c>
      <c r="B87" s="189">
        <f>'2019'!B90</f>
        <v>299</v>
      </c>
      <c r="C87" s="189" t="str">
        <f>'2019'!E90</f>
        <v>Железнодорожный</v>
      </c>
      <c r="D87" s="215">
        <f>'2019'!I90</f>
        <v>43465</v>
      </c>
      <c r="E87" s="189">
        <f>'2019'!L90</f>
        <v>5000</v>
      </c>
      <c r="F87" s="189">
        <f>'2019'!M90</f>
        <v>3</v>
      </c>
      <c r="G87" s="189">
        <v>0.4</v>
      </c>
      <c r="H87" s="189">
        <f t="shared" si="3"/>
        <v>2000</v>
      </c>
      <c r="I87" s="189">
        <f t="shared" si="4"/>
        <v>1000</v>
      </c>
      <c r="J87" s="189">
        <f t="shared" si="5"/>
        <v>3000</v>
      </c>
    </row>
    <row r="88" spans="1:10" x14ac:dyDescent="0.2">
      <c r="A88" s="189">
        <f>'2019'!A91</f>
        <v>86</v>
      </c>
      <c r="B88" s="189">
        <f>'2019'!B91</f>
        <v>350</v>
      </c>
      <c r="C88" s="189" t="str">
        <f>'2019'!E91</f>
        <v>Щемилово</v>
      </c>
      <c r="D88" s="215">
        <f>'2019'!I91</f>
        <v>43465</v>
      </c>
      <c r="E88" s="189">
        <f>'2019'!L91</f>
        <v>3900</v>
      </c>
      <c r="F88" s="189">
        <f>'2019'!M91</f>
        <v>2</v>
      </c>
      <c r="G88" s="189">
        <v>0.5</v>
      </c>
      <c r="H88" s="189">
        <f t="shared" si="3"/>
        <v>1950</v>
      </c>
      <c r="I88" s="189">
        <f t="shared" si="4"/>
        <v>975</v>
      </c>
      <c r="J88" s="189">
        <f t="shared" si="5"/>
        <v>1950</v>
      </c>
    </row>
    <row r="89" spans="1:10" x14ac:dyDescent="0.2">
      <c r="A89" s="189">
        <f>'2019'!A92</f>
        <v>87</v>
      </c>
      <c r="B89" s="189">
        <f>'2019'!B92</f>
        <v>384</v>
      </c>
      <c r="C89" s="189" t="str">
        <f>'2019'!E92</f>
        <v>Ногинск</v>
      </c>
      <c r="D89" s="215">
        <f>'2019'!I92</f>
        <v>43457</v>
      </c>
      <c r="E89" s="189">
        <f>'2019'!L92</f>
        <v>1500</v>
      </c>
      <c r="F89" s="189">
        <f>'2019'!M92</f>
        <v>4</v>
      </c>
      <c r="G89" s="189">
        <v>0.5</v>
      </c>
      <c r="H89" s="189">
        <f t="shared" si="3"/>
        <v>750</v>
      </c>
      <c r="I89" s="189">
        <f t="shared" si="4"/>
        <v>375</v>
      </c>
      <c r="J89" s="189">
        <f t="shared" si="5"/>
        <v>750</v>
      </c>
    </row>
    <row r="90" spans="1:10" x14ac:dyDescent="0.2">
      <c r="A90" s="189">
        <f>'2019'!A93</f>
        <v>88</v>
      </c>
      <c r="B90" s="189">
        <f>'2019'!B93</f>
        <v>82</v>
      </c>
      <c r="C90" s="189" t="str">
        <f>'2019'!E93</f>
        <v>Старая Купавна</v>
      </c>
      <c r="D90" s="215">
        <f>'2019'!I93</f>
        <v>43463</v>
      </c>
      <c r="E90" s="189">
        <f>'2019'!L93</f>
        <v>1600</v>
      </c>
      <c r="F90" s="189">
        <f>'2019'!M93</f>
        <v>1</v>
      </c>
      <c r="G90" s="189">
        <v>0.5</v>
      </c>
      <c r="H90" s="189">
        <f t="shared" si="3"/>
        <v>800</v>
      </c>
      <c r="I90" s="189">
        <f t="shared" si="4"/>
        <v>400</v>
      </c>
      <c r="J90" s="189">
        <f t="shared" si="5"/>
        <v>800</v>
      </c>
    </row>
    <row r="91" spans="1:10" x14ac:dyDescent="0.2">
      <c r="A91" s="189">
        <f>'2019'!A94</f>
        <v>89</v>
      </c>
      <c r="B91" s="189">
        <f>'2019'!B94</f>
        <v>385</v>
      </c>
      <c r="C91" s="189" t="str">
        <f>'2019'!E94</f>
        <v>Старая Купавна</v>
      </c>
      <c r="D91" s="215">
        <f>'2019'!I94</f>
        <v>43462</v>
      </c>
      <c r="E91" s="189">
        <f>'2019'!L94</f>
        <v>1700</v>
      </c>
      <c r="F91" s="189">
        <f>'2019'!M94</f>
        <v>2</v>
      </c>
      <c r="G91" s="189">
        <v>0.5</v>
      </c>
      <c r="H91" s="189">
        <f t="shared" si="3"/>
        <v>850</v>
      </c>
      <c r="I91" s="189">
        <f t="shared" si="4"/>
        <v>425</v>
      </c>
      <c r="J91" s="189">
        <f t="shared" si="5"/>
        <v>850</v>
      </c>
    </row>
    <row r="92" spans="1:10" x14ac:dyDescent="0.2">
      <c r="A92" s="189">
        <f>'2019'!A95</f>
        <v>90</v>
      </c>
      <c r="B92" s="189">
        <f>'2019'!B95</f>
        <v>340</v>
      </c>
      <c r="C92" s="189" t="str">
        <f>'2019'!E95</f>
        <v>Старая Купавна</v>
      </c>
      <c r="D92" s="215">
        <f>'2019'!I95</f>
        <v>43456</v>
      </c>
      <c r="E92" s="189">
        <f>'2019'!L95</f>
        <v>1400</v>
      </c>
      <c r="F92" s="189">
        <f>'2019'!M95</f>
        <v>2</v>
      </c>
      <c r="G92" s="189">
        <v>0.5</v>
      </c>
      <c r="H92" s="189">
        <f t="shared" si="3"/>
        <v>700</v>
      </c>
      <c r="I92" s="189">
        <f t="shared" si="4"/>
        <v>350</v>
      </c>
      <c r="J92" s="189">
        <f t="shared" si="5"/>
        <v>700</v>
      </c>
    </row>
    <row r="93" spans="1:10" x14ac:dyDescent="0.2">
      <c r="A93" s="189">
        <f>'2019'!A96</f>
        <v>91</v>
      </c>
      <c r="B93" s="189">
        <f>'2019'!B96</f>
        <v>187</v>
      </c>
      <c r="C93" s="189" t="str">
        <f>'2019'!E96</f>
        <v>Старая Купавна</v>
      </c>
      <c r="D93" s="215">
        <f>'2019'!I96</f>
        <v>43463</v>
      </c>
      <c r="E93" s="189">
        <f>'2019'!L96</f>
        <v>1600</v>
      </c>
      <c r="F93" s="189">
        <f>'2019'!M96</f>
        <v>2</v>
      </c>
      <c r="G93" s="189">
        <v>0.5</v>
      </c>
      <c r="H93" s="189">
        <f t="shared" si="3"/>
        <v>800</v>
      </c>
      <c r="I93" s="189">
        <f t="shared" si="4"/>
        <v>400</v>
      </c>
      <c r="J93" s="189">
        <f t="shared" si="5"/>
        <v>800</v>
      </c>
    </row>
    <row r="94" spans="1:10" x14ac:dyDescent="0.2">
      <c r="A94" s="189">
        <f>'2019'!A97</f>
        <v>92</v>
      </c>
      <c r="B94" s="189">
        <f>'2019'!B97</f>
        <v>386</v>
      </c>
      <c r="C94" s="189" t="str">
        <f>'2019'!E97</f>
        <v>Чудинки</v>
      </c>
      <c r="D94" s="215">
        <f>'2019'!I97</f>
        <v>43465</v>
      </c>
      <c r="E94" s="189">
        <f>'2019'!L97</f>
        <v>4300</v>
      </c>
      <c r="F94" s="189">
        <f>'2019'!M97</f>
        <v>1</v>
      </c>
      <c r="G94" s="189">
        <v>0.5</v>
      </c>
      <c r="H94" s="189">
        <f t="shared" si="3"/>
        <v>2150</v>
      </c>
      <c r="I94" s="189">
        <f t="shared" si="4"/>
        <v>1075</v>
      </c>
      <c r="J94" s="189">
        <f t="shared" si="5"/>
        <v>2150</v>
      </c>
    </row>
    <row r="95" spans="1:10" x14ac:dyDescent="0.2">
      <c r="A95" s="189">
        <f>'2019'!A98</f>
        <v>93</v>
      </c>
      <c r="B95" s="189">
        <f>'2019'!B98</f>
        <v>387</v>
      </c>
      <c r="C95" s="189" t="str">
        <f>'2019'!E98</f>
        <v>Железнодорожный</v>
      </c>
      <c r="D95" s="215">
        <f>'2019'!I98</f>
        <v>43455</v>
      </c>
      <c r="E95" s="189">
        <f>'2019'!L98</f>
        <v>3000</v>
      </c>
      <c r="F95" s="189">
        <f>'2019'!M98</f>
        <v>6</v>
      </c>
      <c r="G95" s="334">
        <v>0.5</v>
      </c>
      <c r="H95" s="189">
        <f t="shared" si="3"/>
        <v>1500</v>
      </c>
      <c r="I95" s="189">
        <f t="shared" si="4"/>
        <v>750</v>
      </c>
      <c r="J95" s="189">
        <f t="shared" si="5"/>
        <v>1500</v>
      </c>
    </row>
    <row r="96" spans="1:10" x14ac:dyDescent="0.2">
      <c r="A96" s="189">
        <f>'2019'!A99</f>
        <v>94</v>
      </c>
      <c r="B96" s="189">
        <f>'2019'!B99</f>
        <v>387</v>
      </c>
      <c r="C96" s="189" t="str">
        <f>'2019'!E99</f>
        <v>Железнодорожный</v>
      </c>
      <c r="D96" s="215">
        <f>'2019'!I99</f>
        <v>43455</v>
      </c>
      <c r="E96" s="189">
        <f>'2019'!L99</f>
        <v>3000</v>
      </c>
      <c r="F96" s="189">
        <f>'2019'!M99</f>
        <v>6</v>
      </c>
      <c r="G96" s="334">
        <v>0.5</v>
      </c>
      <c r="H96" s="189">
        <f t="shared" si="3"/>
        <v>1500</v>
      </c>
      <c r="I96" s="189">
        <f t="shared" si="4"/>
        <v>750</v>
      </c>
      <c r="J96" s="189">
        <f t="shared" si="5"/>
        <v>1500</v>
      </c>
    </row>
    <row r="97" spans="1:10" x14ac:dyDescent="0.2">
      <c r="A97" s="189">
        <f>'2019'!A100</f>
        <v>95</v>
      </c>
      <c r="B97" s="189">
        <f>'2019'!B100</f>
        <v>100</v>
      </c>
      <c r="C97" s="189" t="str">
        <f>'2019'!E100</f>
        <v>Балобаново</v>
      </c>
      <c r="D97" s="215">
        <f>'2019'!I100</f>
        <v>43463</v>
      </c>
      <c r="E97" s="189">
        <f>'2019'!L100</f>
        <v>3200</v>
      </c>
      <c r="F97" s="189">
        <f>'2019'!M100</f>
        <v>1</v>
      </c>
      <c r="G97" s="189">
        <v>0.5</v>
      </c>
      <c r="H97" s="189">
        <f t="shared" si="3"/>
        <v>1600</v>
      </c>
      <c r="I97" s="189">
        <f t="shared" si="4"/>
        <v>800</v>
      </c>
      <c r="J97" s="189">
        <f t="shared" si="5"/>
        <v>1600</v>
      </c>
    </row>
    <row r="98" spans="1:10" x14ac:dyDescent="0.2">
      <c r="A98" s="189">
        <f>'2019'!A101</f>
        <v>96</v>
      </c>
      <c r="B98" s="189">
        <f>'2019'!B101</f>
        <v>388</v>
      </c>
      <c r="C98" s="189" t="str">
        <f>'2019'!E101</f>
        <v>Вишняковские дачи</v>
      </c>
      <c r="D98" s="215">
        <f>'2019'!I101</f>
        <v>43463</v>
      </c>
      <c r="E98" s="189">
        <f>'2019'!L101</f>
        <v>2000</v>
      </c>
      <c r="F98" s="189">
        <f>'2019'!M101</f>
        <v>4</v>
      </c>
      <c r="G98" s="189">
        <v>0.5</v>
      </c>
      <c r="H98" s="189">
        <f t="shared" si="3"/>
        <v>1000</v>
      </c>
      <c r="I98" s="189">
        <f t="shared" si="4"/>
        <v>500</v>
      </c>
      <c r="J98" s="189">
        <f t="shared" si="5"/>
        <v>1000</v>
      </c>
    </row>
    <row r="99" spans="1:10" x14ac:dyDescent="0.2">
      <c r="A99" s="189">
        <f>'2019'!A102</f>
        <v>97</v>
      </c>
      <c r="B99" s="189">
        <f>'2019'!B102</f>
        <v>389</v>
      </c>
      <c r="C99" s="189" t="str">
        <f>'2019'!E102</f>
        <v>Шульгино</v>
      </c>
      <c r="D99" s="215">
        <f>'2019'!I102</f>
        <v>43461</v>
      </c>
      <c r="E99" s="189">
        <f>'2019'!L102</f>
        <v>1700</v>
      </c>
      <c r="F99" s="189">
        <f>'2019'!M102</f>
        <v>2</v>
      </c>
      <c r="G99" s="189">
        <v>0.5</v>
      </c>
      <c r="H99" s="189">
        <f t="shared" si="3"/>
        <v>850</v>
      </c>
      <c r="I99" s="189">
        <f t="shared" si="4"/>
        <v>425</v>
      </c>
      <c r="J99" s="189">
        <f t="shared" si="5"/>
        <v>850</v>
      </c>
    </row>
    <row r="100" spans="1:10" x14ac:dyDescent="0.2">
      <c r="A100" s="189">
        <f>'2019'!A103</f>
        <v>98</v>
      </c>
      <c r="B100" s="189">
        <f>'2019'!B103</f>
        <v>118</v>
      </c>
      <c r="C100" s="189" t="str">
        <f>'2019'!E103</f>
        <v>Обухово</v>
      </c>
      <c r="D100" s="215">
        <f>'2019'!I103</f>
        <v>43463</v>
      </c>
      <c r="E100" s="189">
        <f>'2019'!L103</f>
        <v>1800</v>
      </c>
      <c r="F100" s="189">
        <f>'2019'!M103</f>
        <v>1</v>
      </c>
      <c r="G100" s="189">
        <v>0.5</v>
      </c>
      <c r="H100" s="189">
        <f t="shared" si="3"/>
        <v>900</v>
      </c>
      <c r="I100" s="189">
        <f t="shared" si="4"/>
        <v>450</v>
      </c>
      <c r="J100" s="189">
        <f t="shared" si="5"/>
        <v>900</v>
      </c>
    </row>
    <row r="101" spans="1:10" x14ac:dyDescent="0.2">
      <c r="A101" s="189">
        <f>'2019'!A104</f>
        <v>99</v>
      </c>
      <c r="B101" s="189">
        <f>'2019'!B104</f>
        <v>47</v>
      </c>
      <c r="C101" s="189" t="str">
        <f>'2019'!E104</f>
        <v>Вишняковские дачи</v>
      </c>
      <c r="D101" s="215">
        <f>'2019'!I104</f>
        <v>43465</v>
      </c>
      <c r="E101" s="189">
        <f>'2019'!L104</f>
        <v>3800</v>
      </c>
      <c r="F101" s="189">
        <f>'2019'!M104</f>
        <v>4</v>
      </c>
      <c r="G101" s="189">
        <v>0.4</v>
      </c>
      <c r="H101" s="189">
        <f t="shared" si="3"/>
        <v>1520</v>
      </c>
      <c r="I101" s="189">
        <f t="shared" si="4"/>
        <v>760</v>
      </c>
      <c r="J101" s="189">
        <f t="shared" si="5"/>
        <v>2280</v>
      </c>
    </row>
    <row r="102" spans="1:10" x14ac:dyDescent="0.2">
      <c r="A102" s="189">
        <f>'2019'!A105</f>
        <v>100</v>
      </c>
      <c r="B102" s="189">
        <f>'2019'!B105</f>
        <v>390</v>
      </c>
      <c r="C102" s="189" t="str">
        <f>'2019'!E105</f>
        <v>Старая Купавна</v>
      </c>
      <c r="D102" s="215">
        <f>'2019'!I105</f>
        <v>43465</v>
      </c>
      <c r="E102" s="189">
        <f>'2019'!L105</f>
        <v>2300</v>
      </c>
      <c r="F102" s="189">
        <f>'2019'!M105</f>
        <v>1</v>
      </c>
      <c r="G102" s="189">
        <v>0.5</v>
      </c>
      <c r="H102" s="189">
        <f t="shared" si="3"/>
        <v>1150</v>
      </c>
      <c r="I102" s="189">
        <f t="shared" si="4"/>
        <v>575</v>
      </c>
      <c r="J102" s="189">
        <f t="shared" si="5"/>
        <v>1150</v>
      </c>
    </row>
    <row r="103" spans="1:10" x14ac:dyDescent="0.2">
      <c r="A103" s="189">
        <f>'2019'!A106</f>
        <v>101</v>
      </c>
      <c r="B103" s="189">
        <f>'2019'!B106</f>
        <v>391</v>
      </c>
      <c r="C103" s="189" t="str">
        <f>'2019'!E106</f>
        <v>Электросталь</v>
      </c>
      <c r="D103" s="215">
        <f>'2019'!I106</f>
        <v>43465</v>
      </c>
      <c r="E103" s="189">
        <f>'2019'!L106</f>
        <v>2300</v>
      </c>
      <c r="F103" s="189">
        <f>'2019'!M106</f>
        <v>4</v>
      </c>
      <c r="G103" s="189">
        <v>0.5</v>
      </c>
      <c r="H103" s="189">
        <f t="shared" si="3"/>
        <v>1150</v>
      </c>
      <c r="I103" s="189">
        <f t="shared" si="4"/>
        <v>575</v>
      </c>
      <c r="J103" s="189">
        <f t="shared" si="5"/>
        <v>1150</v>
      </c>
    </row>
    <row r="104" spans="1:10" x14ac:dyDescent="0.2">
      <c r="A104" s="189">
        <f>'2019'!A107</f>
        <v>102</v>
      </c>
      <c r="B104" s="189">
        <f>'2019'!B107</f>
        <v>392</v>
      </c>
      <c r="C104" s="189" t="str">
        <f>'2019'!E107</f>
        <v>Электросталь</v>
      </c>
      <c r="D104" s="215">
        <f>'2019'!I107</f>
        <v>43457</v>
      </c>
      <c r="E104" s="189">
        <f>'2019'!L107</f>
        <v>1500</v>
      </c>
      <c r="F104" s="189">
        <f>'2019'!M107</f>
        <v>4</v>
      </c>
      <c r="G104" s="189">
        <v>0.5</v>
      </c>
      <c r="H104" s="189">
        <f t="shared" si="3"/>
        <v>750</v>
      </c>
      <c r="I104" s="189">
        <f t="shared" si="4"/>
        <v>375</v>
      </c>
      <c r="J104" s="189">
        <f t="shared" si="5"/>
        <v>750</v>
      </c>
    </row>
    <row r="105" spans="1:10" x14ac:dyDescent="0.2">
      <c r="A105" s="189">
        <f>'2019'!A108</f>
        <v>103</v>
      </c>
      <c r="B105" s="189">
        <f>'2019'!B108</f>
        <v>334</v>
      </c>
      <c r="C105" s="189" t="str">
        <f>'2019'!E108</f>
        <v>Железнодорожный</v>
      </c>
      <c r="D105" s="215">
        <f>'2019'!I108</f>
        <v>43465</v>
      </c>
      <c r="E105" s="189">
        <f>'2019'!L108</f>
        <v>3000</v>
      </c>
      <c r="F105" s="189">
        <f>'2019'!M108</f>
        <v>3</v>
      </c>
      <c r="G105" s="189">
        <v>0.4</v>
      </c>
      <c r="H105" s="189">
        <f t="shared" si="3"/>
        <v>1200</v>
      </c>
      <c r="I105" s="189">
        <f t="shared" si="4"/>
        <v>600</v>
      </c>
      <c r="J105" s="189">
        <f t="shared" si="5"/>
        <v>1800</v>
      </c>
    </row>
    <row r="106" spans="1:10" x14ac:dyDescent="0.2">
      <c r="A106" s="189">
        <f>'2019'!A109</f>
        <v>104</v>
      </c>
      <c r="B106" s="189">
        <f>'2019'!B109</f>
        <v>134</v>
      </c>
      <c r="C106" s="189" t="str">
        <f>'2019'!E109</f>
        <v>Старая Купавна</v>
      </c>
      <c r="D106" s="215">
        <f>'2019'!I109</f>
        <v>43464</v>
      </c>
      <c r="E106" s="189">
        <f>'2019'!L109</f>
        <v>1900</v>
      </c>
      <c r="F106" s="189">
        <f>'2019'!M109</f>
        <v>1</v>
      </c>
      <c r="G106" s="189">
        <v>0.5</v>
      </c>
      <c r="H106" s="189">
        <f t="shared" si="3"/>
        <v>950</v>
      </c>
      <c r="I106" s="189">
        <f t="shared" si="4"/>
        <v>475</v>
      </c>
      <c r="J106" s="189">
        <f t="shared" si="5"/>
        <v>950</v>
      </c>
    </row>
    <row r="107" spans="1:10" x14ac:dyDescent="0.2">
      <c r="A107" s="189">
        <f>'2019'!A110</f>
        <v>105</v>
      </c>
      <c r="B107" s="189">
        <f>'2019'!B110</f>
        <v>238</v>
      </c>
      <c r="C107" s="189" t="str">
        <f>'2019'!E110</f>
        <v>Салтыковка</v>
      </c>
      <c r="D107" s="215">
        <f>'2019'!I110</f>
        <v>43463</v>
      </c>
      <c r="E107" s="189">
        <f>'2019'!L110</f>
        <v>2100</v>
      </c>
      <c r="F107" s="189">
        <f>'2019'!M110</f>
        <v>3</v>
      </c>
      <c r="G107" s="189">
        <v>0.4</v>
      </c>
      <c r="H107" s="189">
        <f t="shared" si="3"/>
        <v>840</v>
      </c>
      <c r="I107" s="189">
        <f t="shared" si="4"/>
        <v>420</v>
      </c>
      <c r="J107" s="189">
        <f t="shared" si="5"/>
        <v>1260</v>
      </c>
    </row>
    <row r="108" spans="1:10" x14ac:dyDescent="0.2">
      <c r="A108" s="189">
        <f>'2019'!A111</f>
        <v>106</v>
      </c>
      <c r="B108" s="189">
        <f>'2019'!B111</f>
        <v>393</v>
      </c>
      <c r="C108" s="189" t="str">
        <f>'2019'!E111</f>
        <v>Монино</v>
      </c>
      <c r="D108" s="215">
        <f>'2019'!I111</f>
        <v>43465</v>
      </c>
      <c r="E108" s="189">
        <f>'2019'!L111</f>
        <v>2400</v>
      </c>
      <c r="F108" s="189">
        <f>'2019'!M111</f>
        <v>2</v>
      </c>
      <c r="G108" s="189">
        <v>0.5</v>
      </c>
      <c r="H108" s="189">
        <f t="shared" si="3"/>
        <v>1200</v>
      </c>
      <c r="I108" s="189">
        <f t="shared" si="4"/>
        <v>600</v>
      </c>
      <c r="J108" s="189">
        <f t="shared" si="5"/>
        <v>1200</v>
      </c>
    </row>
    <row r="109" spans="1:10" x14ac:dyDescent="0.2">
      <c r="A109" s="189">
        <f>'2019'!A112</f>
        <v>107</v>
      </c>
      <c r="B109" s="189">
        <f>'2019'!B112</f>
        <v>67</v>
      </c>
      <c r="C109" s="189" t="str">
        <f>'2019'!E112</f>
        <v>Старая Купавна</v>
      </c>
      <c r="D109" s="215">
        <f>'2019'!I112</f>
        <v>43463</v>
      </c>
      <c r="E109" s="189">
        <f>'2019'!L112</f>
        <v>1700</v>
      </c>
      <c r="F109" s="189">
        <f>'2019'!M112</f>
        <v>2</v>
      </c>
      <c r="G109" s="189">
        <v>0.5</v>
      </c>
      <c r="H109" s="189">
        <f t="shared" si="3"/>
        <v>850</v>
      </c>
      <c r="I109" s="189">
        <f t="shared" si="4"/>
        <v>425</v>
      </c>
      <c r="J109" s="189">
        <f t="shared" si="5"/>
        <v>850</v>
      </c>
    </row>
    <row r="110" spans="1:10" x14ac:dyDescent="0.2">
      <c r="A110" s="189">
        <f>'2019'!A113</f>
        <v>108</v>
      </c>
      <c r="B110" s="189">
        <f>'2019'!B113</f>
        <v>394</v>
      </c>
      <c r="C110" s="189" t="str">
        <f>'2019'!E113</f>
        <v>Щемилово</v>
      </c>
      <c r="D110" s="215">
        <f>'2019'!I113</f>
        <v>43457</v>
      </c>
      <c r="E110" s="189">
        <f>'2019'!L113</f>
        <v>1700</v>
      </c>
      <c r="F110" s="189">
        <f>'2019'!M113</f>
        <v>2</v>
      </c>
      <c r="G110" s="189">
        <v>0.5</v>
      </c>
      <c r="H110" s="189">
        <f t="shared" si="3"/>
        <v>850</v>
      </c>
      <c r="I110" s="189">
        <f t="shared" si="4"/>
        <v>425</v>
      </c>
      <c r="J110" s="189">
        <f t="shared" si="5"/>
        <v>850</v>
      </c>
    </row>
    <row r="111" spans="1:10" x14ac:dyDescent="0.2">
      <c r="A111" s="189">
        <f>'2019'!A114</f>
        <v>109</v>
      </c>
      <c r="B111" s="189">
        <f>'2019'!B114</f>
        <v>395</v>
      </c>
      <c r="C111" s="189" t="str">
        <f>'2019'!E114</f>
        <v>Заря</v>
      </c>
      <c r="D111" s="215">
        <f>'2019'!I114</f>
        <v>43464</v>
      </c>
      <c r="E111" s="189">
        <f>'2019'!L114</f>
        <v>2700</v>
      </c>
      <c r="F111" s="189">
        <f>'2019'!M114</f>
        <v>3</v>
      </c>
      <c r="G111" s="189">
        <v>0.4</v>
      </c>
      <c r="H111" s="189">
        <f t="shared" si="3"/>
        <v>1080</v>
      </c>
      <c r="I111" s="189">
        <f t="shared" si="4"/>
        <v>540</v>
      </c>
      <c r="J111" s="189">
        <f t="shared" si="5"/>
        <v>1620</v>
      </c>
    </row>
    <row r="112" spans="1:10" x14ac:dyDescent="0.2">
      <c r="A112" s="189">
        <f>'2019'!A115</f>
        <v>110</v>
      </c>
      <c r="B112" s="189">
        <f>'2019'!B115</f>
        <v>397</v>
      </c>
      <c r="C112" s="189" t="str">
        <f>'2019'!E115</f>
        <v>Старая Купавна</v>
      </c>
      <c r="D112" s="215">
        <f>'2019'!I115</f>
        <v>43463</v>
      </c>
      <c r="E112" s="189">
        <f>'2019'!L115</f>
        <v>1600</v>
      </c>
      <c r="F112" s="189">
        <f>'2019'!M115</f>
        <v>1</v>
      </c>
      <c r="G112" s="189">
        <v>0.5</v>
      </c>
      <c r="H112" s="189">
        <f t="shared" si="3"/>
        <v>800</v>
      </c>
      <c r="I112" s="189">
        <f t="shared" si="4"/>
        <v>400</v>
      </c>
      <c r="J112" s="189">
        <f t="shared" si="5"/>
        <v>800</v>
      </c>
    </row>
    <row r="113" spans="1:10" x14ac:dyDescent="0.2">
      <c r="A113" s="189">
        <f>'2019'!A116</f>
        <v>111</v>
      </c>
      <c r="B113" s="189">
        <f>'2019'!B116</f>
        <v>427</v>
      </c>
      <c r="C113" s="189" t="str">
        <f>'2019'!E116</f>
        <v>Электросталь</v>
      </c>
      <c r="D113" s="215">
        <f>'2019'!I116</f>
        <v>43457</v>
      </c>
      <c r="E113" s="189">
        <f>'2019'!L116</f>
        <v>1500</v>
      </c>
      <c r="F113" s="189">
        <f>'2019'!M116</f>
        <v>4</v>
      </c>
      <c r="G113" s="189">
        <v>0.4</v>
      </c>
      <c r="H113" s="189">
        <f t="shared" si="3"/>
        <v>600</v>
      </c>
      <c r="I113" s="189">
        <f t="shared" si="4"/>
        <v>300</v>
      </c>
      <c r="J113" s="189">
        <f t="shared" si="5"/>
        <v>900</v>
      </c>
    </row>
    <row r="114" spans="1:10" x14ac:dyDescent="0.2">
      <c r="A114" s="189">
        <f>'2019'!A117</f>
        <v>112</v>
      </c>
      <c r="B114" s="189">
        <f>'2019'!B117</f>
        <v>396</v>
      </c>
      <c r="C114" s="189" t="str">
        <f>'2019'!E117</f>
        <v>Железнодорожный</v>
      </c>
      <c r="D114" s="215">
        <f>'2019'!I117</f>
        <v>43456</v>
      </c>
      <c r="E114" s="189">
        <f>'2019'!L117</f>
        <v>1800</v>
      </c>
      <c r="F114" s="189">
        <f>'2019'!M117</f>
        <v>3</v>
      </c>
      <c r="G114" s="189">
        <v>0.4</v>
      </c>
      <c r="H114" s="189">
        <f t="shared" si="3"/>
        <v>720</v>
      </c>
      <c r="I114" s="189">
        <f t="shared" si="4"/>
        <v>360</v>
      </c>
      <c r="J114" s="189">
        <f t="shared" si="5"/>
        <v>1080</v>
      </c>
    </row>
    <row r="115" spans="1:10" x14ac:dyDescent="0.2">
      <c r="A115" s="189">
        <f>'2019'!A118</f>
        <v>113</v>
      </c>
      <c r="B115" s="189">
        <f>'2019'!B118</f>
        <v>117</v>
      </c>
      <c r="C115" s="189" t="str">
        <f>'2019'!E118</f>
        <v>Старая Купавна</v>
      </c>
      <c r="D115" s="215">
        <f>'2019'!I118</f>
        <v>43463</v>
      </c>
      <c r="E115" s="189">
        <f>'2019'!L118</f>
        <v>1600</v>
      </c>
      <c r="F115" s="189">
        <f>'2019'!M118</f>
        <v>2</v>
      </c>
      <c r="G115" s="189">
        <v>0.5</v>
      </c>
      <c r="H115" s="189">
        <f t="shared" si="3"/>
        <v>800</v>
      </c>
      <c r="I115" s="189">
        <f t="shared" si="4"/>
        <v>400</v>
      </c>
      <c r="J115" s="189">
        <f t="shared" si="5"/>
        <v>800</v>
      </c>
    </row>
    <row r="116" spans="1:10" x14ac:dyDescent="0.2">
      <c r="A116" s="189">
        <f>'2019'!A119</f>
        <v>114</v>
      </c>
      <c r="B116" s="189">
        <f>'2019'!B119</f>
        <v>239</v>
      </c>
      <c r="C116" s="189" t="str">
        <f>'2019'!E119</f>
        <v>Железнодорожный</v>
      </c>
      <c r="D116" s="215">
        <f>'2019'!I119</f>
        <v>43464</v>
      </c>
      <c r="E116" s="189">
        <f>'2019'!L119</f>
        <v>2600</v>
      </c>
      <c r="F116" s="189">
        <f>'2019'!M119</f>
        <v>3</v>
      </c>
      <c r="G116" s="189">
        <v>0.4</v>
      </c>
      <c r="H116" s="189">
        <f t="shared" si="3"/>
        <v>1040</v>
      </c>
      <c r="I116" s="189">
        <f t="shared" si="4"/>
        <v>520</v>
      </c>
      <c r="J116" s="189">
        <f t="shared" si="5"/>
        <v>1560</v>
      </c>
    </row>
    <row r="117" spans="1:10" x14ac:dyDescent="0.2">
      <c r="A117" s="189">
        <f>'2019'!A120</f>
        <v>115</v>
      </c>
      <c r="B117" s="189">
        <f>'2019'!B120</f>
        <v>322</v>
      </c>
      <c r="C117" s="189" t="str">
        <f>'2019'!E120</f>
        <v>Балашиха</v>
      </c>
      <c r="D117" s="215">
        <f>'2019'!I120</f>
        <v>43462</v>
      </c>
      <c r="E117" s="189">
        <f>'2019'!L120</f>
        <v>2700</v>
      </c>
      <c r="F117" s="189">
        <f>'2019'!M120</f>
        <v>3</v>
      </c>
      <c r="G117" s="189">
        <v>0.4</v>
      </c>
      <c r="H117" s="189">
        <f t="shared" si="3"/>
        <v>1080</v>
      </c>
      <c r="I117" s="189">
        <f t="shared" si="4"/>
        <v>540</v>
      </c>
      <c r="J117" s="189">
        <f t="shared" si="5"/>
        <v>1620</v>
      </c>
    </row>
    <row r="118" spans="1:10" x14ac:dyDescent="0.2">
      <c r="A118" s="189">
        <f>'2019'!A121</f>
        <v>116</v>
      </c>
      <c r="B118" s="189">
        <f>'2019'!B121</f>
        <v>398</v>
      </c>
      <c r="C118" s="189" t="str">
        <f>'2019'!E121</f>
        <v>Москва</v>
      </c>
      <c r="D118" s="215">
        <f>'2019'!I121</f>
        <v>43461</v>
      </c>
      <c r="E118" s="189">
        <f>'2019'!L121</f>
        <v>3000</v>
      </c>
      <c r="F118" s="189">
        <f>'2019'!M121</f>
        <v>3</v>
      </c>
      <c r="G118" s="189">
        <v>0.4</v>
      </c>
      <c r="H118" s="189">
        <f t="shared" si="3"/>
        <v>1200</v>
      </c>
      <c r="I118" s="189">
        <f t="shared" si="4"/>
        <v>600</v>
      </c>
      <c r="J118" s="189">
        <f t="shared" si="5"/>
        <v>1800</v>
      </c>
    </row>
    <row r="119" spans="1:10" x14ac:dyDescent="0.2">
      <c r="A119" s="189">
        <f>'2019'!A122</f>
        <v>117</v>
      </c>
      <c r="B119" s="189">
        <f>'2019'!B122</f>
        <v>399</v>
      </c>
      <c r="C119" s="189" t="str">
        <f>'2019'!E122</f>
        <v>Новая Купавна</v>
      </c>
      <c r="D119" s="215">
        <f>'2019'!I122</f>
        <v>43465</v>
      </c>
      <c r="E119" s="189">
        <f>'2019'!L122</f>
        <v>7000</v>
      </c>
      <c r="F119" s="189">
        <f>'2019'!M122</f>
        <v>1</v>
      </c>
      <c r="G119" s="189">
        <v>0.4</v>
      </c>
      <c r="H119" s="189">
        <f t="shared" si="3"/>
        <v>2800</v>
      </c>
      <c r="I119" s="189">
        <f t="shared" si="4"/>
        <v>1400</v>
      </c>
      <c r="J119" s="189">
        <f t="shared" si="5"/>
        <v>4200</v>
      </c>
    </row>
    <row r="120" spans="1:10" x14ac:dyDescent="0.2">
      <c r="A120" s="189">
        <f>'2019'!A123</f>
        <v>118</v>
      </c>
      <c r="B120" s="189">
        <f>'2019'!B123</f>
        <v>346</v>
      </c>
      <c r="C120" s="189" t="str">
        <f>'2019'!E123</f>
        <v>Железнодорожный</v>
      </c>
      <c r="D120" s="215">
        <f>'2019'!I123</f>
        <v>43465</v>
      </c>
      <c r="E120" s="189">
        <f>'2019'!L123</f>
        <v>3000</v>
      </c>
      <c r="F120" s="189">
        <f>'2019'!M123</f>
        <v>3</v>
      </c>
      <c r="G120" s="189">
        <v>0.4</v>
      </c>
      <c r="H120" s="189">
        <f t="shared" si="3"/>
        <v>1200</v>
      </c>
      <c r="I120" s="189">
        <f t="shared" si="4"/>
        <v>600</v>
      </c>
      <c r="J120" s="189">
        <f t="shared" si="5"/>
        <v>1800</v>
      </c>
    </row>
    <row r="121" spans="1:10" x14ac:dyDescent="0.2">
      <c r="A121" s="189">
        <f>'2019'!A124</f>
        <v>119</v>
      </c>
      <c r="B121" s="189">
        <f>'2019'!B124</f>
        <v>80</v>
      </c>
      <c r="C121" s="189" t="str">
        <f>'2019'!E124</f>
        <v>Старая Купавна</v>
      </c>
      <c r="D121" s="215">
        <f>'2019'!I124</f>
        <v>43464</v>
      </c>
      <c r="E121" s="189">
        <f>'2019'!L124</f>
        <v>1900</v>
      </c>
      <c r="F121" s="189">
        <f>'2019'!M124</f>
        <v>1</v>
      </c>
      <c r="G121" s="189">
        <v>0.5</v>
      </c>
      <c r="H121" s="189">
        <f t="shared" si="3"/>
        <v>950</v>
      </c>
      <c r="I121" s="189">
        <f t="shared" si="4"/>
        <v>475</v>
      </c>
      <c r="J121" s="189">
        <f t="shared" si="5"/>
        <v>950</v>
      </c>
    </row>
    <row r="122" spans="1:10" x14ac:dyDescent="0.2">
      <c r="A122" s="189">
        <f>'2019'!A125</f>
        <v>120</v>
      </c>
      <c r="B122" s="189">
        <f>'2019'!B125</f>
        <v>180</v>
      </c>
      <c r="C122" s="189" t="str">
        <f>'2019'!E125</f>
        <v>Москва</v>
      </c>
      <c r="D122" s="215">
        <f>'2019'!I125</f>
        <v>43461</v>
      </c>
      <c r="E122" s="189">
        <f>'2019'!L125</f>
        <v>2700</v>
      </c>
      <c r="F122" s="189">
        <f>'2019'!M125</f>
        <v>3</v>
      </c>
      <c r="G122" s="189">
        <v>0.4</v>
      </c>
      <c r="H122" s="189">
        <f t="shared" si="3"/>
        <v>1080</v>
      </c>
      <c r="I122" s="189">
        <f t="shared" si="4"/>
        <v>540</v>
      </c>
      <c r="J122" s="189">
        <f t="shared" si="5"/>
        <v>1620</v>
      </c>
    </row>
    <row r="123" spans="1:10" x14ac:dyDescent="0.2">
      <c r="A123" s="189">
        <f>'2019'!A126</f>
        <v>121</v>
      </c>
      <c r="B123" s="189">
        <f>'2019'!B126</f>
        <v>400</v>
      </c>
      <c r="C123" s="189" t="str">
        <f>'2019'!E126</f>
        <v>Рыбхоз</v>
      </c>
      <c r="D123" s="215">
        <f>'2019'!I126</f>
        <v>43464</v>
      </c>
      <c r="E123" s="189">
        <f>'2019'!L126</f>
        <v>2000</v>
      </c>
      <c r="F123" s="189">
        <f>'2019'!M126</f>
        <v>1</v>
      </c>
      <c r="G123" s="189">
        <v>0.5</v>
      </c>
      <c r="H123" s="189">
        <f t="shared" si="3"/>
        <v>1000</v>
      </c>
      <c r="I123" s="189">
        <f t="shared" si="4"/>
        <v>500</v>
      </c>
      <c r="J123" s="189">
        <f t="shared" si="5"/>
        <v>1000</v>
      </c>
    </row>
    <row r="124" spans="1:10" x14ac:dyDescent="0.2">
      <c r="A124" s="189">
        <f>'2019'!A127</f>
        <v>122</v>
      </c>
      <c r="B124" s="189">
        <f>'2019'!B127</f>
        <v>257</v>
      </c>
      <c r="C124" s="189" t="str">
        <f>'2019'!E127</f>
        <v>Водокачка</v>
      </c>
      <c r="D124" s="215">
        <f>'2019'!I127</f>
        <v>43466</v>
      </c>
      <c r="E124" s="189">
        <f>'2019'!L127</f>
        <v>7000</v>
      </c>
      <c r="F124" s="189">
        <f>'2019'!M127</f>
        <v>2</v>
      </c>
      <c r="G124" s="189">
        <v>0.4</v>
      </c>
      <c r="H124" s="189">
        <f t="shared" si="3"/>
        <v>2800</v>
      </c>
      <c r="I124" s="189">
        <f t="shared" si="4"/>
        <v>1400</v>
      </c>
      <c r="J124" s="189">
        <f t="shared" si="5"/>
        <v>4200</v>
      </c>
    </row>
    <row r="125" spans="1:10" x14ac:dyDescent="0.2">
      <c r="A125" s="189">
        <f>'2019'!A128</f>
        <v>123</v>
      </c>
      <c r="B125" s="189">
        <f>'2019'!B128</f>
        <v>401</v>
      </c>
      <c r="C125" s="189" t="str">
        <f>'2019'!E128</f>
        <v>Старая Купавна</v>
      </c>
      <c r="D125" s="215">
        <f>'2019'!I128</f>
        <v>43457</v>
      </c>
      <c r="E125" s="189">
        <f>'2019'!L128</f>
        <v>1500</v>
      </c>
      <c r="F125" s="189">
        <f>'2019'!M128</f>
        <v>2</v>
      </c>
      <c r="G125" s="189">
        <v>0.5</v>
      </c>
      <c r="H125" s="189">
        <f t="shared" si="3"/>
        <v>750</v>
      </c>
      <c r="I125" s="189">
        <f t="shared" si="4"/>
        <v>375</v>
      </c>
      <c r="J125" s="189">
        <f t="shared" si="5"/>
        <v>750</v>
      </c>
    </row>
    <row r="126" spans="1:10" x14ac:dyDescent="0.2">
      <c r="A126" s="189">
        <f>'2019'!A129</f>
        <v>124</v>
      </c>
      <c r="B126" s="189">
        <f>'2019'!B129</f>
        <v>442</v>
      </c>
      <c r="C126" s="189" t="str">
        <f>'2019'!E129</f>
        <v>Обухово</v>
      </c>
      <c r="D126" s="215">
        <f>'2019'!I129</f>
        <v>43463</v>
      </c>
      <c r="E126" s="189">
        <f>'2019'!L129</f>
        <v>1900</v>
      </c>
      <c r="F126" s="189">
        <f>'2019'!M129</f>
        <v>4</v>
      </c>
      <c r="G126" s="189">
        <v>0.4</v>
      </c>
      <c r="H126" s="189">
        <f t="shared" si="3"/>
        <v>760</v>
      </c>
      <c r="I126" s="189">
        <f t="shared" si="4"/>
        <v>380</v>
      </c>
      <c r="J126" s="189">
        <f t="shared" si="5"/>
        <v>1140</v>
      </c>
    </row>
    <row r="127" spans="1:10" x14ac:dyDescent="0.2">
      <c r="A127" s="189">
        <f>'2019'!A130</f>
        <v>125</v>
      </c>
      <c r="B127" s="189">
        <f>'2019'!B130</f>
        <v>403</v>
      </c>
      <c r="C127" s="189" t="str">
        <f>'2019'!E130</f>
        <v>Электросталь</v>
      </c>
      <c r="D127" s="215">
        <f>'2019'!I130</f>
        <v>43455</v>
      </c>
      <c r="E127" s="189">
        <f>'2019'!L130</f>
        <v>3000</v>
      </c>
      <c r="F127" s="189">
        <f>'2019'!M130</f>
        <v>4</v>
      </c>
      <c r="G127" s="189">
        <v>0.5</v>
      </c>
      <c r="H127" s="189">
        <f t="shared" si="3"/>
        <v>1500</v>
      </c>
      <c r="I127" s="189">
        <f t="shared" si="4"/>
        <v>750</v>
      </c>
      <c r="J127" s="189">
        <f t="shared" si="5"/>
        <v>1500</v>
      </c>
    </row>
    <row r="128" spans="1:10" x14ac:dyDescent="0.2">
      <c r="A128" s="189">
        <f>'2019'!A131</f>
        <v>126</v>
      </c>
      <c r="B128" s="189">
        <f>'2019'!B131</f>
        <v>403</v>
      </c>
      <c r="C128" s="189" t="str">
        <f>'2019'!E131</f>
        <v>Электросталь</v>
      </c>
      <c r="D128" s="215">
        <f>'2019'!I131</f>
        <v>43456</v>
      </c>
      <c r="E128" s="189">
        <f>'2019'!L131</f>
        <v>3000</v>
      </c>
      <c r="F128" s="189">
        <f>'2019'!M131</f>
        <v>4</v>
      </c>
      <c r="G128" s="189">
        <v>0.5</v>
      </c>
      <c r="H128" s="189">
        <f t="shared" si="3"/>
        <v>1500</v>
      </c>
      <c r="I128" s="189">
        <f t="shared" si="4"/>
        <v>750</v>
      </c>
      <c r="J128" s="189">
        <f t="shared" si="5"/>
        <v>1500</v>
      </c>
    </row>
    <row r="129" spans="1:10" x14ac:dyDescent="0.2">
      <c r="A129" s="189">
        <f>'2019'!A132</f>
        <v>127</v>
      </c>
      <c r="B129" s="189">
        <f>'2019'!B132</f>
        <v>403</v>
      </c>
      <c r="C129" s="189" t="str">
        <f>'2019'!E132</f>
        <v>Электросталь</v>
      </c>
      <c r="D129" s="215">
        <f>'2019'!I132</f>
        <v>43461</v>
      </c>
      <c r="E129" s="189">
        <f>'2019'!L132</f>
        <v>3000</v>
      </c>
      <c r="F129" s="189">
        <f>'2019'!M132</f>
        <v>4</v>
      </c>
      <c r="G129" s="189">
        <v>0.5</v>
      </c>
      <c r="H129" s="189">
        <f t="shared" si="3"/>
        <v>1500</v>
      </c>
      <c r="I129" s="189">
        <f t="shared" si="4"/>
        <v>750</v>
      </c>
      <c r="J129" s="189">
        <f t="shared" si="5"/>
        <v>1500</v>
      </c>
    </row>
    <row r="130" spans="1:10" x14ac:dyDescent="0.2">
      <c r="A130" s="189">
        <f>'2019'!A133</f>
        <v>128</v>
      </c>
      <c r="B130" s="189">
        <f>'2019'!B133</f>
        <v>403</v>
      </c>
      <c r="C130" s="189" t="str">
        <f>'2019'!E133</f>
        <v>Электросталь</v>
      </c>
      <c r="D130" s="215">
        <f>'2019'!I133</f>
        <v>43462</v>
      </c>
      <c r="E130" s="189">
        <f>'2019'!L133</f>
        <v>3000</v>
      </c>
      <c r="F130" s="189">
        <f>'2019'!M133</f>
        <v>4</v>
      </c>
      <c r="G130" s="189">
        <v>0.5</v>
      </c>
      <c r="H130" s="189">
        <f t="shared" si="3"/>
        <v>1500</v>
      </c>
      <c r="I130" s="189">
        <f t="shared" si="4"/>
        <v>750</v>
      </c>
      <c r="J130" s="189">
        <f t="shared" si="5"/>
        <v>1500</v>
      </c>
    </row>
    <row r="131" spans="1:10" x14ac:dyDescent="0.2">
      <c r="A131" s="189">
        <f>'2019'!A134</f>
        <v>129</v>
      </c>
      <c r="B131" s="189">
        <f>'2019'!B134</f>
        <v>446</v>
      </c>
      <c r="C131" s="189" t="str">
        <f>'2019'!E134</f>
        <v>Старая Купавна</v>
      </c>
      <c r="D131" s="215">
        <f>'2019'!I134</f>
        <v>43465</v>
      </c>
      <c r="E131" s="189">
        <f>'2019'!L134</f>
        <v>2300</v>
      </c>
      <c r="F131" s="189">
        <f>'2019'!M134</f>
        <v>2</v>
      </c>
      <c r="G131" s="189">
        <v>0.5</v>
      </c>
      <c r="H131" s="189">
        <f t="shared" si="3"/>
        <v>1150</v>
      </c>
      <c r="I131" s="189">
        <f t="shared" si="4"/>
        <v>575</v>
      </c>
      <c r="J131" s="189">
        <f t="shared" si="5"/>
        <v>1150</v>
      </c>
    </row>
    <row r="132" spans="1:10" x14ac:dyDescent="0.2">
      <c r="A132" s="189">
        <f>'2019'!A135</f>
        <v>130</v>
      </c>
      <c r="B132" s="189">
        <f>'2019'!B135</f>
        <v>404</v>
      </c>
      <c r="C132" s="189" t="str">
        <f>'2019'!E135</f>
        <v>Железнодорожный</v>
      </c>
      <c r="D132" s="215">
        <f>'2019'!I135</f>
        <v>43459</v>
      </c>
      <c r="E132" s="189">
        <f>'2019'!L135</f>
        <v>0</v>
      </c>
      <c r="F132" s="189">
        <f>'2019'!M135</f>
        <v>7</v>
      </c>
      <c r="G132" s="189">
        <v>1</v>
      </c>
      <c r="H132" s="189">
        <f t="shared" ref="H132:H195" si="6">E132*G132</f>
        <v>0</v>
      </c>
      <c r="I132" s="189">
        <f t="shared" ref="I132:I195" si="7">H132/2</f>
        <v>0</v>
      </c>
      <c r="J132" s="189">
        <f t="shared" ref="J132:J195" si="8">E132-H132</f>
        <v>0</v>
      </c>
    </row>
    <row r="133" spans="1:10" x14ac:dyDescent="0.2">
      <c r="A133" s="189">
        <f>'2019'!A136</f>
        <v>131</v>
      </c>
      <c r="B133" s="189">
        <f>'2019'!B136</f>
        <v>405</v>
      </c>
      <c r="C133" s="189" t="str">
        <f>'2019'!E136</f>
        <v>Старая Купавна</v>
      </c>
      <c r="D133" s="215">
        <f>'2019'!I136</f>
        <v>43465</v>
      </c>
      <c r="E133" s="189">
        <f>'2019'!L136</f>
        <v>2600</v>
      </c>
      <c r="F133" s="189">
        <f>'2019'!M136</f>
        <v>2</v>
      </c>
      <c r="G133" s="189">
        <v>0.5</v>
      </c>
      <c r="H133" s="189">
        <f t="shared" si="6"/>
        <v>1300</v>
      </c>
      <c r="I133" s="189">
        <f t="shared" si="7"/>
        <v>650</v>
      </c>
      <c r="J133" s="189">
        <f t="shared" si="8"/>
        <v>1300</v>
      </c>
    </row>
    <row r="134" spans="1:10" x14ac:dyDescent="0.2">
      <c r="A134" s="189">
        <f>'2019'!A137</f>
        <v>132</v>
      </c>
      <c r="B134" s="189">
        <f>'2019'!B137</f>
        <v>406</v>
      </c>
      <c r="C134" s="189" t="str">
        <f>'2019'!E137</f>
        <v>Ногинск</v>
      </c>
      <c r="D134" s="215">
        <f>'2019'!I137</f>
        <v>43465</v>
      </c>
      <c r="E134" s="189">
        <f>'2019'!L137</f>
        <v>2600</v>
      </c>
      <c r="F134" s="189">
        <f>'2019'!M137</f>
        <v>4</v>
      </c>
      <c r="G134" s="189">
        <v>0.5</v>
      </c>
      <c r="H134" s="189">
        <f t="shared" si="6"/>
        <v>1300</v>
      </c>
      <c r="I134" s="189">
        <f t="shared" si="7"/>
        <v>650</v>
      </c>
      <c r="J134" s="189">
        <f t="shared" si="8"/>
        <v>1300</v>
      </c>
    </row>
    <row r="135" spans="1:10" x14ac:dyDescent="0.2">
      <c r="A135" s="189">
        <f>'2019'!A138</f>
        <v>133</v>
      </c>
      <c r="B135" s="189">
        <f>'2019'!B138</f>
        <v>407</v>
      </c>
      <c r="C135" s="189" t="str">
        <f>'2019'!E138</f>
        <v>Старая Купавна</v>
      </c>
      <c r="D135" s="215">
        <f>'2019'!I138</f>
        <v>43463</v>
      </c>
      <c r="E135" s="189">
        <f>'2019'!L138</f>
        <v>1700</v>
      </c>
      <c r="F135" s="189">
        <f>'2019'!M138</f>
        <v>2</v>
      </c>
      <c r="G135" s="189">
        <v>0.5</v>
      </c>
      <c r="H135" s="189">
        <f t="shared" si="6"/>
        <v>850</v>
      </c>
      <c r="I135" s="189">
        <f t="shared" si="7"/>
        <v>425</v>
      </c>
      <c r="J135" s="189">
        <f t="shared" si="8"/>
        <v>850</v>
      </c>
    </row>
    <row r="136" spans="1:10" x14ac:dyDescent="0.2">
      <c r="A136" s="189">
        <f>'2019'!A139</f>
        <v>134</v>
      </c>
      <c r="B136" s="189">
        <f>'2019'!B139</f>
        <v>408</v>
      </c>
      <c r="C136" s="189" t="str">
        <f>'2019'!E139</f>
        <v>п. Воровского</v>
      </c>
      <c r="D136" s="215">
        <f>'2019'!I139</f>
        <v>43463</v>
      </c>
      <c r="E136" s="189">
        <f>'2019'!L139</f>
        <v>2000</v>
      </c>
      <c r="F136" s="189">
        <f>'2019'!M139</f>
        <v>4</v>
      </c>
      <c r="G136" s="189">
        <v>0.5</v>
      </c>
      <c r="H136" s="189">
        <f t="shared" si="6"/>
        <v>1000</v>
      </c>
      <c r="I136" s="189">
        <f t="shared" si="7"/>
        <v>500</v>
      </c>
      <c r="J136" s="189">
        <f t="shared" si="8"/>
        <v>1000</v>
      </c>
    </row>
    <row r="137" spans="1:10" x14ac:dyDescent="0.2">
      <c r="A137" s="189">
        <f>'2019'!A140</f>
        <v>135</v>
      </c>
      <c r="B137" s="189">
        <f>'2019'!B140</f>
        <v>409</v>
      </c>
      <c r="C137" s="189" t="str">
        <f>'2019'!E140</f>
        <v>Обухово</v>
      </c>
      <c r="D137" s="215">
        <f>'2019'!I140</f>
        <v>43464</v>
      </c>
      <c r="E137" s="189">
        <f>'2019'!L140</f>
        <v>2200</v>
      </c>
      <c r="F137" s="189">
        <f>'2019'!M140</f>
        <v>2</v>
      </c>
      <c r="G137" s="189">
        <v>0.5</v>
      </c>
      <c r="H137" s="189">
        <f t="shared" si="6"/>
        <v>1100</v>
      </c>
      <c r="I137" s="189">
        <f t="shared" si="7"/>
        <v>550</v>
      </c>
      <c r="J137" s="189">
        <f t="shared" si="8"/>
        <v>1100</v>
      </c>
    </row>
    <row r="138" spans="1:10" x14ac:dyDescent="0.2">
      <c r="A138" s="189">
        <f>'2019'!A141</f>
        <v>136</v>
      </c>
      <c r="B138" s="189">
        <f>'2019'!B141</f>
        <v>248</v>
      </c>
      <c r="C138" s="189" t="str">
        <f>'2019'!E141</f>
        <v>Вишняковские дачи</v>
      </c>
      <c r="D138" s="215">
        <f>'2019'!I141</f>
        <v>43464</v>
      </c>
      <c r="E138" s="189">
        <f>'2019'!L141</f>
        <v>2600</v>
      </c>
      <c r="F138" s="189">
        <f>'2019'!M141</f>
        <v>3</v>
      </c>
      <c r="G138" s="189">
        <v>0.4</v>
      </c>
      <c r="H138" s="189">
        <f t="shared" si="6"/>
        <v>1040</v>
      </c>
      <c r="I138" s="189">
        <f t="shared" si="7"/>
        <v>520</v>
      </c>
      <c r="J138" s="189">
        <f t="shared" si="8"/>
        <v>1560</v>
      </c>
    </row>
    <row r="139" spans="1:10" x14ac:dyDescent="0.2">
      <c r="A139" s="189">
        <f>'2019'!A142</f>
        <v>137</v>
      </c>
      <c r="B139" s="189">
        <f>'2019'!B142</f>
        <v>410</v>
      </c>
      <c r="C139" s="189" t="str">
        <f>'2019'!E142</f>
        <v>Старая Купавна</v>
      </c>
      <c r="D139" s="215">
        <f>'2019'!I142</f>
        <v>43465</v>
      </c>
      <c r="E139" s="189">
        <f>'2019'!L142</f>
        <v>4500</v>
      </c>
      <c r="F139" s="189">
        <f>'2019'!M142</f>
        <v>2</v>
      </c>
      <c r="G139" s="189">
        <v>0.5</v>
      </c>
      <c r="H139" s="189">
        <f t="shared" si="6"/>
        <v>2250</v>
      </c>
      <c r="I139" s="189">
        <f t="shared" si="7"/>
        <v>1125</v>
      </c>
      <c r="J139" s="189">
        <f t="shared" si="8"/>
        <v>2250</v>
      </c>
    </row>
    <row r="140" spans="1:10" x14ac:dyDescent="0.2">
      <c r="A140" s="189">
        <f>'2019'!A143</f>
        <v>138</v>
      </c>
      <c r="B140" s="189">
        <f>'2019'!B143</f>
        <v>345</v>
      </c>
      <c r="C140" s="189" t="str">
        <f>'2019'!E143</f>
        <v>Балашиха</v>
      </c>
      <c r="D140" s="215">
        <f>'2019'!I143</f>
        <v>43462</v>
      </c>
      <c r="E140" s="189">
        <f>'2019'!L143</f>
        <v>2400</v>
      </c>
      <c r="F140" s="189">
        <f>'2019'!M143</f>
        <v>3</v>
      </c>
      <c r="G140" s="189">
        <v>0.4</v>
      </c>
      <c r="H140" s="189">
        <f t="shared" si="6"/>
        <v>960</v>
      </c>
      <c r="I140" s="189">
        <f t="shared" si="7"/>
        <v>480</v>
      </c>
      <c r="J140" s="189">
        <f t="shared" si="8"/>
        <v>1440</v>
      </c>
    </row>
    <row r="141" spans="1:10" x14ac:dyDescent="0.2">
      <c r="A141" s="189">
        <f>'2019'!A144</f>
        <v>139</v>
      </c>
      <c r="B141" s="189">
        <f>'2019'!B144</f>
        <v>411</v>
      </c>
      <c r="C141" s="189" t="str">
        <f>'2019'!E144</f>
        <v>Железнодорожный</v>
      </c>
      <c r="D141" s="215">
        <f>'2019'!I144</f>
        <v>43457</v>
      </c>
      <c r="E141" s="189">
        <f>'2019'!L144</f>
        <v>2000</v>
      </c>
      <c r="F141" s="189">
        <f>'2019'!M144</f>
        <v>3</v>
      </c>
      <c r="G141" s="189">
        <v>0.4</v>
      </c>
      <c r="H141" s="189">
        <f t="shared" si="6"/>
        <v>800</v>
      </c>
      <c r="I141" s="189">
        <f t="shared" si="7"/>
        <v>400</v>
      </c>
      <c r="J141" s="189">
        <f t="shared" si="8"/>
        <v>1200</v>
      </c>
    </row>
    <row r="142" spans="1:10" x14ac:dyDescent="0.2">
      <c r="A142" s="189">
        <f>'2019'!A145</f>
        <v>140</v>
      </c>
      <c r="B142" s="189">
        <f>'2019'!B145</f>
        <v>205</v>
      </c>
      <c r="C142" s="189" t="str">
        <f>'2019'!E145</f>
        <v>Новая Купавна</v>
      </c>
      <c r="D142" s="215">
        <f>'2019'!I145</f>
        <v>43465</v>
      </c>
      <c r="E142" s="189">
        <f>'2019'!L145</f>
        <v>3900</v>
      </c>
      <c r="F142" s="189">
        <f>'2019'!M145</f>
        <v>1</v>
      </c>
      <c r="G142" s="189">
        <v>0.5</v>
      </c>
      <c r="H142" s="189">
        <f t="shared" si="6"/>
        <v>1950</v>
      </c>
      <c r="I142" s="189">
        <f t="shared" si="7"/>
        <v>975</v>
      </c>
      <c r="J142" s="189">
        <f t="shared" si="8"/>
        <v>1950</v>
      </c>
    </row>
    <row r="143" spans="1:10" x14ac:dyDescent="0.2">
      <c r="A143" s="189">
        <f>'2019'!A146</f>
        <v>141</v>
      </c>
      <c r="B143" s="189">
        <f>'2019'!B146</f>
        <v>220</v>
      </c>
      <c r="C143" s="189" t="str">
        <f>'2019'!E146</f>
        <v>Старая Купавна</v>
      </c>
      <c r="D143" s="215">
        <f>'2019'!I146</f>
        <v>43457</v>
      </c>
      <c r="E143" s="189">
        <f>'2019'!L146</f>
        <v>1500</v>
      </c>
      <c r="F143" s="189">
        <f>'2019'!M146</f>
        <v>2</v>
      </c>
      <c r="G143" s="189">
        <v>0.5</v>
      </c>
      <c r="H143" s="189">
        <f t="shared" si="6"/>
        <v>750</v>
      </c>
      <c r="I143" s="189">
        <f t="shared" si="7"/>
        <v>375</v>
      </c>
      <c r="J143" s="189">
        <f t="shared" si="8"/>
        <v>750</v>
      </c>
    </row>
    <row r="144" spans="1:10" x14ac:dyDescent="0.2">
      <c r="A144" s="189">
        <f>'2019'!A147</f>
        <v>142</v>
      </c>
      <c r="B144" s="189">
        <f>'2019'!B147</f>
        <v>415</v>
      </c>
      <c r="C144" s="189" t="str">
        <f>'2019'!E147</f>
        <v>Новая Купавна</v>
      </c>
      <c r="D144" s="215">
        <f>'2019'!I147</f>
        <v>43463</v>
      </c>
      <c r="E144" s="189">
        <f>'2019'!L147</f>
        <v>1700</v>
      </c>
      <c r="F144" s="189">
        <f>'2019'!M147</f>
        <v>2</v>
      </c>
      <c r="G144" s="189">
        <v>0.4</v>
      </c>
      <c r="H144" s="189">
        <f t="shared" si="6"/>
        <v>680</v>
      </c>
      <c r="I144" s="189">
        <f t="shared" si="7"/>
        <v>340</v>
      </c>
      <c r="J144" s="189">
        <f t="shared" si="8"/>
        <v>1020</v>
      </c>
    </row>
    <row r="145" spans="1:10" x14ac:dyDescent="0.2">
      <c r="A145" s="189">
        <f>'2019'!A148</f>
        <v>143</v>
      </c>
      <c r="B145" s="189">
        <f>'2019'!B148</f>
        <v>443</v>
      </c>
      <c r="C145" s="189" t="str">
        <f>'2019'!E148</f>
        <v>Старая Купавна</v>
      </c>
      <c r="D145" s="215">
        <f>'2019'!I148</f>
        <v>43462</v>
      </c>
      <c r="E145" s="189">
        <f>'2019'!L148</f>
        <v>1900</v>
      </c>
      <c r="F145" s="189">
        <f>'2019'!M148</f>
        <v>3</v>
      </c>
      <c r="G145" s="189">
        <v>0.5</v>
      </c>
      <c r="H145" s="189">
        <f t="shared" si="6"/>
        <v>950</v>
      </c>
      <c r="I145" s="189">
        <f t="shared" si="7"/>
        <v>475</v>
      </c>
      <c r="J145" s="189">
        <f t="shared" si="8"/>
        <v>950</v>
      </c>
    </row>
    <row r="146" spans="1:10" x14ac:dyDescent="0.2">
      <c r="A146" s="189">
        <f>'2019'!A149</f>
        <v>144</v>
      </c>
      <c r="B146" s="189">
        <f>'2019'!B149</f>
        <v>329</v>
      </c>
      <c r="C146" s="189" t="str">
        <f>'2019'!E149</f>
        <v>Новая Купавна</v>
      </c>
      <c r="D146" s="215">
        <f>'2019'!I149</f>
        <v>43465</v>
      </c>
      <c r="E146" s="189">
        <f>'2019'!L149</f>
        <v>3900</v>
      </c>
      <c r="F146" s="189">
        <f>'2019'!M149</f>
        <v>1</v>
      </c>
      <c r="G146" s="189">
        <v>0.5</v>
      </c>
      <c r="H146" s="189">
        <f t="shared" si="6"/>
        <v>1950</v>
      </c>
      <c r="I146" s="189">
        <f t="shared" si="7"/>
        <v>975</v>
      </c>
      <c r="J146" s="189">
        <f t="shared" si="8"/>
        <v>1950</v>
      </c>
    </row>
    <row r="147" spans="1:10" x14ac:dyDescent="0.2">
      <c r="A147" s="189">
        <f>'2019'!A150</f>
        <v>145</v>
      </c>
      <c r="B147" s="189">
        <f>'2019'!B150</f>
        <v>403</v>
      </c>
      <c r="C147" s="189" t="str">
        <f>'2019'!E150</f>
        <v>Электросталь</v>
      </c>
      <c r="D147" s="215">
        <f>'2019'!I150</f>
        <v>43455</v>
      </c>
      <c r="E147" s="189">
        <f>'2019'!L150</f>
        <v>3000</v>
      </c>
      <c r="F147" s="189">
        <f>'2019'!M150</f>
        <v>4</v>
      </c>
      <c r="G147" s="189">
        <v>0.5</v>
      </c>
      <c r="H147" s="189">
        <f t="shared" si="6"/>
        <v>1500</v>
      </c>
      <c r="I147" s="189">
        <f t="shared" si="7"/>
        <v>750</v>
      </c>
      <c r="J147" s="189">
        <f t="shared" si="8"/>
        <v>1500</v>
      </c>
    </row>
    <row r="148" spans="1:10" x14ac:dyDescent="0.2">
      <c r="A148" s="189">
        <f>'2019'!A151</f>
        <v>146</v>
      </c>
      <c r="B148" s="189">
        <f>'2019'!B151</f>
        <v>403</v>
      </c>
      <c r="C148" s="189" t="str">
        <f>'2019'!E151</f>
        <v>Электросталь</v>
      </c>
      <c r="D148" s="215">
        <f>'2019'!I151</f>
        <v>43456</v>
      </c>
      <c r="E148" s="189">
        <f>'2019'!L151</f>
        <v>3000</v>
      </c>
      <c r="F148" s="189">
        <f>'2019'!M151</f>
        <v>4</v>
      </c>
      <c r="G148" s="189">
        <v>0.5</v>
      </c>
      <c r="H148" s="189">
        <f t="shared" si="6"/>
        <v>1500</v>
      </c>
      <c r="I148" s="189">
        <f t="shared" si="7"/>
        <v>750</v>
      </c>
      <c r="J148" s="189">
        <f t="shared" si="8"/>
        <v>1500</v>
      </c>
    </row>
    <row r="149" spans="1:10" x14ac:dyDescent="0.2">
      <c r="A149" s="189">
        <f>'2019'!A152</f>
        <v>147</v>
      </c>
      <c r="B149" s="189">
        <f>'2019'!B152</f>
        <v>403</v>
      </c>
      <c r="C149" s="189" t="str">
        <f>'2019'!E152</f>
        <v>Электросталь</v>
      </c>
      <c r="D149" s="215">
        <f>'2019'!I152</f>
        <v>43462</v>
      </c>
      <c r="E149" s="189">
        <f>'2019'!L152</f>
        <v>3000</v>
      </c>
      <c r="F149" s="189">
        <f>'2019'!M152</f>
        <v>4</v>
      </c>
      <c r="G149" s="189">
        <v>0.5</v>
      </c>
      <c r="H149" s="189">
        <f t="shared" si="6"/>
        <v>1500</v>
      </c>
      <c r="I149" s="189">
        <f t="shared" si="7"/>
        <v>750</v>
      </c>
      <c r="J149" s="189">
        <f t="shared" si="8"/>
        <v>1500</v>
      </c>
    </row>
    <row r="150" spans="1:10" x14ac:dyDescent="0.2">
      <c r="A150" s="189">
        <f>'2019'!A153</f>
        <v>148</v>
      </c>
      <c r="B150" s="189">
        <f>'2019'!B153</f>
        <v>13</v>
      </c>
      <c r="C150" s="189" t="str">
        <f>'2019'!E153</f>
        <v>Железнодорожный</v>
      </c>
      <c r="D150" s="215">
        <f>'2019'!I153</f>
        <v>43465</v>
      </c>
      <c r="E150" s="189">
        <f>'2019'!L153</f>
        <v>500</v>
      </c>
      <c r="F150" s="189">
        <f>'2019'!M153</f>
        <v>3</v>
      </c>
      <c r="G150" s="189">
        <v>0.5</v>
      </c>
      <c r="H150" s="189">
        <f t="shared" si="6"/>
        <v>250</v>
      </c>
      <c r="I150" s="189">
        <f t="shared" si="7"/>
        <v>125</v>
      </c>
      <c r="J150" s="189">
        <f t="shared" si="8"/>
        <v>250</v>
      </c>
    </row>
    <row r="151" spans="1:10" x14ac:dyDescent="0.2">
      <c r="A151" s="189">
        <f>'2019'!A154</f>
        <v>149</v>
      </c>
      <c r="B151" s="189">
        <f>'2019'!B154</f>
        <v>339</v>
      </c>
      <c r="C151" s="189" t="str">
        <f>'2019'!E154</f>
        <v>Новая Купавна</v>
      </c>
      <c r="D151" s="215">
        <f>'2019'!I154</f>
        <v>43465</v>
      </c>
      <c r="E151" s="189">
        <f>'2019'!L154</f>
        <v>3900</v>
      </c>
      <c r="F151" s="189">
        <f>'2019'!M154</f>
        <v>2</v>
      </c>
      <c r="G151" s="189">
        <v>0.5</v>
      </c>
      <c r="H151" s="189">
        <f t="shared" si="6"/>
        <v>1950</v>
      </c>
      <c r="I151" s="189">
        <f t="shared" si="7"/>
        <v>975</v>
      </c>
      <c r="J151" s="189">
        <f t="shared" si="8"/>
        <v>1950</v>
      </c>
    </row>
    <row r="152" spans="1:10" x14ac:dyDescent="0.2">
      <c r="A152" s="189">
        <f>'2019'!A155</f>
        <v>150</v>
      </c>
      <c r="B152" s="189">
        <f>'2019'!B155</f>
        <v>95</v>
      </c>
      <c r="C152" s="189" t="str">
        <f>'2019'!E155</f>
        <v>Железнодорожный</v>
      </c>
      <c r="D152" s="215">
        <f>'2019'!I155</f>
        <v>43463</v>
      </c>
      <c r="E152" s="189">
        <f>'2019'!L155</f>
        <v>1900</v>
      </c>
      <c r="F152" s="189">
        <f>'2019'!M155</f>
        <v>3</v>
      </c>
      <c r="G152" s="189">
        <v>0.4</v>
      </c>
      <c r="H152" s="189">
        <f t="shared" si="6"/>
        <v>760</v>
      </c>
      <c r="I152" s="189">
        <f t="shared" si="7"/>
        <v>380</v>
      </c>
      <c r="J152" s="189">
        <f t="shared" si="8"/>
        <v>1140</v>
      </c>
    </row>
    <row r="153" spans="1:10" x14ac:dyDescent="0.2">
      <c r="A153" s="189">
        <f>'2019'!A156</f>
        <v>151</v>
      </c>
      <c r="B153" s="189">
        <f>'2019'!B156</f>
        <v>413</v>
      </c>
      <c r="C153" s="189" t="str">
        <f>'2019'!E156</f>
        <v>Новая Купавна</v>
      </c>
      <c r="D153" s="215">
        <f>'2019'!I156</f>
        <v>43465</v>
      </c>
      <c r="E153" s="189">
        <f>'2019'!L156</f>
        <v>3900</v>
      </c>
      <c r="F153" s="189">
        <f>'2019'!M156</f>
        <v>1</v>
      </c>
      <c r="G153" s="189">
        <v>0.5</v>
      </c>
      <c r="H153" s="189">
        <f t="shared" si="6"/>
        <v>1950</v>
      </c>
      <c r="I153" s="189">
        <f t="shared" si="7"/>
        <v>975</v>
      </c>
      <c r="J153" s="189">
        <f t="shared" si="8"/>
        <v>1950</v>
      </c>
    </row>
    <row r="154" spans="1:10" x14ac:dyDescent="0.2">
      <c r="A154" s="189">
        <f>'2019'!A157</f>
        <v>152</v>
      </c>
      <c r="B154" s="189">
        <f>'2019'!B157</f>
        <v>414</v>
      </c>
      <c r="C154" s="189" t="str">
        <f>'2019'!E157</f>
        <v>Электросталь</v>
      </c>
      <c r="D154" s="215">
        <f>'2019'!I157</f>
        <v>43464</v>
      </c>
      <c r="E154" s="189">
        <f>'2019'!L157</f>
        <v>2000</v>
      </c>
      <c r="F154" s="189">
        <f>'2019'!M157</f>
        <v>4</v>
      </c>
      <c r="G154" s="189">
        <v>0.5</v>
      </c>
      <c r="H154" s="189">
        <f t="shared" si="6"/>
        <v>1000</v>
      </c>
      <c r="I154" s="189">
        <f t="shared" si="7"/>
        <v>500</v>
      </c>
      <c r="J154" s="189">
        <f t="shared" si="8"/>
        <v>1000</v>
      </c>
    </row>
    <row r="155" spans="1:10" x14ac:dyDescent="0.2">
      <c r="A155" s="189">
        <f>'2019'!A158</f>
        <v>153</v>
      </c>
      <c r="B155" s="189">
        <f>'2019'!B158</f>
        <v>334</v>
      </c>
      <c r="C155" s="189" t="str">
        <f>'2019'!E158</f>
        <v>Шульгино</v>
      </c>
      <c r="D155" s="215">
        <f>'2019'!I158</f>
        <v>43465</v>
      </c>
      <c r="E155" s="189">
        <f>'2019'!L158</f>
        <v>2300</v>
      </c>
      <c r="F155" s="189">
        <f>'2019'!M158</f>
        <v>1</v>
      </c>
      <c r="G155" s="189">
        <v>0.5</v>
      </c>
      <c r="H155" s="189">
        <f t="shared" si="6"/>
        <v>1150</v>
      </c>
      <c r="I155" s="189">
        <f t="shared" si="7"/>
        <v>575</v>
      </c>
      <c r="J155" s="189">
        <f t="shared" si="8"/>
        <v>1150</v>
      </c>
    </row>
    <row r="156" spans="1:10" x14ac:dyDescent="0.2">
      <c r="A156" s="189">
        <f>'2019'!A159</f>
        <v>154</v>
      </c>
      <c r="B156" s="189">
        <f>'2019'!B159</f>
        <v>120</v>
      </c>
      <c r="C156" s="189" t="str">
        <f>'2019'!E159</f>
        <v>Старая Купавна</v>
      </c>
      <c r="D156" s="215">
        <f>'2019'!I159</f>
        <v>43465</v>
      </c>
      <c r="E156" s="189">
        <f>'2019'!L159</f>
        <v>2500</v>
      </c>
      <c r="F156" s="189">
        <f>'2019'!M159</f>
        <v>2</v>
      </c>
      <c r="G156" s="189">
        <v>0.5</v>
      </c>
      <c r="H156" s="189">
        <f t="shared" si="6"/>
        <v>1250</v>
      </c>
      <c r="I156" s="189">
        <f t="shared" si="7"/>
        <v>625</v>
      </c>
      <c r="J156" s="189">
        <f t="shared" si="8"/>
        <v>1250</v>
      </c>
    </row>
    <row r="157" spans="1:10" x14ac:dyDescent="0.2">
      <c r="A157" s="189">
        <f>'2019'!A160</f>
        <v>155</v>
      </c>
      <c r="B157" s="189">
        <f>'2019'!B160</f>
        <v>293</v>
      </c>
      <c r="C157" s="189" t="str">
        <f>'2019'!E160</f>
        <v>Железнодорожный</v>
      </c>
      <c r="D157" s="215">
        <f>'2019'!I160</f>
        <v>43464</v>
      </c>
      <c r="E157" s="189">
        <f>'2019'!L160</f>
        <v>2600</v>
      </c>
      <c r="F157" s="189">
        <f>'2019'!M160</f>
        <v>3</v>
      </c>
      <c r="G157" s="189">
        <v>0.4</v>
      </c>
      <c r="H157" s="189">
        <f t="shared" si="6"/>
        <v>1040</v>
      </c>
      <c r="I157" s="189">
        <f t="shared" si="7"/>
        <v>520</v>
      </c>
      <c r="J157" s="189">
        <f t="shared" si="8"/>
        <v>1560</v>
      </c>
    </row>
    <row r="158" spans="1:10" x14ac:dyDescent="0.2">
      <c r="A158" s="189">
        <f>'2019'!A161</f>
        <v>156</v>
      </c>
      <c r="B158" s="189">
        <f>'2019'!B161</f>
        <v>417</v>
      </c>
      <c r="C158" s="189" t="str">
        <f>'2019'!E161</f>
        <v>Старая Купавна</v>
      </c>
      <c r="D158" s="215">
        <f>'2019'!I161</f>
        <v>43465</v>
      </c>
      <c r="E158" s="189">
        <f>'2019'!L161</f>
        <v>2600</v>
      </c>
      <c r="F158" s="189">
        <f>'2019'!M161</f>
        <v>1</v>
      </c>
      <c r="G158" s="189">
        <v>0.5</v>
      </c>
      <c r="H158" s="189">
        <f t="shared" si="6"/>
        <v>1300</v>
      </c>
      <c r="I158" s="189">
        <f t="shared" si="7"/>
        <v>650</v>
      </c>
      <c r="J158" s="189">
        <f t="shared" si="8"/>
        <v>1300</v>
      </c>
    </row>
    <row r="159" spans="1:10" x14ac:dyDescent="0.2">
      <c r="A159" s="189">
        <f>'2019'!A162</f>
        <v>157</v>
      </c>
      <c r="B159" s="189">
        <f>'2019'!B162</f>
        <v>418</v>
      </c>
      <c r="C159" s="189" t="str">
        <f>'2019'!E162</f>
        <v>Старая Купавна</v>
      </c>
      <c r="D159" s="215">
        <f>'2019'!I162</f>
        <v>43465</v>
      </c>
      <c r="E159" s="189">
        <f>'2019'!L162</f>
        <v>2500</v>
      </c>
      <c r="F159" s="189">
        <f>'2019'!M162</f>
        <v>1</v>
      </c>
      <c r="G159" s="189">
        <v>0.5</v>
      </c>
      <c r="H159" s="189">
        <f t="shared" si="6"/>
        <v>1250</v>
      </c>
      <c r="I159" s="189">
        <f t="shared" si="7"/>
        <v>625</v>
      </c>
      <c r="J159" s="189">
        <f t="shared" si="8"/>
        <v>1250</v>
      </c>
    </row>
    <row r="160" spans="1:10" x14ac:dyDescent="0.2">
      <c r="A160" s="189">
        <f>'2019'!A163</f>
        <v>158</v>
      </c>
      <c r="B160" s="189">
        <f>'2019'!B163</f>
        <v>420</v>
      </c>
      <c r="C160" s="189" t="str">
        <f>'2019'!E163</f>
        <v>Ногинск</v>
      </c>
      <c r="D160" s="215">
        <f>'2019'!I163</f>
        <v>43461</v>
      </c>
      <c r="E160" s="189">
        <f>'2019'!L163</f>
        <v>2000</v>
      </c>
      <c r="F160" s="189">
        <f>'2019'!M163</f>
        <v>4</v>
      </c>
      <c r="G160" s="189">
        <v>0.5</v>
      </c>
      <c r="H160" s="189">
        <f t="shared" si="6"/>
        <v>1000</v>
      </c>
      <c r="I160" s="189">
        <f t="shared" si="7"/>
        <v>500</v>
      </c>
      <c r="J160" s="189">
        <f t="shared" si="8"/>
        <v>1000</v>
      </c>
    </row>
    <row r="161" spans="1:10" x14ac:dyDescent="0.2">
      <c r="A161" s="189">
        <f>'2019'!A164</f>
        <v>159</v>
      </c>
      <c r="B161" s="189">
        <f>'2019'!B164</f>
        <v>419</v>
      </c>
      <c r="C161" s="189" t="str">
        <f>'2019'!E164</f>
        <v>Старая Купавна</v>
      </c>
      <c r="D161" s="215">
        <f>'2019'!I164</f>
        <v>43464</v>
      </c>
      <c r="E161" s="189">
        <f>'2019'!L164</f>
        <v>2000</v>
      </c>
      <c r="F161" s="189">
        <f>'2019'!M164</f>
        <v>2</v>
      </c>
      <c r="G161" s="189">
        <v>0.5</v>
      </c>
      <c r="H161" s="189">
        <f t="shared" si="6"/>
        <v>1000</v>
      </c>
      <c r="I161" s="189">
        <f t="shared" si="7"/>
        <v>500</v>
      </c>
      <c r="J161" s="189">
        <f t="shared" si="8"/>
        <v>1000</v>
      </c>
    </row>
    <row r="162" spans="1:10" x14ac:dyDescent="0.2">
      <c r="A162" s="189">
        <f>'2019'!A165</f>
        <v>160</v>
      </c>
      <c r="B162" s="189">
        <f>'2019'!B165</f>
        <v>421</v>
      </c>
      <c r="C162" s="189" t="str">
        <f>'2019'!E165</f>
        <v>Бисерово Парк</v>
      </c>
      <c r="D162" s="215">
        <f>'2019'!I165</f>
        <v>43464</v>
      </c>
      <c r="E162" s="189">
        <f>'2019'!L165</f>
        <v>2000</v>
      </c>
      <c r="F162" s="189">
        <f>'2019'!M165</f>
        <v>1</v>
      </c>
      <c r="G162" s="189">
        <v>0.5</v>
      </c>
      <c r="H162" s="189">
        <f t="shared" si="6"/>
        <v>1000</v>
      </c>
      <c r="I162" s="189">
        <f t="shared" si="7"/>
        <v>500</v>
      </c>
      <c r="J162" s="189">
        <f t="shared" si="8"/>
        <v>1000</v>
      </c>
    </row>
    <row r="163" spans="1:10" x14ac:dyDescent="0.2">
      <c r="A163" s="189">
        <f>'2019'!A166</f>
        <v>161</v>
      </c>
      <c r="B163" s="189">
        <f>'2019'!B166</f>
        <v>422</v>
      </c>
      <c r="C163" s="189" t="str">
        <f>'2019'!E166</f>
        <v>Электросталь</v>
      </c>
      <c r="D163" s="215">
        <f>'2019'!I166</f>
        <v>43461</v>
      </c>
      <c r="E163" s="189">
        <f>'2019'!L166</f>
        <v>1700</v>
      </c>
      <c r="F163" s="189">
        <f>'2019'!M166</f>
        <v>4</v>
      </c>
      <c r="G163" s="189">
        <v>0.5</v>
      </c>
      <c r="H163" s="189">
        <f t="shared" si="6"/>
        <v>850</v>
      </c>
      <c r="I163" s="189">
        <f t="shared" si="7"/>
        <v>425</v>
      </c>
      <c r="J163" s="189">
        <f t="shared" si="8"/>
        <v>850</v>
      </c>
    </row>
    <row r="164" spans="1:10" x14ac:dyDescent="0.2">
      <c r="A164" s="189">
        <f>'2019'!A167</f>
        <v>162</v>
      </c>
      <c r="B164" s="189">
        <f>'2019'!B167</f>
        <v>221</v>
      </c>
      <c r="C164" s="189" t="str">
        <f>'2019'!E167</f>
        <v>Старая Купавна</v>
      </c>
      <c r="D164" s="215">
        <f>'2019'!I167</f>
        <v>43464</v>
      </c>
      <c r="E164" s="189">
        <f>'2019'!L167</f>
        <v>1900</v>
      </c>
      <c r="F164" s="189">
        <f>'2019'!M167</f>
        <v>2</v>
      </c>
      <c r="G164" s="189">
        <v>0.5</v>
      </c>
      <c r="H164" s="189">
        <f t="shared" si="6"/>
        <v>950</v>
      </c>
      <c r="I164" s="189">
        <f t="shared" si="7"/>
        <v>475</v>
      </c>
      <c r="J164" s="189">
        <f t="shared" si="8"/>
        <v>950</v>
      </c>
    </row>
    <row r="165" spans="1:10" x14ac:dyDescent="0.2">
      <c r="A165" s="189">
        <f>'2019'!A168</f>
        <v>163</v>
      </c>
      <c r="B165" s="189">
        <f>'2019'!B168</f>
        <v>343</v>
      </c>
      <c r="C165" s="189" t="str">
        <f>'2019'!E168</f>
        <v>Старая Купавна</v>
      </c>
      <c r="D165" s="215">
        <f>'2019'!I168</f>
        <v>43465</v>
      </c>
      <c r="E165" s="189">
        <f>'2019'!L168</f>
        <v>3900</v>
      </c>
      <c r="F165" s="189">
        <f>'2019'!M168</f>
        <v>4</v>
      </c>
      <c r="G165" s="189">
        <v>0.5</v>
      </c>
      <c r="H165" s="189">
        <f t="shared" si="6"/>
        <v>1950</v>
      </c>
      <c r="I165" s="189">
        <f t="shared" si="7"/>
        <v>975</v>
      </c>
      <c r="J165" s="189">
        <f t="shared" si="8"/>
        <v>1950</v>
      </c>
    </row>
    <row r="166" spans="1:10" x14ac:dyDescent="0.2">
      <c r="A166" s="189">
        <f>'2019'!A169</f>
        <v>164</v>
      </c>
      <c r="B166" s="189">
        <f>'2019'!B169</f>
        <v>423</v>
      </c>
      <c r="C166" s="189" t="str">
        <f>'2019'!E169</f>
        <v>Железнодорожный</v>
      </c>
      <c r="D166" s="215">
        <f>'2019'!I169</f>
        <v>43465</v>
      </c>
      <c r="E166" s="189">
        <f>'2019'!L169</f>
        <v>5000</v>
      </c>
      <c r="F166" s="189">
        <f>'2019'!M169</f>
        <v>3</v>
      </c>
      <c r="G166" s="189">
        <v>0.4</v>
      </c>
      <c r="H166" s="189">
        <f t="shared" si="6"/>
        <v>2000</v>
      </c>
      <c r="I166" s="189">
        <f t="shared" si="7"/>
        <v>1000</v>
      </c>
      <c r="J166" s="189">
        <f t="shared" si="8"/>
        <v>3000</v>
      </c>
    </row>
    <row r="167" spans="1:10" x14ac:dyDescent="0.2">
      <c r="A167" s="189">
        <f>'2019'!A170</f>
        <v>165</v>
      </c>
      <c r="B167" s="189">
        <f>'2019'!B170</f>
        <v>424</v>
      </c>
      <c r="C167" s="189" t="str">
        <f>'2019'!E170</f>
        <v>Железнодорожный</v>
      </c>
      <c r="D167" s="215">
        <f>'2019'!I170</f>
        <v>43465</v>
      </c>
      <c r="E167" s="189">
        <f>'2019'!L170</f>
        <v>5800</v>
      </c>
      <c r="F167" s="189">
        <f>'2019'!M170</f>
        <v>2</v>
      </c>
      <c r="G167" s="189">
        <v>0.4</v>
      </c>
      <c r="H167" s="189">
        <f t="shared" si="6"/>
        <v>2320</v>
      </c>
      <c r="I167" s="189">
        <f t="shared" si="7"/>
        <v>1160</v>
      </c>
      <c r="J167" s="189">
        <f t="shared" si="8"/>
        <v>3480</v>
      </c>
    </row>
    <row r="168" spans="1:10" x14ac:dyDescent="0.2">
      <c r="A168" s="189">
        <f>'2019'!A171</f>
        <v>166</v>
      </c>
      <c r="B168" s="189">
        <f>'2019'!B171</f>
        <v>425</v>
      </c>
      <c r="C168" s="189" t="str">
        <f>'2019'!E171</f>
        <v>Железнодорожный</v>
      </c>
      <c r="D168" s="215">
        <f>'2019'!I171</f>
        <v>43463</v>
      </c>
      <c r="E168" s="189">
        <f>'2019'!L171</f>
        <v>2000</v>
      </c>
      <c r="F168" s="189">
        <f>'2019'!M171</f>
        <v>3</v>
      </c>
      <c r="G168" s="189">
        <v>0.4</v>
      </c>
      <c r="H168" s="189">
        <f t="shared" si="6"/>
        <v>800</v>
      </c>
      <c r="I168" s="189">
        <f t="shared" si="7"/>
        <v>400</v>
      </c>
      <c r="J168" s="189">
        <f t="shared" si="8"/>
        <v>1200</v>
      </c>
    </row>
    <row r="169" spans="1:10" x14ac:dyDescent="0.2">
      <c r="A169" s="189">
        <f>'2019'!A172</f>
        <v>167</v>
      </c>
      <c r="B169" s="189">
        <f>'2019'!B172</f>
        <v>426</v>
      </c>
      <c r="C169" s="189" t="str">
        <f>'2019'!E172</f>
        <v>Колонтаево</v>
      </c>
      <c r="D169" s="215">
        <f>'2019'!I172</f>
        <v>43457</v>
      </c>
      <c r="E169" s="189">
        <f>'2019'!L172</f>
        <v>1700</v>
      </c>
      <c r="F169" s="189">
        <f>'2019'!M172</f>
        <v>2</v>
      </c>
      <c r="G169" s="189">
        <v>0.5</v>
      </c>
      <c r="H169" s="189">
        <f t="shared" si="6"/>
        <v>850</v>
      </c>
      <c r="I169" s="189">
        <f t="shared" si="7"/>
        <v>425</v>
      </c>
      <c r="J169" s="189">
        <f t="shared" si="8"/>
        <v>850</v>
      </c>
    </row>
    <row r="170" spans="1:10" x14ac:dyDescent="0.2">
      <c r="A170" s="189">
        <f>'2019'!A173</f>
        <v>168</v>
      </c>
      <c r="B170" s="189">
        <f>'2019'!B173</f>
        <v>181</v>
      </c>
      <c r="C170" s="189" t="str">
        <f>'2019'!E173</f>
        <v>Бисерово</v>
      </c>
      <c r="D170" s="215">
        <f>'2019'!I173</f>
        <v>43463</v>
      </c>
      <c r="E170" s="189">
        <f>'2019'!L173</f>
        <v>3000</v>
      </c>
      <c r="F170" s="189">
        <f>'2019'!M173</f>
        <v>1</v>
      </c>
      <c r="G170" s="189">
        <v>0.5</v>
      </c>
      <c r="H170" s="189">
        <f t="shared" si="6"/>
        <v>1500</v>
      </c>
      <c r="I170" s="189">
        <f t="shared" si="7"/>
        <v>750</v>
      </c>
      <c r="J170" s="189">
        <f t="shared" si="8"/>
        <v>1500</v>
      </c>
    </row>
    <row r="171" spans="1:10" x14ac:dyDescent="0.2">
      <c r="A171" s="189">
        <f>'2019'!A174</f>
        <v>169</v>
      </c>
      <c r="B171" s="189">
        <f>'2019'!B174</f>
        <v>428</v>
      </c>
      <c r="C171" s="189" t="str">
        <f>'2019'!E174</f>
        <v>Бисерово</v>
      </c>
      <c r="D171" s="215">
        <f>'2019'!I174</f>
        <v>43465</v>
      </c>
      <c r="E171" s="189">
        <f>'2019'!L174</f>
        <v>4100</v>
      </c>
      <c r="F171" s="189">
        <f>'2019'!M174</f>
        <v>2</v>
      </c>
      <c r="G171" s="189">
        <v>0.5</v>
      </c>
      <c r="H171" s="189">
        <f t="shared" si="6"/>
        <v>2050</v>
      </c>
      <c r="I171" s="189">
        <f t="shared" si="7"/>
        <v>1025</v>
      </c>
      <c r="J171" s="189">
        <f t="shared" si="8"/>
        <v>2050</v>
      </c>
    </row>
    <row r="172" spans="1:10" x14ac:dyDescent="0.2">
      <c r="A172" s="189">
        <f>'2019'!A175</f>
        <v>170</v>
      </c>
      <c r="B172" s="189">
        <f>'2019'!B175</f>
        <v>429</v>
      </c>
      <c r="C172" s="189" t="str">
        <f>'2019'!E175</f>
        <v>Старая Купавна</v>
      </c>
      <c r="D172" s="215">
        <f>'2019'!I175</f>
        <v>43465</v>
      </c>
      <c r="E172" s="189">
        <f>'2019'!L175</f>
        <v>3000</v>
      </c>
      <c r="F172" s="189">
        <f>'2019'!M175</f>
        <v>4</v>
      </c>
      <c r="G172" s="189">
        <v>0.5</v>
      </c>
      <c r="H172" s="189">
        <f t="shared" si="6"/>
        <v>1500</v>
      </c>
      <c r="I172" s="189">
        <f t="shared" si="7"/>
        <v>750</v>
      </c>
      <c r="J172" s="189">
        <f t="shared" si="8"/>
        <v>1500</v>
      </c>
    </row>
    <row r="173" spans="1:10" x14ac:dyDescent="0.2">
      <c r="A173" s="189">
        <f>'2019'!A176</f>
        <v>171</v>
      </c>
      <c r="B173" s="189">
        <f>'2019'!B176</f>
        <v>157</v>
      </c>
      <c r="C173" s="189" t="str">
        <f>'2019'!E176</f>
        <v>Зеленый</v>
      </c>
      <c r="D173" s="215">
        <f>'2019'!I176</f>
        <v>43464</v>
      </c>
      <c r="E173" s="189">
        <f>'2019'!L176</f>
        <v>1900</v>
      </c>
      <c r="F173" s="189">
        <f>'2019'!M176</f>
        <v>2</v>
      </c>
      <c r="G173" s="189">
        <v>0.5</v>
      </c>
      <c r="H173" s="189">
        <f t="shared" si="6"/>
        <v>950</v>
      </c>
      <c r="I173" s="189">
        <f t="shared" si="7"/>
        <v>475</v>
      </c>
      <c r="J173" s="189">
        <f t="shared" si="8"/>
        <v>950</v>
      </c>
    </row>
    <row r="174" spans="1:10" x14ac:dyDescent="0.2">
      <c r="A174" s="189">
        <f>'2019'!A177</f>
        <v>172</v>
      </c>
      <c r="B174" s="189">
        <f>'2019'!B177</f>
        <v>10</v>
      </c>
      <c r="C174" s="189" t="str">
        <f>'2019'!E177</f>
        <v>Старая Купавна</v>
      </c>
      <c r="D174" s="215">
        <f>'2019'!I177</f>
        <v>43463</v>
      </c>
      <c r="E174" s="189">
        <f>'2019'!L177</f>
        <v>1600</v>
      </c>
      <c r="F174" s="189">
        <f>'2019'!M177</f>
        <v>1</v>
      </c>
      <c r="G174" s="189">
        <v>0.5</v>
      </c>
      <c r="H174" s="189">
        <f t="shared" si="6"/>
        <v>800</v>
      </c>
      <c r="I174" s="189">
        <f t="shared" si="7"/>
        <v>400</v>
      </c>
      <c r="J174" s="189">
        <f t="shared" si="8"/>
        <v>800</v>
      </c>
    </row>
    <row r="175" spans="1:10" x14ac:dyDescent="0.2">
      <c r="A175" s="189">
        <f>'2019'!A178</f>
        <v>173</v>
      </c>
      <c r="B175" s="189">
        <f>'2019'!B178</f>
        <v>431</v>
      </c>
      <c r="C175" s="189" t="str">
        <f>'2019'!E178</f>
        <v>Ногинск</v>
      </c>
      <c r="D175" s="215">
        <f>'2019'!I178</f>
        <v>43462</v>
      </c>
      <c r="E175" s="189">
        <f>'2019'!L178</f>
        <v>1700</v>
      </c>
      <c r="F175" s="189">
        <f>'2019'!M178</f>
        <v>4</v>
      </c>
      <c r="G175" s="189">
        <v>0.5</v>
      </c>
      <c r="H175" s="189">
        <f t="shared" si="6"/>
        <v>850</v>
      </c>
      <c r="I175" s="189">
        <f t="shared" si="7"/>
        <v>425</v>
      </c>
      <c r="J175" s="189">
        <f t="shared" si="8"/>
        <v>850</v>
      </c>
    </row>
    <row r="176" spans="1:10" x14ac:dyDescent="0.2">
      <c r="A176" s="189">
        <f>'2019'!A179</f>
        <v>174</v>
      </c>
      <c r="B176" s="189">
        <f>'2019'!B179</f>
        <v>432</v>
      </c>
      <c r="C176" s="189" t="str">
        <f>'2019'!E179</f>
        <v>Ногинск</v>
      </c>
      <c r="D176" s="215">
        <f>'2019'!I179</f>
        <v>43464</v>
      </c>
      <c r="E176" s="189">
        <f>'2019'!L179</f>
        <v>2000</v>
      </c>
      <c r="F176" s="189">
        <f>'2019'!M179</f>
        <v>4</v>
      </c>
      <c r="G176" s="189">
        <v>0.5</v>
      </c>
      <c r="H176" s="189">
        <f t="shared" si="6"/>
        <v>1000</v>
      </c>
      <c r="I176" s="189">
        <f t="shared" si="7"/>
        <v>500</v>
      </c>
      <c r="J176" s="189">
        <f t="shared" si="8"/>
        <v>1000</v>
      </c>
    </row>
    <row r="177" spans="1:10" x14ac:dyDescent="0.2">
      <c r="A177" s="189">
        <f>'2019'!A180</f>
        <v>175</v>
      </c>
      <c r="B177" s="189">
        <f>'2019'!B180</f>
        <v>62</v>
      </c>
      <c r="C177" s="189" t="str">
        <f>'2019'!E180</f>
        <v>Бисерово</v>
      </c>
      <c r="D177" s="215">
        <f>'2019'!I180</f>
        <v>43465</v>
      </c>
      <c r="E177" s="189">
        <f>'2019'!L180</f>
        <v>4500</v>
      </c>
      <c r="F177" s="189">
        <f>'2019'!M180</f>
        <v>1</v>
      </c>
      <c r="G177" s="189">
        <v>0.5</v>
      </c>
      <c r="H177" s="189">
        <f t="shared" si="6"/>
        <v>2250</v>
      </c>
      <c r="I177" s="189">
        <f t="shared" si="7"/>
        <v>1125</v>
      </c>
      <c r="J177" s="189">
        <f t="shared" si="8"/>
        <v>2250</v>
      </c>
    </row>
    <row r="178" spans="1:10" x14ac:dyDescent="0.2">
      <c r="A178" s="189">
        <f>'2019'!A181</f>
        <v>176</v>
      </c>
      <c r="B178" s="189">
        <f>'2019'!B181</f>
        <v>433</v>
      </c>
      <c r="C178" s="189" t="str">
        <f>'2019'!E181</f>
        <v>Железнодорожный</v>
      </c>
      <c r="D178" s="215">
        <f>'2019'!I181</f>
        <v>43465</v>
      </c>
      <c r="E178" s="189">
        <f>'2019'!L181</f>
        <v>3800</v>
      </c>
      <c r="F178" s="189">
        <f>'2019'!M181</f>
        <v>3</v>
      </c>
      <c r="G178" s="189">
        <v>0.4</v>
      </c>
      <c r="H178" s="189">
        <f t="shared" si="6"/>
        <v>1520</v>
      </c>
      <c r="I178" s="189">
        <f t="shared" si="7"/>
        <v>760</v>
      </c>
      <c r="J178" s="189">
        <f t="shared" si="8"/>
        <v>2280</v>
      </c>
    </row>
    <row r="179" spans="1:10" x14ac:dyDescent="0.2">
      <c r="A179" s="189">
        <f>'2019'!A182</f>
        <v>177</v>
      </c>
      <c r="B179" s="189">
        <f>'2019'!B182</f>
        <v>434</v>
      </c>
      <c r="C179" s="189" t="str">
        <f>'2019'!E182</f>
        <v>Железнодорожный</v>
      </c>
      <c r="D179" s="215">
        <f>'2019'!I182</f>
        <v>43462</v>
      </c>
      <c r="E179" s="189">
        <f>'2019'!L182</f>
        <v>2000</v>
      </c>
      <c r="F179" s="189">
        <f>'2019'!M182</f>
        <v>3</v>
      </c>
      <c r="G179" s="189">
        <v>0.4</v>
      </c>
      <c r="H179" s="189">
        <f t="shared" si="6"/>
        <v>800</v>
      </c>
      <c r="I179" s="189">
        <f t="shared" si="7"/>
        <v>400</v>
      </c>
      <c r="J179" s="189">
        <f t="shared" si="8"/>
        <v>1200</v>
      </c>
    </row>
    <row r="180" spans="1:10" x14ac:dyDescent="0.2">
      <c r="A180" s="189">
        <f>'2019'!A183</f>
        <v>178</v>
      </c>
      <c r="B180" s="189">
        <f>'2019'!B183</f>
        <v>435</v>
      </c>
      <c r="C180" s="189" t="str">
        <f>'2019'!E183</f>
        <v>Шульгино</v>
      </c>
      <c r="D180" s="215">
        <f>'2019'!I183</f>
        <v>43462</v>
      </c>
      <c r="E180" s="189">
        <f>'2019'!L183</f>
        <v>1700</v>
      </c>
      <c r="F180" s="189">
        <f>'2019'!M183</f>
        <v>2</v>
      </c>
      <c r="G180" s="189">
        <v>0.5</v>
      </c>
      <c r="H180" s="189">
        <f t="shared" si="6"/>
        <v>850</v>
      </c>
      <c r="I180" s="189">
        <f t="shared" si="7"/>
        <v>425</v>
      </c>
      <c r="J180" s="189">
        <f t="shared" si="8"/>
        <v>850</v>
      </c>
    </row>
    <row r="181" spans="1:10" x14ac:dyDescent="0.2">
      <c r="A181" s="189">
        <f>'2019'!A184</f>
        <v>179</v>
      </c>
      <c r="B181" s="189">
        <f>'2019'!B184</f>
        <v>436</v>
      </c>
      <c r="C181" s="189" t="str">
        <f>'2019'!E184</f>
        <v>Старая Купавна</v>
      </c>
      <c r="D181" s="215">
        <f>'2019'!I184</f>
        <v>43460</v>
      </c>
      <c r="E181" s="189">
        <f>'2019'!L184</f>
        <v>1500</v>
      </c>
      <c r="F181" s="189">
        <f>'2019'!M184</f>
        <v>3</v>
      </c>
      <c r="G181" s="189">
        <v>0.5</v>
      </c>
      <c r="H181" s="189">
        <f t="shared" si="6"/>
        <v>750</v>
      </c>
      <c r="I181" s="189">
        <f t="shared" si="7"/>
        <v>375</v>
      </c>
      <c r="J181" s="189">
        <f t="shared" si="8"/>
        <v>750</v>
      </c>
    </row>
    <row r="182" spans="1:10" x14ac:dyDescent="0.2">
      <c r="A182" s="189">
        <f>'2019'!A185</f>
        <v>180</v>
      </c>
      <c r="B182" s="189">
        <f>'2019'!B185</f>
        <v>439</v>
      </c>
      <c r="C182" s="189" t="str">
        <f>'2019'!E185</f>
        <v>Новая Купавна</v>
      </c>
      <c r="D182" s="215">
        <f>'2019'!I185</f>
        <v>43465</v>
      </c>
      <c r="E182" s="189">
        <f>'2019'!L185</f>
        <v>3900</v>
      </c>
      <c r="F182" s="189">
        <f>'2019'!M185</f>
        <v>2</v>
      </c>
      <c r="G182" s="189">
        <v>0.5</v>
      </c>
      <c r="H182" s="189">
        <f t="shared" si="6"/>
        <v>1950</v>
      </c>
      <c r="I182" s="189">
        <f t="shared" si="7"/>
        <v>975</v>
      </c>
      <c r="J182" s="189">
        <f t="shared" si="8"/>
        <v>1950</v>
      </c>
    </row>
    <row r="183" spans="1:10" x14ac:dyDescent="0.2">
      <c r="A183" s="189">
        <f>'2019'!A186</f>
        <v>181</v>
      </c>
      <c r="B183" s="189">
        <f>'2019'!B186</f>
        <v>440</v>
      </c>
      <c r="C183" s="189" t="str">
        <f>'2019'!E186</f>
        <v>Старая Купавна</v>
      </c>
      <c r="D183" s="215">
        <f>'2019'!I186</f>
        <v>43463</v>
      </c>
      <c r="E183" s="189">
        <f>'2019'!L186</f>
        <v>1700</v>
      </c>
      <c r="F183" s="189">
        <f>'2019'!M186</f>
        <v>1</v>
      </c>
      <c r="G183" s="189">
        <v>0.5</v>
      </c>
      <c r="H183" s="189">
        <f t="shared" si="6"/>
        <v>850</v>
      </c>
      <c r="I183" s="189">
        <f t="shared" si="7"/>
        <v>425</v>
      </c>
      <c r="J183" s="189">
        <f t="shared" si="8"/>
        <v>850</v>
      </c>
    </row>
    <row r="184" spans="1:10" x14ac:dyDescent="0.2">
      <c r="A184" s="189">
        <f>'2019'!A187</f>
        <v>182</v>
      </c>
      <c r="B184" s="189">
        <f>'2019'!B187</f>
        <v>441</v>
      </c>
      <c r="C184" s="189" t="str">
        <f>'2019'!E187</f>
        <v>Железнодорожный</v>
      </c>
      <c r="D184" s="215">
        <f>'2019'!I187</f>
        <v>43465</v>
      </c>
      <c r="E184" s="189">
        <f>'2019'!L187</f>
        <v>5400</v>
      </c>
      <c r="F184" s="189">
        <f>'2019'!M187</f>
        <v>3</v>
      </c>
      <c r="G184" s="189">
        <v>0.4</v>
      </c>
      <c r="H184" s="189">
        <f t="shared" si="6"/>
        <v>2160</v>
      </c>
      <c r="I184" s="189">
        <f t="shared" si="7"/>
        <v>1080</v>
      </c>
      <c r="J184" s="189">
        <f t="shared" si="8"/>
        <v>3240</v>
      </c>
    </row>
    <row r="185" spans="1:10" x14ac:dyDescent="0.2">
      <c r="A185" s="189">
        <f>'2019'!A188</f>
        <v>183</v>
      </c>
      <c r="B185" s="189">
        <f>'2019'!B188</f>
        <v>191</v>
      </c>
      <c r="C185" s="189" t="str">
        <f>'2019'!E188</f>
        <v>Бисерово</v>
      </c>
      <c r="D185" s="215">
        <f>'2019'!I188</f>
        <v>43462</v>
      </c>
      <c r="E185" s="189">
        <f>'2019'!L188</f>
        <v>1600</v>
      </c>
      <c r="F185" s="189">
        <f>'2019'!M188</f>
        <v>2</v>
      </c>
      <c r="G185" s="189">
        <v>0.5</v>
      </c>
      <c r="H185" s="189">
        <f t="shared" si="6"/>
        <v>800</v>
      </c>
      <c r="I185" s="189">
        <f t="shared" si="7"/>
        <v>400</v>
      </c>
      <c r="J185" s="189">
        <f t="shared" si="8"/>
        <v>800</v>
      </c>
    </row>
    <row r="186" spans="1:10" x14ac:dyDescent="0.2">
      <c r="A186" s="189">
        <f>'2019'!A189</f>
        <v>184</v>
      </c>
      <c r="B186" s="189">
        <f>'2019'!B189</f>
        <v>444</v>
      </c>
      <c r="C186" s="189" t="str">
        <f>'2019'!E189</f>
        <v>Монино</v>
      </c>
      <c r="D186" s="215">
        <f>'2019'!I189</f>
        <v>43465</v>
      </c>
      <c r="E186" s="189">
        <f>'2019'!L189</f>
        <v>2800</v>
      </c>
      <c r="F186" s="189">
        <f>'2019'!M189</f>
        <v>2</v>
      </c>
      <c r="G186" s="189">
        <v>0.5</v>
      </c>
      <c r="H186" s="189">
        <f t="shared" si="6"/>
        <v>1400</v>
      </c>
      <c r="I186" s="189">
        <f t="shared" si="7"/>
        <v>700</v>
      </c>
      <c r="J186" s="189">
        <f t="shared" si="8"/>
        <v>1400</v>
      </c>
    </row>
    <row r="187" spans="1:10" x14ac:dyDescent="0.2">
      <c r="A187" s="189">
        <f>'2019'!A190</f>
        <v>185</v>
      </c>
      <c r="B187" s="189">
        <f>'2019'!B190</f>
        <v>445</v>
      </c>
      <c r="C187" s="189" t="str">
        <f>'2019'!E190</f>
        <v>Балобаново</v>
      </c>
      <c r="D187" s="215">
        <f>'2019'!I190</f>
        <v>43465</v>
      </c>
      <c r="E187" s="189">
        <f>'2019'!L190</f>
        <v>4500</v>
      </c>
      <c r="F187" s="189">
        <f>'2019'!M190</f>
        <v>4</v>
      </c>
      <c r="G187" s="189">
        <v>0.5</v>
      </c>
      <c r="H187" s="189">
        <f t="shared" si="6"/>
        <v>2250</v>
      </c>
      <c r="I187" s="189">
        <f t="shared" si="7"/>
        <v>1125</v>
      </c>
      <c r="J187" s="189">
        <f t="shared" si="8"/>
        <v>2250</v>
      </c>
    </row>
    <row r="188" spans="1:10" x14ac:dyDescent="0.2">
      <c r="A188" s="189">
        <f>'2019'!A191</f>
        <v>0</v>
      </c>
      <c r="B188" s="189">
        <f>'2019'!B191</f>
        <v>0</v>
      </c>
      <c r="C188" s="189">
        <f>'2019'!E191</f>
        <v>0</v>
      </c>
      <c r="D188" s="215">
        <f>'2019'!I191</f>
        <v>0</v>
      </c>
      <c r="E188" s="189">
        <f>'2019'!L191</f>
        <v>0</v>
      </c>
      <c r="F188" s="189">
        <f>'2019'!M191</f>
        <v>0</v>
      </c>
      <c r="G188" s="189"/>
      <c r="H188" s="189">
        <f t="shared" si="6"/>
        <v>0</v>
      </c>
      <c r="I188" s="189">
        <f t="shared" si="7"/>
        <v>0</v>
      </c>
      <c r="J188" s="189">
        <f t="shared" si="8"/>
        <v>0</v>
      </c>
    </row>
    <row r="189" spans="1:10" x14ac:dyDescent="0.2">
      <c r="A189" s="189">
        <f>'2019'!A192</f>
        <v>0</v>
      </c>
      <c r="B189" s="189">
        <f>'2019'!B192</f>
        <v>0</v>
      </c>
      <c r="C189" s="189">
        <f>'2019'!E192</f>
        <v>0</v>
      </c>
      <c r="D189" s="215">
        <f>'2019'!I192</f>
        <v>0</v>
      </c>
      <c r="E189" s="189">
        <f>'2019'!L192</f>
        <v>0</v>
      </c>
      <c r="F189" s="189">
        <f>'2019'!M192</f>
        <v>0</v>
      </c>
      <c r="G189" s="189"/>
      <c r="H189" s="189">
        <f t="shared" si="6"/>
        <v>0</v>
      </c>
      <c r="I189" s="189">
        <f t="shared" si="7"/>
        <v>0</v>
      </c>
      <c r="J189" s="189">
        <f t="shared" si="8"/>
        <v>0</v>
      </c>
    </row>
    <row r="190" spans="1:10" x14ac:dyDescent="0.2">
      <c r="A190" s="189">
        <f>'2019'!A193</f>
        <v>0</v>
      </c>
      <c r="B190" s="189">
        <f>'2019'!B193</f>
        <v>0</v>
      </c>
      <c r="C190" s="189">
        <f>'2019'!E193</f>
        <v>0</v>
      </c>
      <c r="D190" s="215">
        <f>'2019'!I193</f>
        <v>0</v>
      </c>
      <c r="E190" s="189">
        <f>'2019'!L193</f>
        <v>0</v>
      </c>
      <c r="F190" s="189">
        <f>'2019'!M193</f>
        <v>0</v>
      </c>
      <c r="G190" s="189"/>
      <c r="H190" s="189">
        <f t="shared" si="6"/>
        <v>0</v>
      </c>
      <c r="I190" s="189">
        <f t="shared" si="7"/>
        <v>0</v>
      </c>
      <c r="J190" s="189">
        <f t="shared" si="8"/>
        <v>0</v>
      </c>
    </row>
    <row r="191" spans="1:10" x14ac:dyDescent="0.2">
      <c r="A191" s="189">
        <f>'2019'!A194</f>
        <v>0</v>
      </c>
      <c r="B191" s="189">
        <f>'2019'!B194</f>
        <v>0</v>
      </c>
      <c r="C191" s="189">
        <f>'2019'!E194</f>
        <v>0</v>
      </c>
      <c r="D191" s="215">
        <f>'2019'!I194</f>
        <v>0</v>
      </c>
      <c r="E191" s="189">
        <f>'2019'!L194</f>
        <v>0</v>
      </c>
      <c r="F191" s="189">
        <f>'2019'!M194</f>
        <v>0</v>
      </c>
      <c r="G191" s="189"/>
      <c r="H191" s="189">
        <f t="shared" si="6"/>
        <v>0</v>
      </c>
      <c r="I191" s="189">
        <f t="shared" si="7"/>
        <v>0</v>
      </c>
      <c r="J191" s="189">
        <f t="shared" si="8"/>
        <v>0</v>
      </c>
    </row>
    <row r="192" spans="1:10" x14ac:dyDescent="0.2">
      <c r="A192" s="189">
        <f>'2019'!A195</f>
        <v>0</v>
      </c>
      <c r="B192" s="189">
        <f>'2019'!B195</f>
        <v>0</v>
      </c>
      <c r="C192" s="189">
        <f>'2019'!E195</f>
        <v>0</v>
      </c>
      <c r="D192" s="215">
        <f>'2019'!I195</f>
        <v>0</v>
      </c>
      <c r="E192" s="189">
        <f>'2019'!L195</f>
        <v>0</v>
      </c>
      <c r="F192" s="189">
        <f>'2019'!M195</f>
        <v>0</v>
      </c>
      <c r="G192" s="189"/>
      <c r="H192" s="189">
        <f t="shared" si="6"/>
        <v>0</v>
      </c>
      <c r="I192" s="189">
        <f t="shared" si="7"/>
        <v>0</v>
      </c>
      <c r="J192" s="189">
        <f t="shared" si="8"/>
        <v>0</v>
      </c>
    </row>
    <row r="193" spans="1:10" x14ac:dyDescent="0.2">
      <c r="A193" s="189">
        <f>'2019'!A196</f>
        <v>0</v>
      </c>
      <c r="B193" s="189">
        <f>'2019'!B196</f>
        <v>0</v>
      </c>
      <c r="C193" s="189">
        <f>'2019'!E196</f>
        <v>0</v>
      </c>
      <c r="D193" s="215">
        <f>'2019'!I196</f>
        <v>0</v>
      </c>
      <c r="E193" s="189">
        <f>'2019'!L196</f>
        <v>0</v>
      </c>
      <c r="F193" s="189">
        <f>'2019'!M196</f>
        <v>0</v>
      </c>
      <c r="G193" s="189"/>
      <c r="H193" s="189">
        <f t="shared" si="6"/>
        <v>0</v>
      </c>
      <c r="I193" s="189">
        <f t="shared" si="7"/>
        <v>0</v>
      </c>
      <c r="J193" s="189">
        <f t="shared" si="8"/>
        <v>0</v>
      </c>
    </row>
    <row r="194" spans="1:10" x14ac:dyDescent="0.2">
      <c r="A194" s="189">
        <f>'2019'!A197</f>
        <v>0</v>
      </c>
      <c r="B194" s="189">
        <f>'2019'!B197</f>
        <v>0</v>
      </c>
      <c r="C194" s="189">
        <f>'2019'!E197</f>
        <v>0</v>
      </c>
      <c r="D194" s="215">
        <f>'2019'!I197</f>
        <v>0</v>
      </c>
      <c r="E194" s="189">
        <f>'2019'!L197</f>
        <v>0</v>
      </c>
      <c r="F194" s="189">
        <f>'2019'!M197</f>
        <v>0</v>
      </c>
      <c r="G194" s="189"/>
      <c r="H194" s="189">
        <f t="shared" si="6"/>
        <v>0</v>
      </c>
      <c r="I194" s="189">
        <f t="shared" si="7"/>
        <v>0</v>
      </c>
      <c r="J194" s="189">
        <f t="shared" si="8"/>
        <v>0</v>
      </c>
    </row>
    <row r="195" spans="1:10" x14ac:dyDescent="0.2">
      <c r="A195" s="189">
        <f>'2019'!A198</f>
        <v>0</v>
      </c>
      <c r="B195" s="189">
        <f>'2019'!B198</f>
        <v>0</v>
      </c>
      <c r="C195" s="189">
        <f>'2019'!E198</f>
        <v>0</v>
      </c>
      <c r="D195" s="215">
        <f>'2019'!I198</f>
        <v>0</v>
      </c>
      <c r="E195" s="189">
        <f>'2019'!L198</f>
        <v>0</v>
      </c>
      <c r="F195" s="189">
        <f>'2019'!M198</f>
        <v>0</v>
      </c>
      <c r="G195" s="189"/>
      <c r="H195" s="189">
        <f t="shared" si="6"/>
        <v>0</v>
      </c>
      <c r="I195" s="189">
        <f t="shared" si="7"/>
        <v>0</v>
      </c>
      <c r="J195" s="189">
        <f t="shared" si="8"/>
        <v>0</v>
      </c>
    </row>
    <row r="196" spans="1:10" x14ac:dyDescent="0.2">
      <c r="A196" s="189">
        <f>'2019'!A199</f>
        <v>0</v>
      </c>
      <c r="B196" s="189">
        <f>'2019'!B199</f>
        <v>0</v>
      </c>
      <c r="C196" s="189">
        <f>'2019'!E199</f>
        <v>0</v>
      </c>
      <c r="D196" s="215">
        <f>'2019'!I199</f>
        <v>0</v>
      </c>
      <c r="E196" s="189">
        <f>'2019'!L199</f>
        <v>0</v>
      </c>
      <c r="F196" s="189">
        <f>'2019'!M199</f>
        <v>0</v>
      </c>
      <c r="G196" s="189"/>
      <c r="H196" s="189">
        <f t="shared" ref="H196:H259" si="9">E196*G196</f>
        <v>0</v>
      </c>
      <c r="I196" s="189">
        <f t="shared" ref="I196:I259" si="10">H196/2</f>
        <v>0</v>
      </c>
      <c r="J196" s="189">
        <f t="shared" ref="J196:J259" si="11">E196-H196</f>
        <v>0</v>
      </c>
    </row>
    <row r="197" spans="1:10" x14ac:dyDescent="0.2">
      <c r="A197" s="189">
        <f>'2019'!A200</f>
        <v>0</v>
      </c>
      <c r="B197" s="189">
        <f>'2019'!B200</f>
        <v>0</v>
      </c>
      <c r="C197" s="189">
        <f>'2019'!E200</f>
        <v>0</v>
      </c>
      <c r="D197" s="215">
        <f>'2019'!I200</f>
        <v>0</v>
      </c>
      <c r="E197" s="189">
        <f>'2019'!L200</f>
        <v>0</v>
      </c>
      <c r="F197" s="189">
        <f>'2019'!M200</f>
        <v>0</v>
      </c>
      <c r="G197" s="189"/>
      <c r="H197" s="189">
        <f t="shared" si="9"/>
        <v>0</v>
      </c>
      <c r="I197" s="189">
        <f t="shared" si="10"/>
        <v>0</v>
      </c>
      <c r="J197" s="189">
        <f t="shared" si="11"/>
        <v>0</v>
      </c>
    </row>
    <row r="198" spans="1:10" x14ac:dyDescent="0.2">
      <c r="A198" s="189">
        <f>'2019'!A201</f>
        <v>0</v>
      </c>
      <c r="B198" s="189">
        <f>'2019'!B201</f>
        <v>0</v>
      </c>
      <c r="C198" s="189">
        <f>'2019'!E201</f>
        <v>0</v>
      </c>
      <c r="D198" s="215">
        <f>'2019'!I201</f>
        <v>0</v>
      </c>
      <c r="E198" s="189">
        <f>'2019'!L201</f>
        <v>0</v>
      </c>
      <c r="F198" s="189">
        <f>'2019'!M201</f>
        <v>0</v>
      </c>
      <c r="G198" s="189"/>
      <c r="H198" s="189">
        <f t="shared" si="9"/>
        <v>0</v>
      </c>
      <c r="I198" s="189">
        <f t="shared" si="10"/>
        <v>0</v>
      </c>
      <c r="J198" s="189">
        <f t="shared" si="11"/>
        <v>0</v>
      </c>
    </row>
    <row r="199" spans="1:10" x14ac:dyDescent="0.2">
      <c r="A199" s="189">
        <f>'2019'!A202</f>
        <v>0</v>
      </c>
      <c r="B199" s="189">
        <f>'2019'!B202</f>
        <v>0</v>
      </c>
      <c r="C199" s="189">
        <f>'2019'!E202</f>
        <v>0</v>
      </c>
      <c r="D199" s="215">
        <f>'2019'!I202</f>
        <v>0</v>
      </c>
      <c r="E199" s="189">
        <f>'2019'!L202</f>
        <v>0</v>
      </c>
      <c r="F199" s="189">
        <f>'2019'!M202</f>
        <v>0</v>
      </c>
      <c r="G199" s="189"/>
      <c r="H199" s="189">
        <f t="shared" si="9"/>
        <v>0</v>
      </c>
      <c r="I199" s="189">
        <f t="shared" si="10"/>
        <v>0</v>
      </c>
      <c r="J199" s="189">
        <f t="shared" si="11"/>
        <v>0</v>
      </c>
    </row>
    <row r="200" spans="1:10" x14ac:dyDescent="0.2">
      <c r="A200" s="189">
        <f>'2019'!A203</f>
        <v>0</v>
      </c>
      <c r="B200" s="189">
        <f>'2019'!B203</f>
        <v>0</v>
      </c>
      <c r="C200" s="189">
        <f>'2019'!E203</f>
        <v>0</v>
      </c>
      <c r="D200" s="215">
        <f>'2019'!I203</f>
        <v>0</v>
      </c>
      <c r="E200" s="189">
        <f>'2019'!L203</f>
        <v>0</v>
      </c>
      <c r="F200" s="189">
        <f>'2019'!M203</f>
        <v>0</v>
      </c>
      <c r="G200" s="189"/>
      <c r="H200" s="189">
        <f t="shared" si="9"/>
        <v>0</v>
      </c>
      <c r="I200" s="189">
        <f t="shared" si="10"/>
        <v>0</v>
      </c>
      <c r="J200" s="189">
        <f t="shared" si="11"/>
        <v>0</v>
      </c>
    </row>
    <row r="201" spans="1:10" x14ac:dyDescent="0.2">
      <c r="A201" s="189">
        <f>'2019'!A204</f>
        <v>0</v>
      </c>
      <c r="B201" s="189">
        <f>'2019'!B204</f>
        <v>0</v>
      </c>
      <c r="C201" s="189">
        <f>'2019'!E204</f>
        <v>0</v>
      </c>
      <c r="D201" s="215">
        <f>'2019'!I204</f>
        <v>0</v>
      </c>
      <c r="E201" s="189">
        <f>'2019'!L204</f>
        <v>0</v>
      </c>
      <c r="F201" s="189">
        <f>'2019'!M204</f>
        <v>0</v>
      </c>
      <c r="G201" s="189"/>
      <c r="H201" s="189">
        <f t="shared" si="9"/>
        <v>0</v>
      </c>
      <c r="I201" s="189">
        <f t="shared" si="10"/>
        <v>0</v>
      </c>
      <c r="J201" s="189">
        <f t="shared" si="11"/>
        <v>0</v>
      </c>
    </row>
    <row r="202" spans="1:10" x14ac:dyDescent="0.2">
      <c r="A202" s="189">
        <f>'2019'!A205</f>
        <v>0</v>
      </c>
      <c r="B202" s="189">
        <f>'2019'!B205</f>
        <v>0</v>
      </c>
      <c r="C202" s="189">
        <f>'2019'!E205</f>
        <v>0</v>
      </c>
      <c r="D202" s="215">
        <f>'2019'!I205</f>
        <v>0</v>
      </c>
      <c r="E202" s="189">
        <f>'2019'!L205</f>
        <v>0</v>
      </c>
      <c r="F202" s="189">
        <f>'2019'!M205</f>
        <v>0</v>
      </c>
      <c r="G202" s="189"/>
      <c r="H202" s="189">
        <f t="shared" si="9"/>
        <v>0</v>
      </c>
      <c r="I202" s="189">
        <f t="shared" si="10"/>
        <v>0</v>
      </c>
      <c r="J202" s="189">
        <f t="shared" si="11"/>
        <v>0</v>
      </c>
    </row>
    <row r="203" spans="1:10" x14ac:dyDescent="0.2">
      <c r="A203" s="189">
        <f>'2019'!A206</f>
        <v>0</v>
      </c>
      <c r="B203" s="189">
        <f>'2019'!B206</f>
        <v>0</v>
      </c>
      <c r="C203" s="189">
        <f>'2019'!E206</f>
        <v>0</v>
      </c>
      <c r="D203" s="215">
        <f>'2019'!I206</f>
        <v>0</v>
      </c>
      <c r="E203" s="189">
        <f>'2019'!L206</f>
        <v>0</v>
      </c>
      <c r="F203" s="189">
        <f>'2019'!M206</f>
        <v>0</v>
      </c>
      <c r="G203" s="189"/>
      <c r="H203" s="189">
        <f t="shared" si="9"/>
        <v>0</v>
      </c>
      <c r="I203" s="189">
        <f t="shared" si="10"/>
        <v>0</v>
      </c>
      <c r="J203" s="189">
        <f t="shared" si="11"/>
        <v>0</v>
      </c>
    </row>
    <row r="204" spans="1:10" x14ac:dyDescent="0.2">
      <c r="A204" s="189">
        <f>'2019'!A207</f>
        <v>0</v>
      </c>
      <c r="B204" s="189">
        <f>'2019'!B207</f>
        <v>0</v>
      </c>
      <c r="C204" s="189">
        <f>'2019'!E207</f>
        <v>0</v>
      </c>
      <c r="D204" s="215">
        <f>'2019'!I207</f>
        <v>0</v>
      </c>
      <c r="E204" s="189">
        <f>'2019'!L207</f>
        <v>0</v>
      </c>
      <c r="F204" s="189">
        <f>'2019'!M207</f>
        <v>0</v>
      </c>
      <c r="G204" s="189"/>
      <c r="H204" s="189">
        <f t="shared" si="9"/>
        <v>0</v>
      </c>
      <c r="I204" s="189">
        <f t="shared" si="10"/>
        <v>0</v>
      </c>
      <c r="J204" s="189">
        <f t="shared" si="11"/>
        <v>0</v>
      </c>
    </row>
    <row r="205" spans="1:10" x14ac:dyDescent="0.2">
      <c r="A205" s="189">
        <f>'2019'!A208</f>
        <v>0</v>
      </c>
      <c r="B205" s="189">
        <f>'2019'!B208</f>
        <v>0</v>
      </c>
      <c r="C205" s="189">
        <f>'2019'!E208</f>
        <v>0</v>
      </c>
      <c r="D205" s="215">
        <f>'2019'!I208</f>
        <v>0</v>
      </c>
      <c r="E205" s="189">
        <f>'2019'!L208</f>
        <v>0</v>
      </c>
      <c r="F205" s="189">
        <f>'2019'!M208</f>
        <v>0</v>
      </c>
      <c r="G205" s="189"/>
      <c r="H205" s="189">
        <f t="shared" si="9"/>
        <v>0</v>
      </c>
      <c r="I205" s="189">
        <f t="shared" si="10"/>
        <v>0</v>
      </c>
      <c r="J205" s="189">
        <f t="shared" si="11"/>
        <v>0</v>
      </c>
    </row>
    <row r="206" spans="1:10" x14ac:dyDescent="0.2">
      <c r="A206" s="189">
        <f>'2019'!A209</f>
        <v>0</v>
      </c>
      <c r="B206" s="189">
        <f>'2019'!B209</f>
        <v>0</v>
      </c>
      <c r="C206" s="189">
        <f>'2019'!E209</f>
        <v>0</v>
      </c>
      <c r="D206" s="215">
        <f>'2019'!I209</f>
        <v>0</v>
      </c>
      <c r="E206" s="189">
        <f>'2019'!L209</f>
        <v>0</v>
      </c>
      <c r="F206" s="189">
        <f>'2019'!M209</f>
        <v>0</v>
      </c>
      <c r="G206" s="189"/>
      <c r="H206" s="189">
        <f t="shared" si="9"/>
        <v>0</v>
      </c>
      <c r="I206" s="189">
        <f t="shared" si="10"/>
        <v>0</v>
      </c>
      <c r="J206" s="189">
        <f t="shared" si="11"/>
        <v>0</v>
      </c>
    </row>
    <row r="207" spans="1:10" x14ac:dyDescent="0.2">
      <c r="A207" s="189">
        <f>'2019'!A210</f>
        <v>0</v>
      </c>
      <c r="B207" s="189">
        <f>'2019'!B210</f>
        <v>0</v>
      </c>
      <c r="C207" s="189">
        <f>'2019'!E210</f>
        <v>0</v>
      </c>
      <c r="D207" s="215">
        <f>'2019'!I210</f>
        <v>0</v>
      </c>
      <c r="E207" s="189">
        <f>'2019'!L210</f>
        <v>0</v>
      </c>
      <c r="F207" s="189">
        <f>'2019'!M210</f>
        <v>0</v>
      </c>
      <c r="G207" s="189"/>
      <c r="H207" s="189">
        <f t="shared" si="9"/>
        <v>0</v>
      </c>
      <c r="I207" s="189">
        <f t="shared" si="10"/>
        <v>0</v>
      </c>
      <c r="J207" s="189">
        <f t="shared" si="11"/>
        <v>0</v>
      </c>
    </row>
    <row r="208" spans="1:10" x14ac:dyDescent="0.2">
      <c r="A208" s="189">
        <f>'2019'!A211</f>
        <v>0</v>
      </c>
      <c r="B208" s="189">
        <f>'2019'!B211</f>
        <v>0</v>
      </c>
      <c r="C208" s="189">
        <f>'2019'!E211</f>
        <v>0</v>
      </c>
      <c r="D208" s="215">
        <f>'2019'!I211</f>
        <v>0</v>
      </c>
      <c r="E208" s="189">
        <f>'2019'!L211</f>
        <v>0</v>
      </c>
      <c r="F208" s="189">
        <f>'2019'!M211</f>
        <v>0</v>
      </c>
      <c r="G208" s="189"/>
      <c r="H208" s="189">
        <f t="shared" si="9"/>
        <v>0</v>
      </c>
      <c r="I208" s="189">
        <f t="shared" si="10"/>
        <v>0</v>
      </c>
      <c r="J208" s="189">
        <f t="shared" si="11"/>
        <v>0</v>
      </c>
    </row>
    <row r="209" spans="1:10" x14ac:dyDescent="0.2">
      <c r="A209" s="189">
        <f>'2019'!A212</f>
        <v>0</v>
      </c>
      <c r="B209" s="189">
        <f>'2019'!B212</f>
        <v>0</v>
      </c>
      <c r="C209" s="189">
        <f>'2019'!E212</f>
        <v>0</v>
      </c>
      <c r="D209" s="215">
        <f>'2019'!I212</f>
        <v>0</v>
      </c>
      <c r="E209" s="189">
        <f>'2019'!L212</f>
        <v>0</v>
      </c>
      <c r="F209" s="189">
        <f>'2019'!M212</f>
        <v>0</v>
      </c>
      <c r="G209" s="189"/>
      <c r="H209" s="189">
        <f t="shared" si="9"/>
        <v>0</v>
      </c>
      <c r="I209" s="189">
        <f t="shared" si="10"/>
        <v>0</v>
      </c>
      <c r="J209" s="189">
        <f t="shared" si="11"/>
        <v>0</v>
      </c>
    </row>
    <row r="210" spans="1:10" x14ac:dyDescent="0.2">
      <c r="A210" s="189">
        <f>'2019'!A213</f>
        <v>0</v>
      </c>
      <c r="B210" s="189">
        <f>'2019'!B213</f>
        <v>0</v>
      </c>
      <c r="C210" s="189">
        <f>'2019'!E213</f>
        <v>0</v>
      </c>
      <c r="D210" s="215">
        <f>'2019'!I213</f>
        <v>0</v>
      </c>
      <c r="E210" s="189">
        <f>'2019'!L213</f>
        <v>0</v>
      </c>
      <c r="F210" s="189">
        <f>'2019'!M213</f>
        <v>0</v>
      </c>
      <c r="G210" s="189"/>
      <c r="H210" s="189">
        <f t="shared" si="9"/>
        <v>0</v>
      </c>
      <c r="I210" s="189">
        <f t="shared" si="10"/>
        <v>0</v>
      </c>
      <c r="J210" s="189">
        <f t="shared" si="11"/>
        <v>0</v>
      </c>
    </row>
    <row r="211" spans="1:10" x14ac:dyDescent="0.2">
      <c r="A211" s="189">
        <f>'2019'!A214</f>
        <v>0</v>
      </c>
      <c r="B211" s="189">
        <f>'2019'!B214</f>
        <v>0</v>
      </c>
      <c r="C211" s="189">
        <f>'2019'!E214</f>
        <v>0</v>
      </c>
      <c r="D211" s="215">
        <f>'2019'!I214</f>
        <v>0</v>
      </c>
      <c r="E211" s="189">
        <f>'2019'!L214</f>
        <v>0</v>
      </c>
      <c r="F211" s="189">
        <f>'2019'!M214</f>
        <v>0</v>
      </c>
      <c r="G211" s="189"/>
      <c r="H211" s="189">
        <f t="shared" si="9"/>
        <v>0</v>
      </c>
      <c r="I211" s="189">
        <f t="shared" si="10"/>
        <v>0</v>
      </c>
      <c r="J211" s="189">
        <f t="shared" si="11"/>
        <v>0</v>
      </c>
    </row>
    <row r="212" spans="1:10" x14ac:dyDescent="0.2">
      <c r="A212" s="189">
        <f>'2019'!A215</f>
        <v>0</v>
      </c>
      <c r="B212" s="189">
        <f>'2019'!B215</f>
        <v>0</v>
      </c>
      <c r="C212" s="189">
        <f>'2019'!E215</f>
        <v>0</v>
      </c>
      <c r="D212" s="215">
        <f>'2019'!I215</f>
        <v>0</v>
      </c>
      <c r="E212" s="189">
        <f>'2019'!L215</f>
        <v>0</v>
      </c>
      <c r="F212" s="189">
        <f>'2019'!M215</f>
        <v>0</v>
      </c>
      <c r="G212" s="189"/>
      <c r="H212" s="189">
        <f t="shared" si="9"/>
        <v>0</v>
      </c>
      <c r="I212" s="189">
        <f t="shared" si="10"/>
        <v>0</v>
      </c>
      <c r="J212" s="189">
        <f t="shared" si="11"/>
        <v>0</v>
      </c>
    </row>
    <row r="213" spans="1:10" x14ac:dyDescent="0.2">
      <c r="A213" s="189">
        <f>'2019'!A216</f>
        <v>0</v>
      </c>
      <c r="B213" s="189">
        <f>'2019'!B216</f>
        <v>0</v>
      </c>
      <c r="C213" s="189">
        <f>'2019'!E216</f>
        <v>0</v>
      </c>
      <c r="D213" s="215">
        <f>'2019'!I216</f>
        <v>0</v>
      </c>
      <c r="E213" s="189">
        <f>'2019'!L216</f>
        <v>0</v>
      </c>
      <c r="F213" s="189">
        <f>'2019'!M216</f>
        <v>0</v>
      </c>
      <c r="G213" s="189"/>
      <c r="H213" s="189">
        <f t="shared" si="9"/>
        <v>0</v>
      </c>
      <c r="I213" s="189">
        <f t="shared" si="10"/>
        <v>0</v>
      </c>
      <c r="J213" s="189">
        <f t="shared" si="11"/>
        <v>0</v>
      </c>
    </row>
    <row r="214" spans="1:10" x14ac:dyDescent="0.2">
      <c r="A214" s="189">
        <f>'2019'!A217</f>
        <v>0</v>
      </c>
      <c r="B214" s="189">
        <f>'2019'!B217</f>
        <v>0</v>
      </c>
      <c r="C214" s="189">
        <f>'2019'!E217</f>
        <v>0</v>
      </c>
      <c r="D214" s="215">
        <f>'2019'!I217</f>
        <v>0</v>
      </c>
      <c r="E214" s="189">
        <f>'2019'!L217</f>
        <v>0</v>
      </c>
      <c r="F214" s="189">
        <f>'2019'!M217</f>
        <v>0</v>
      </c>
      <c r="G214" s="189"/>
      <c r="H214" s="189">
        <f t="shared" si="9"/>
        <v>0</v>
      </c>
      <c r="I214" s="189">
        <f t="shared" si="10"/>
        <v>0</v>
      </c>
      <c r="J214" s="189">
        <f t="shared" si="11"/>
        <v>0</v>
      </c>
    </row>
    <row r="215" spans="1:10" x14ac:dyDescent="0.2">
      <c r="A215" s="189">
        <f>'2019'!A218</f>
        <v>0</v>
      </c>
      <c r="B215" s="189">
        <f>'2019'!B218</f>
        <v>0</v>
      </c>
      <c r="C215" s="189">
        <f>'2019'!E218</f>
        <v>0</v>
      </c>
      <c r="D215" s="215">
        <f>'2019'!I218</f>
        <v>0</v>
      </c>
      <c r="E215" s="189">
        <f>'2019'!L218</f>
        <v>0</v>
      </c>
      <c r="F215" s="189">
        <f>'2019'!M218</f>
        <v>0</v>
      </c>
      <c r="G215" s="189"/>
      <c r="H215" s="189">
        <f t="shared" si="9"/>
        <v>0</v>
      </c>
      <c r="I215" s="189">
        <f t="shared" si="10"/>
        <v>0</v>
      </c>
      <c r="J215" s="189">
        <f t="shared" si="11"/>
        <v>0</v>
      </c>
    </row>
    <row r="216" spans="1:10" x14ac:dyDescent="0.2">
      <c r="A216" s="189">
        <f>'2019'!A219</f>
        <v>0</v>
      </c>
      <c r="B216" s="189">
        <f>'2019'!B219</f>
        <v>0</v>
      </c>
      <c r="C216" s="189">
        <f>'2019'!E219</f>
        <v>0</v>
      </c>
      <c r="D216" s="215">
        <f>'2019'!I219</f>
        <v>0</v>
      </c>
      <c r="E216" s="189">
        <f>'2019'!L219</f>
        <v>0</v>
      </c>
      <c r="F216" s="189">
        <f>'2019'!M219</f>
        <v>0</v>
      </c>
      <c r="G216" s="189"/>
      <c r="H216" s="189">
        <f t="shared" si="9"/>
        <v>0</v>
      </c>
      <c r="I216" s="189">
        <f t="shared" si="10"/>
        <v>0</v>
      </c>
      <c r="J216" s="189">
        <f t="shared" si="11"/>
        <v>0</v>
      </c>
    </row>
    <row r="217" spans="1:10" x14ac:dyDescent="0.2">
      <c r="A217" s="189">
        <f>'2019'!A220</f>
        <v>0</v>
      </c>
      <c r="B217" s="189">
        <f>'2019'!B220</f>
        <v>0</v>
      </c>
      <c r="C217" s="189">
        <f>'2019'!E220</f>
        <v>0</v>
      </c>
      <c r="D217" s="215">
        <f>'2019'!I220</f>
        <v>0</v>
      </c>
      <c r="E217" s="189">
        <f>'2019'!L220</f>
        <v>0</v>
      </c>
      <c r="F217" s="189">
        <f>'2019'!M220</f>
        <v>0</v>
      </c>
      <c r="G217" s="189"/>
      <c r="H217" s="189">
        <f t="shared" si="9"/>
        <v>0</v>
      </c>
      <c r="I217" s="189">
        <f t="shared" si="10"/>
        <v>0</v>
      </c>
      <c r="J217" s="189">
        <f t="shared" si="11"/>
        <v>0</v>
      </c>
    </row>
    <row r="218" spans="1:10" x14ac:dyDescent="0.2">
      <c r="A218" s="189">
        <f>'2019'!A221</f>
        <v>0</v>
      </c>
      <c r="B218" s="189">
        <f>'2019'!B221</f>
        <v>0</v>
      </c>
      <c r="C218" s="189">
        <f>'2019'!E221</f>
        <v>0</v>
      </c>
      <c r="D218" s="215">
        <f>'2019'!I221</f>
        <v>0</v>
      </c>
      <c r="E218" s="189">
        <f>'2019'!L221</f>
        <v>0</v>
      </c>
      <c r="F218" s="189">
        <f>'2019'!M221</f>
        <v>0</v>
      </c>
      <c r="G218" s="189"/>
      <c r="H218" s="189">
        <f t="shared" si="9"/>
        <v>0</v>
      </c>
      <c r="I218" s="189">
        <f t="shared" si="10"/>
        <v>0</v>
      </c>
      <c r="J218" s="189">
        <f t="shared" si="11"/>
        <v>0</v>
      </c>
    </row>
    <row r="219" spans="1:10" x14ac:dyDescent="0.2">
      <c r="A219" s="189">
        <f>'2019'!A222</f>
        <v>0</v>
      </c>
      <c r="B219" s="189">
        <f>'2019'!B222</f>
        <v>0</v>
      </c>
      <c r="C219" s="189">
        <f>'2019'!E222</f>
        <v>0</v>
      </c>
      <c r="D219" s="215">
        <f>'2019'!I222</f>
        <v>0</v>
      </c>
      <c r="E219" s="189">
        <f>'2019'!L222</f>
        <v>0</v>
      </c>
      <c r="F219" s="189">
        <f>'2019'!M222</f>
        <v>0</v>
      </c>
      <c r="G219" s="189"/>
      <c r="H219" s="189">
        <f t="shared" si="9"/>
        <v>0</v>
      </c>
      <c r="I219" s="189">
        <f t="shared" si="10"/>
        <v>0</v>
      </c>
      <c r="J219" s="189">
        <f t="shared" si="11"/>
        <v>0</v>
      </c>
    </row>
    <row r="220" spans="1:10" x14ac:dyDescent="0.2">
      <c r="A220" s="189">
        <f>'2019'!A223</f>
        <v>0</v>
      </c>
      <c r="B220" s="189">
        <f>'2019'!B223</f>
        <v>0</v>
      </c>
      <c r="C220" s="189">
        <f>'2019'!E223</f>
        <v>0</v>
      </c>
      <c r="D220" s="215">
        <f>'2019'!I223</f>
        <v>0</v>
      </c>
      <c r="E220" s="189">
        <f>'2019'!L223</f>
        <v>0</v>
      </c>
      <c r="F220" s="189">
        <f>'2019'!M223</f>
        <v>0</v>
      </c>
      <c r="G220" s="189"/>
      <c r="H220" s="189">
        <f t="shared" si="9"/>
        <v>0</v>
      </c>
      <c r="I220" s="189">
        <f t="shared" si="10"/>
        <v>0</v>
      </c>
      <c r="J220" s="189">
        <f t="shared" si="11"/>
        <v>0</v>
      </c>
    </row>
    <row r="221" spans="1:10" x14ac:dyDescent="0.2">
      <c r="A221" s="189">
        <f>'2019'!A224</f>
        <v>0</v>
      </c>
      <c r="B221" s="189">
        <f>'2019'!B224</f>
        <v>0</v>
      </c>
      <c r="C221" s="189">
        <f>'2019'!E224</f>
        <v>0</v>
      </c>
      <c r="D221" s="215">
        <f>'2019'!I224</f>
        <v>0</v>
      </c>
      <c r="E221" s="189">
        <f>'2019'!L224</f>
        <v>0</v>
      </c>
      <c r="F221" s="189">
        <f>'2019'!M224</f>
        <v>0</v>
      </c>
      <c r="G221" s="189"/>
      <c r="H221" s="189">
        <f t="shared" si="9"/>
        <v>0</v>
      </c>
      <c r="I221" s="189">
        <f t="shared" si="10"/>
        <v>0</v>
      </c>
      <c r="J221" s="189">
        <f t="shared" si="11"/>
        <v>0</v>
      </c>
    </row>
    <row r="222" spans="1:10" x14ac:dyDescent="0.2">
      <c r="A222" s="189">
        <f>'2019'!A225</f>
        <v>0</v>
      </c>
      <c r="B222" s="189">
        <f>'2019'!B225</f>
        <v>0</v>
      </c>
      <c r="C222" s="189">
        <f>'2019'!E225</f>
        <v>0</v>
      </c>
      <c r="D222" s="215">
        <f>'2019'!I225</f>
        <v>0</v>
      </c>
      <c r="E222" s="189">
        <f>'2019'!L225</f>
        <v>0</v>
      </c>
      <c r="F222" s="189">
        <f>'2019'!M225</f>
        <v>0</v>
      </c>
      <c r="G222" s="189"/>
      <c r="H222" s="189">
        <f t="shared" si="9"/>
        <v>0</v>
      </c>
      <c r="I222" s="189">
        <f t="shared" si="10"/>
        <v>0</v>
      </c>
      <c r="J222" s="189">
        <f t="shared" si="11"/>
        <v>0</v>
      </c>
    </row>
    <row r="223" spans="1:10" x14ac:dyDescent="0.2">
      <c r="A223" s="189">
        <f>'2019'!A226</f>
        <v>0</v>
      </c>
      <c r="B223" s="189">
        <f>'2019'!B226</f>
        <v>0</v>
      </c>
      <c r="C223" s="189">
        <f>'2019'!E226</f>
        <v>0</v>
      </c>
      <c r="D223" s="215">
        <f>'2019'!I226</f>
        <v>0</v>
      </c>
      <c r="E223" s="189">
        <f>'2019'!L226</f>
        <v>0</v>
      </c>
      <c r="F223" s="189">
        <f>'2019'!M226</f>
        <v>0</v>
      </c>
      <c r="G223" s="189"/>
      <c r="H223" s="189">
        <f t="shared" si="9"/>
        <v>0</v>
      </c>
      <c r="I223" s="189">
        <f t="shared" si="10"/>
        <v>0</v>
      </c>
      <c r="J223" s="189">
        <f t="shared" si="11"/>
        <v>0</v>
      </c>
    </row>
    <row r="224" spans="1:10" x14ac:dyDescent="0.2">
      <c r="A224" s="189">
        <f>'2019'!A227</f>
        <v>0</v>
      </c>
      <c r="B224" s="189">
        <f>'2019'!B227</f>
        <v>0</v>
      </c>
      <c r="C224" s="189">
        <f>'2019'!E227</f>
        <v>0</v>
      </c>
      <c r="D224" s="215">
        <f>'2019'!I227</f>
        <v>0</v>
      </c>
      <c r="E224" s="189">
        <f>'2019'!L227</f>
        <v>0</v>
      </c>
      <c r="F224" s="189">
        <f>'2019'!M227</f>
        <v>0</v>
      </c>
      <c r="G224" s="189"/>
      <c r="H224" s="189">
        <f t="shared" si="9"/>
        <v>0</v>
      </c>
      <c r="I224" s="189">
        <f t="shared" si="10"/>
        <v>0</v>
      </c>
      <c r="J224" s="189">
        <f t="shared" si="11"/>
        <v>0</v>
      </c>
    </row>
    <row r="225" spans="1:10" x14ac:dyDescent="0.2">
      <c r="A225" s="189">
        <f>'2019'!A228</f>
        <v>0</v>
      </c>
      <c r="B225" s="189">
        <f>'2019'!B228</f>
        <v>0</v>
      </c>
      <c r="C225" s="189">
        <f>'2019'!E228</f>
        <v>0</v>
      </c>
      <c r="D225" s="215">
        <f>'2019'!I228</f>
        <v>0</v>
      </c>
      <c r="E225" s="189">
        <f>'2019'!L228</f>
        <v>0</v>
      </c>
      <c r="F225" s="189">
        <f>'2019'!M228</f>
        <v>0</v>
      </c>
      <c r="G225" s="189"/>
      <c r="H225" s="189">
        <f t="shared" si="9"/>
        <v>0</v>
      </c>
      <c r="I225" s="189">
        <f t="shared" si="10"/>
        <v>0</v>
      </c>
      <c r="J225" s="189">
        <f t="shared" si="11"/>
        <v>0</v>
      </c>
    </row>
    <row r="226" spans="1:10" x14ac:dyDescent="0.2">
      <c r="A226" s="189">
        <f>'2019'!A229</f>
        <v>0</v>
      </c>
      <c r="B226" s="189">
        <f>'2019'!B229</f>
        <v>0</v>
      </c>
      <c r="C226" s="189">
        <f>'2019'!E229</f>
        <v>0</v>
      </c>
      <c r="D226" s="215">
        <f>'2019'!I229</f>
        <v>0</v>
      </c>
      <c r="E226" s="189">
        <f>'2019'!L229</f>
        <v>0</v>
      </c>
      <c r="F226" s="189">
        <f>'2019'!M229</f>
        <v>0</v>
      </c>
      <c r="G226" s="189"/>
      <c r="H226" s="189">
        <f t="shared" si="9"/>
        <v>0</v>
      </c>
      <c r="I226" s="189">
        <f t="shared" si="10"/>
        <v>0</v>
      </c>
      <c r="J226" s="189">
        <f t="shared" si="11"/>
        <v>0</v>
      </c>
    </row>
    <row r="227" spans="1:10" x14ac:dyDescent="0.2">
      <c r="A227" s="189">
        <f>'2019'!A230</f>
        <v>0</v>
      </c>
      <c r="B227" s="189">
        <f>'2019'!B230</f>
        <v>0</v>
      </c>
      <c r="C227" s="189">
        <f>'2019'!E230</f>
        <v>0</v>
      </c>
      <c r="D227" s="215">
        <f>'2019'!I230</f>
        <v>0</v>
      </c>
      <c r="E227" s="189">
        <f>'2019'!L230</f>
        <v>0</v>
      </c>
      <c r="F227" s="189">
        <f>'2019'!M230</f>
        <v>0</v>
      </c>
      <c r="G227" s="189"/>
      <c r="H227" s="189">
        <f t="shared" si="9"/>
        <v>0</v>
      </c>
      <c r="I227" s="189">
        <f t="shared" si="10"/>
        <v>0</v>
      </c>
      <c r="J227" s="189">
        <f t="shared" si="11"/>
        <v>0</v>
      </c>
    </row>
    <row r="228" spans="1:10" x14ac:dyDescent="0.2">
      <c r="A228" s="189">
        <f>'2019'!A231</f>
        <v>0</v>
      </c>
      <c r="B228" s="189">
        <f>'2019'!B231</f>
        <v>0</v>
      </c>
      <c r="C228" s="189">
        <f>'2019'!E231</f>
        <v>0</v>
      </c>
      <c r="D228" s="215">
        <f>'2019'!I231</f>
        <v>0</v>
      </c>
      <c r="E228" s="189">
        <f>'2019'!L231</f>
        <v>0</v>
      </c>
      <c r="F228" s="189">
        <f>'2019'!M231</f>
        <v>0</v>
      </c>
      <c r="G228" s="189"/>
      <c r="H228" s="189">
        <f t="shared" si="9"/>
        <v>0</v>
      </c>
      <c r="I228" s="189">
        <f t="shared" si="10"/>
        <v>0</v>
      </c>
      <c r="J228" s="189">
        <f t="shared" si="11"/>
        <v>0</v>
      </c>
    </row>
    <row r="229" spans="1:10" x14ac:dyDescent="0.2">
      <c r="A229" s="189">
        <f>'2019'!A232</f>
        <v>0</v>
      </c>
      <c r="B229" s="189">
        <f>'2019'!B232</f>
        <v>0</v>
      </c>
      <c r="C229" s="189">
        <f>'2019'!E232</f>
        <v>0</v>
      </c>
      <c r="D229" s="215">
        <f>'2019'!I232</f>
        <v>0</v>
      </c>
      <c r="E229" s="189">
        <f>'2019'!L232</f>
        <v>0</v>
      </c>
      <c r="F229" s="189">
        <f>'2019'!M232</f>
        <v>0</v>
      </c>
      <c r="G229" s="189"/>
      <c r="H229" s="189">
        <f t="shared" si="9"/>
        <v>0</v>
      </c>
      <c r="I229" s="189">
        <f t="shared" si="10"/>
        <v>0</v>
      </c>
      <c r="J229" s="189">
        <f t="shared" si="11"/>
        <v>0</v>
      </c>
    </row>
    <row r="230" spans="1:10" x14ac:dyDescent="0.2">
      <c r="A230" s="189">
        <f>'2019'!A233</f>
        <v>0</v>
      </c>
      <c r="B230" s="189">
        <f>'2019'!B233</f>
        <v>0</v>
      </c>
      <c r="C230" s="189">
        <f>'2019'!E233</f>
        <v>0</v>
      </c>
      <c r="D230" s="215">
        <f>'2019'!I233</f>
        <v>0</v>
      </c>
      <c r="E230" s="189">
        <f>'2019'!L233</f>
        <v>0</v>
      </c>
      <c r="F230" s="189">
        <f>'2019'!M233</f>
        <v>0</v>
      </c>
      <c r="G230" s="189"/>
      <c r="H230" s="189">
        <f t="shared" si="9"/>
        <v>0</v>
      </c>
      <c r="I230" s="189">
        <f t="shared" si="10"/>
        <v>0</v>
      </c>
      <c r="J230" s="189">
        <f t="shared" si="11"/>
        <v>0</v>
      </c>
    </row>
    <row r="231" spans="1:10" x14ac:dyDescent="0.2">
      <c r="A231" s="189">
        <f>'2019'!A234</f>
        <v>0</v>
      </c>
      <c r="B231" s="189">
        <f>'2019'!B234</f>
        <v>0</v>
      </c>
      <c r="C231" s="189">
        <f>'2019'!E234</f>
        <v>0</v>
      </c>
      <c r="D231" s="215">
        <f>'2019'!I234</f>
        <v>0</v>
      </c>
      <c r="E231" s="189">
        <f>'2019'!L234</f>
        <v>0</v>
      </c>
      <c r="F231" s="189">
        <f>'2019'!M234</f>
        <v>0</v>
      </c>
      <c r="G231" s="189"/>
      <c r="H231" s="189">
        <f t="shared" si="9"/>
        <v>0</v>
      </c>
      <c r="I231" s="189">
        <f t="shared" si="10"/>
        <v>0</v>
      </c>
      <c r="J231" s="189">
        <f t="shared" si="11"/>
        <v>0</v>
      </c>
    </row>
    <row r="232" spans="1:10" x14ac:dyDescent="0.2">
      <c r="A232" s="189">
        <f>'2019'!A235</f>
        <v>0</v>
      </c>
      <c r="B232" s="189">
        <f>'2019'!B235</f>
        <v>0</v>
      </c>
      <c r="C232" s="189">
        <f>'2019'!E235</f>
        <v>0</v>
      </c>
      <c r="D232" s="215">
        <f>'2019'!I235</f>
        <v>0</v>
      </c>
      <c r="E232" s="189">
        <f>'2019'!L235</f>
        <v>0</v>
      </c>
      <c r="F232" s="189">
        <f>'2019'!M235</f>
        <v>0</v>
      </c>
      <c r="G232" s="189"/>
      <c r="H232" s="189">
        <f t="shared" si="9"/>
        <v>0</v>
      </c>
      <c r="I232" s="189">
        <f t="shared" si="10"/>
        <v>0</v>
      </c>
      <c r="J232" s="189">
        <f t="shared" si="11"/>
        <v>0</v>
      </c>
    </row>
    <row r="233" spans="1:10" x14ac:dyDescent="0.2">
      <c r="A233" s="189">
        <f>'2019'!A236</f>
        <v>0</v>
      </c>
      <c r="B233" s="189">
        <f>'2019'!B236</f>
        <v>0</v>
      </c>
      <c r="C233" s="189">
        <f>'2019'!E236</f>
        <v>0</v>
      </c>
      <c r="D233" s="215">
        <f>'2019'!I236</f>
        <v>0</v>
      </c>
      <c r="E233" s="189">
        <f>'2019'!L236</f>
        <v>0</v>
      </c>
      <c r="F233" s="189">
        <f>'2019'!M236</f>
        <v>0</v>
      </c>
      <c r="G233" s="189"/>
      <c r="H233" s="189">
        <f t="shared" si="9"/>
        <v>0</v>
      </c>
      <c r="I233" s="189">
        <f t="shared" si="10"/>
        <v>0</v>
      </c>
      <c r="J233" s="189">
        <f t="shared" si="11"/>
        <v>0</v>
      </c>
    </row>
    <row r="234" spans="1:10" x14ac:dyDescent="0.2">
      <c r="A234" s="189">
        <f>'2019'!A237</f>
        <v>0</v>
      </c>
      <c r="B234" s="189">
        <f>'2019'!B237</f>
        <v>0</v>
      </c>
      <c r="C234" s="189">
        <f>'2019'!E237</f>
        <v>0</v>
      </c>
      <c r="D234" s="215">
        <f>'2019'!I237</f>
        <v>0</v>
      </c>
      <c r="E234" s="189">
        <f>'2019'!L237</f>
        <v>0</v>
      </c>
      <c r="F234" s="189">
        <f>'2019'!M237</f>
        <v>0</v>
      </c>
      <c r="G234" s="189"/>
      <c r="H234" s="189">
        <f t="shared" si="9"/>
        <v>0</v>
      </c>
      <c r="I234" s="189">
        <f t="shared" si="10"/>
        <v>0</v>
      </c>
      <c r="J234" s="189">
        <f t="shared" si="11"/>
        <v>0</v>
      </c>
    </row>
    <row r="235" spans="1:10" x14ac:dyDescent="0.2">
      <c r="A235" s="189">
        <f>'2019'!A238</f>
        <v>0</v>
      </c>
      <c r="B235" s="189">
        <f>'2019'!B238</f>
        <v>0</v>
      </c>
      <c r="C235" s="189">
        <f>'2019'!E238</f>
        <v>0</v>
      </c>
      <c r="D235" s="215">
        <f>'2019'!I238</f>
        <v>0</v>
      </c>
      <c r="E235" s="189">
        <f>'2019'!L238</f>
        <v>0</v>
      </c>
      <c r="F235" s="189">
        <f>'2019'!M238</f>
        <v>0</v>
      </c>
      <c r="G235" s="189"/>
      <c r="H235" s="189">
        <f t="shared" si="9"/>
        <v>0</v>
      </c>
      <c r="I235" s="189">
        <f t="shared" si="10"/>
        <v>0</v>
      </c>
      <c r="J235" s="189">
        <f t="shared" si="11"/>
        <v>0</v>
      </c>
    </row>
    <row r="236" spans="1:10" x14ac:dyDescent="0.2">
      <c r="A236" s="189">
        <f>'2019'!A239</f>
        <v>0</v>
      </c>
      <c r="B236" s="189">
        <f>'2019'!B239</f>
        <v>0</v>
      </c>
      <c r="C236" s="189">
        <f>'2019'!E239</f>
        <v>0</v>
      </c>
      <c r="D236" s="215">
        <f>'2019'!I239</f>
        <v>0</v>
      </c>
      <c r="E236" s="189">
        <f>'2019'!L239</f>
        <v>0</v>
      </c>
      <c r="F236" s="189">
        <f>'2019'!M239</f>
        <v>0</v>
      </c>
      <c r="G236" s="189"/>
      <c r="H236" s="189">
        <f t="shared" si="9"/>
        <v>0</v>
      </c>
      <c r="I236" s="189">
        <f t="shared" si="10"/>
        <v>0</v>
      </c>
      <c r="J236" s="189">
        <f t="shared" si="11"/>
        <v>0</v>
      </c>
    </row>
    <row r="237" spans="1:10" x14ac:dyDescent="0.2">
      <c r="A237" s="189">
        <f>'2019'!A240</f>
        <v>0</v>
      </c>
      <c r="B237" s="189">
        <f>'2019'!B240</f>
        <v>0</v>
      </c>
      <c r="C237" s="189">
        <f>'2019'!E240</f>
        <v>0</v>
      </c>
      <c r="D237" s="215">
        <f>'2019'!I240</f>
        <v>0</v>
      </c>
      <c r="E237" s="189">
        <f>'2019'!L240</f>
        <v>0</v>
      </c>
      <c r="F237" s="189">
        <f>'2019'!M240</f>
        <v>0</v>
      </c>
      <c r="G237" s="189"/>
      <c r="H237" s="189">
        <f t="shared" si="9"/>
        <v>0</v>
      </c>
      <c r="I237" s="189">
        <f t="shared" si="10"/>
        <v>0</v>
      </c>
      <c r="J237" s="189">
        <f t="shared" si="11"/>
        <v>0</v>
      </c>
    </row>
    <row r="238" spans="1:10" x14ac:dyDescent="0.2">
      <c r="A238" s="189">
        <f>'2019'!A241</f>
        <v>0</v>
      </c>
      <c r="B238" s="189">
        <f>'2019'!B241</f>
        <v>0</v>
      </c>
      <c r="C238" s="189">
        <f>'2019'!E241</f>
        <v>0</v>
      </c>
      <c r="D238" s="215">
        <f>'2019'!I241</f>
        <v>0</v>
      </c>
      <c r="E238" s="189">
        <f>'2019'!L241</f>
        <v>0</v>
      </c>
      <c r="F238" s="189">
        <f>'2019'!M241</f>
        <v>0</v>
      </c>
      <c r="G238" s="189"/>
      <c r="H238" s="189">
        <f t="shared" si="9"/>
        <v>0</v>
      </c>
      <c r="I238" s="189">
        <f t="shared" si="10"/>
        <v>0</v>
      </c>
      <c r="J238" s="189">
        <f t="shared" si="11"/>
        <v>0</v>
      </c>
    </row>
    <row r="239" spans="1:10" x14ac:dyDescent="0.2">
      <c r="A239" s="189">
        <f>'2019'!A242</f>
        <v>0</v>
      </c>
      <c r="B239" s="189">
        <f>'2019'!B242</f>
        <v>0</v>
      </c>
      <c r="C239" s="189">
        <f>'2019'!E242</f>
        <v>0</v>
      </c>
      <c r="D239" s="215">
        <f>'2019'!I242</f>
        <v>0</v>
      </c>
      <c r="E239" s="189">
        <f>'2019'!L242</f>
        <v>0</v>
      </c>
      <c r="F239" s="189">
        <f>'2019'!M242</f>
        <v>0</v>
      </c>
      <c r="G239" s="189"/>
      <c r="H239" s="189">
        <f t="shared" si="9"/>
        <v>0</v>
      </c>
      <c r="I239" s="189">
        <f t="shared" si="10"/>
        <v>0</v>
      </c>
      <c r="J239" s="189">
        <f t="shared" si="11"/>
        <v>0</v>
      </c>
    </row>
    <row r="240" spans="1:10" x14ac:dyDescent="0.2">
      <c r="A240" s="189">
        <f>'2019'!A243</f>
        <v>0</v>
      </c>
      <c r="B240" s="189">
        <f>'2019'!B243</f>
        <v>0</v>
      </c>
      <c r="C240" s="189">
        <f>'2019'!E243</f>
        <v>0</v>
      </c>
      <c r="D240" s="215">
        <f>'2019'!I243</f>
        <v>0</v>
      </c>
      <c r="E240" s="189">
        <f>'2019'!L243</f>
        <v>0</v>
      </c>
      <c r="F240" s="189">
        <f>'2019'!M243</f>
        <v>0</v>
      </c>
      <c r="G240" s="189"/>
      <c r="H240" s="189">
        <f t="shared" si="9"/>
        <v>0</v>
      </c>
      <c r="I240" s="189">
        <f t="shared" si="10"/>
        <v>0</v>
      </c>
      <c r="J240" s="189">
        <f t="shared" si="11"/>
        <v>0</v>
      </c>
    </row>
    <row r="241" spans="1:10" x14ac:dyDescent="0.2">
      <c r="A241" s="189">
        <f>'2019'!A244</f>
        <v>0</v>
      </c>
      <c r="B241" s="189">
        <f>'2019'!B244</f>
        <v>0</v>
      </c>
      <c r="C241" s="189">
        <f>'2019'!E244</f>
        <v>0</v>
      </c>
      <c r="D241" s="215">
        <f>'2019'!I244</f>
        <v>0</v>
      </c>
      <c r="E241" s="189">
        <f>'2019'!L244</f>
        <v>0</v>
      </c>
      <c r="F241" s="189">
        <f>'2019'!M244</f>
        <v>0</v>
      </c>
      <c r="G241" s="189"/>
      <c r="H241" s="189">
        <f t="shared" si="9"/>
        <v>0</v>
      </c>
      <c r="I241" s="189">
        <f t="shared" si="10"/>
        <v>0</v>
      </c>
      <c r="J241" s="189">
        <f t="shared" si="11"/>
        <v>0</v>
      </c>
    </row>
    <row r="242" spans="1:10" x14ac:dyDescent="0.2">
      <c r="A242" s="189">
        <f>'2019'!A245</f>
        <v>0</v>
      </c>
      <c r="B242" s="189">
        <f>'2019'!B245</f>
        <v>0</v>
      </c>
      <c r="C242" s="189">
        <f>'2019'!E245</f>
        <v>0</v>
      </c>
      <c r="D242" s="215">
        <f>'2019'!I245</f>
        <v>0</v>
      </c>
      <c r="E242" s="189">
        <f>'2019'!L245</f>
        <v>0</v>
      </c>
      <c r="F242" s="189">
        <f>'2019'!M245</f>
        <v>0</v>
      </c>
      <c r="G242" s="189"/>
      <c r="H242" s="189">
        <f t="shared" si="9"/>
        <v>0</v>
      </c>
      <c r="I242" s="189">
        <f t="shared" si="10"/>
        <v>0</v>
      </c>
      <c r="J242" s="189">
        <f t="shared" si="11"/>
        <v>0</v>
      </c>
    </row>
    <row r="243" spans="1:10" x14ac:dyDescent="0.2">
      <c r="A243" s="189">
        <f>'2019'!A246</f>
        <v>0</v>
      </c>
      <c r="B243" s="189">
        <f>'2019'!B246</f>
        <v>0</v>
      </c>
      <c r="C243" s="189">
        <f>'2019'!E246</f>
        <v>0</v>
      </c>
      <c r="D243" s="215">
        <f>'2019'!I246</f>
        <v>0</v>
      </c>
      <c r="E243" s="189">
        <f>'2019'!L246</f>
        <v>0</v>
      </c>
      <c r="F243" s="189">
        <f>'2019'!M246</f>
        <v>0</v>
      </c>
      <c r="G243" s="189"/>
      <c r="H243" s="189">
        <f t="shared" si="9"/>
        <v>0</v>
      </c>
      <c r="I243" s="189">
        <f t="shared" si="10"/>
        <v>0</v>
      </c>
      <c r="J243" s="189">
        <f t="shared" si="11"/>
        <v>0</v>
      </c>
    </row>
    <row r="244" spans="1:10" x14ac:dyDescent="0.2">
      <c r="A244" s="189">
        <f>'2019'!A247</f>
        <v>0</v>
      </c>
      <c r="B244" s="189">
        <f>'2019'!B247</f>
        <v>0</v>
      </c>
      <c r="C244" s="189">
        <f>'2019'!E247</f>
        <v>0</v>
      </c>
      <c r="D244" s="215">
        <f>'2019'!I247</f>
        <v>0</v>
      </c>
      <c r="E244" s="189">
        <f>'2019'!L247</f>
        <v>0</v>
      </c>
      <c r="F244" s="189">
        <f>'2019'!M247</f>
        <v>0</v>
      </c>
      <c r="G244" s="189"/>
      <c r="H244" s="189">
        <f t="shared" si="9"/>
        <v>0</v>
      </c>
      <c r="I244" s="189">
        <f t="shared" si="10"/>
        <v>0</v>
      </c>
      <c r="J244" s="189">
        <f t="shared" si="11"/>
        <v>0</v>
      </c>
    </row>
    <row r="245" spans="1:10" x14ac:dyDescent="0.2">
      <c r="A245" s="189">
        <f>'2019'!A248</f>
        <v>0</v>
      </c>
      <c r="B245" s="189">
        <f>'2019'!B248</f>
        <v>0</v>
      </c>
      <c r="C245" s="189">
        <f>'2019'!E248</f>
        <v>0</v>
      </c>
      <c r="D245" s="215">
        <f>'2019'!I248</f>
        <v>0</v>
      </c>
      <c r="E245" s="189">
        <f>'2019'!L248</f>
        <v>0</v>
      </c>
      <c r="F245" s="189">
        <f>'2019'!M248</f>
        <v>0</v>
      </c>
      <c r="G245" s="189"/>
      <c r="H245" s="189">
        <f t="shared" si="9"/>
        <v>0</v>
      </c>
      <c r="I245" s="189">
        <f t="shared" si="10"/>
        <v>0</v>
      </c>
      <c r="J245" s="189">
        <f t="shared" si="11"/>
        <v>0</v>
      </c>
    </row>
    <row r="246" spans="1:10" x14ac:dyDescent="0.2">
      <c r="A246" s="189">
        <f>'2019'!A249</f>
        <v>0</v>
      </c>
      <c r="B246" s="189">
        <f>'2019'!B249</f>
        <v>0</v>
      </c>
      <c r="C246" s="189">
        <f>'2019'!E249</f>
        <v>0</v>
      </c>
      <c r="D246" s="215">
        <f>'2019'!I249</f>
        <v>0</v>
      </c>
      <c r="E246" s="189">
        <f>'2019'!L249</f>
        <v>0</v>
      </c>
      <c r="F246" s="189">
        <f>'2019'!M249</f>
        <v>0</v>
      </c>
      <c r="G246" s="189"/>
      <c r="H246" s="189">
        <f t="shared" si="9"/>
        <v>0</v>
      </c>
      <c r="I246" s="189">
        <f t="shared" si="10"/>
        <v>0</v>
      </c>
      <c r="J246" s="189">
        <f t="shared" si="11"/>
        <v>0</v>
      </c>
    </row>
    <row r="247" spans="1:10" x14ac:dyDescent="0.2">
      <c r="A247" s="189">
        <f>'2019'!A250</f>
        <v>0</v>
      </c>
      <c r="B247" s="189">
        <f>'2019'!B250</f>
        <v>0</v>
      </c>
      <c r="C247" s="189">
        <f>'2019'!E250</f>
        <v>0</v>
      </c>
      <c r="D247" s="215">
        <f>'2019'!I250</f>
        <v>0</v>
      </c>
      <c r="E247" s="189">
        <f>'2019'!L250</f>
        <v>0</v>
      </c>
      <c r="F247" s="189">
        <f>'2019'!M250</f>
        <v>0</v>
      </c>
      <c r="G247" s="189"/>
      <c r="H247" s="189">
        <f t="shared" si="9"/>
        <v>0</v>
      </c>
      <c r="I247" s="189">
        <f t="shared" si="10"/>
        <v>0</v>
      </c>
      <c r="J247" s="189">
        <f t="shared" si="11"/>
        <v>0</v>
      </c>
    </row>
    <row r="248" spans="1:10" x14ac:dyDescent="0.2">
      <c r="A248" s="189">
        <f>'2019'!A251</f>
        <v>0</v>
      </c>
      <c r="B248" s="189">
        <f>'2019'!B251</f>
        <v>0</v>
      </c>
      <c r="C248" s="189">
        <f>'2019'!E251</f>
        <v>0</v>
      </c>
      <c r="D248" s="215">
        <f>'2019'!I251</f>
        <v>0</v>
      </c>
      <c r="E248" s="189">
        <f>'2019'!L251</f>
        <v>0</v>
      </c>
      <c r="F248" s="189">
        <f>'2019'!M251</f>
        <v>0</v>
      </c>
      <c r="G248" s="189"/>
      <c r="H248" s="189">
        <f t="shared" si="9"/>
        <v>0</v>
      </c>
      <c r="I248" s="189">
        <f t="shared" si="10"/>
        <v>0</v>
      </c>
      <c r="J248" s="189">
        <f t="shared" si="11"/>
        <v>0</v>
      </c>
    </row>
    <row r="249" spans="1:10" x14ac:dyDescent="0.2">
      <c r="A249" s="189">
        <f>'2019'!A252</f>
        <v>0</v>
      </c>
      <c r="B249" s="189">
        <f>'2019'!B252</f>
        <v>0</v>
      </c>
      <c r="C249" s="189">
        <f>'2019'!E252</f>
        <v>0</v>
      </c>
      <c r="D249" s="215">
        <f>'2019'!I252</f>
        <v>0</v>
      </c>
      <c r="E249" s="189">
        <f>'2019'!L252</f>
        <v>0</v>
      </c>
      <c r="F249" s="189">
        <f>'2019'!M252</f>
        <v>0</v>
      </c>
      <c r="G249" s="189"/>
      <c r="H249" s="189">
        <f t="shared" si="9"/>
        <v>0</v>
      </c>
      <c r="I249" s="189">
        <f t="shared" si="10"/>
        <v>0</v>
      </c>
      <c r="J249" s="189">
        <f t="shared" si="11"/>
        <v>0</v>
      </c>
    </row>
    <row r="250" spans="1:10" x14ac:dyDescent="0.2">
      <c r="A250" s="189">
        <f>'2019'!A253</f>
        <v>0</v>
      </c>
      <c r="B250" s="189">
        <f>'2019'!B253</f>
        <v>0</v>
      </c>
      <c r="C250" s="189">
        <f>'2019'!E253</f>
        <v>0</v>
      </c>
      <c r="D250" s="215">
        <f>'2019'!I253</f>
        <v>0</v>
      </c>
      <c r="E250" s="189">
        <f>'2019'!L253</f>
        <v>0</v>
      </c>
      <c r="F250" s="189">
        <f>'2019'!M253</f>
        <v>0</v>
      </c>
      <c r="G250" s="189"/>
      <c r="H250" s="189">
        <f t="shared" si="9"/>
        <v>0</v>
      </c>
      <c r="I250" s="189">
        <f t="shared" si="10"/>
        <v>0</v>
      </c>
      <c r="J250" s="189">
        <f t="shared" si="11"/>
        <v>0</v>
      </c>
    </row>
    <row r="251" spans="1:10" x14ac:dyDescent="0.2">
      <c r="A251" s="189">
        <f>'2019'!A254</f>
        <v>0</v>
      </c>
      <c r="B251" s="189">
        <f>'2019'!B254</f>
        <v>0</v>
      </c>
      <c r="C251" s="189">
        <f>'2019'!E254</f>
        <v>0</v>
      </c>
      <c r="D251" s="215">
        <f>'2019'!I254</f>
        <v>0</v>
      </c>
      <c r="E251" s="189">
        <f>'2019'!L254</f>
        <v>0</v>
      </c>
      <c r="F251" s="189">
        <f>'2019'!M254</f>
        <v>0</v>
      </c>
      <c r="G251" s="189"/>
      <c r="H251" s="189">
        <f t="shared" si="9"/>
        <v>0</v>
      </c>
      <c r="I251" s="189">
        <f t="shared" si="10"/>
        <v>0</v>
      </c>
      <c r="J251" s="189">
        <f t="shared" si="11"/>
        <v>0</v>
      </c>
    </row>
    <row r="252" spans="1:10" x14ac:dyDescent="0.2">
      <c r="A252" s="189">
        <f>'2019'!A255</f>
        <v>0</v>
      </c>
      <c r="B252" s="189">
        <f>'2019'!B255</f>
        <v>0</v>
      </c>
      <c r="C252" s="189">
        <f>'2019'!E255</f>
        <v>0</v>
      </c>
      <c r="D252" s="215">
        <f>'2019'!I255</f>
        <v>0</v>
      </c>
      <c r="E252" s="189">
        <f>'2019'!L255</f>
        <v>0</v>
      </c>
      <c r="F252" s="189">
        <f>'2019'!M255</f>
        <v>0</v>
      </c>
      <c r="G252" s="189"/>
      <c r="H252" s="189">
        <f t="shared" si="9"/>
        <v>0</v>
      </c>
      <c r="I252" s="189">
        <f t="shared" si="10"/>
        <v>0</v>
      </c>
      <c r="J252" s="189">
        <f t="shared" si="11"/>
        <v>0</v>
      </c>
    </row>
    <row r="253" spans="1:10" x14ac:dyDescent="0.2">
      <c r="A253" s="189">
        <f>'2019'!A256</f>
        <v>0</v>
      </c>
      <c r="B253" s="189">
        <f>'2019'!B256</f>
        <v>0</v>
      </c>
      <c r="C253" s="189">
        <f>'2019'!E256</f>
        <v>0</v>
      </c>
      <c r="D253" s="215">
        <f>'2019'!I256</f>
        <v>0</v>
      </c>
      <c r="E253" s="189">
        <f>'2019'!L256</f>
        <v>0</v>
      </c>
      <c r="F253" s="189">
        <f>'2019'!M256</f>
        <v>0</v>
      </c>
      <c r="G253" s="189"/>
      <c r="H253" s="189">
        <f t="shared" si="9"/>
        <v>0</v>
      </c>
      <c r="I253" s="189">
        <f t="shared" si="10"/>
        <v>0</v>
      </c>
      <c r="J253" s="189">
        <f t="shared" si="11"/>
        <v>0</v>
      </c>
    </row>
    <row r="254" spans="1:10" x14ac:dyDescent="0.2">
      <c r="A254" s="189">
        <f>'2019'!A257</f>
        <v>0</v>
      </c>
      <c r="B254" s="189">
        <f>'2019'!B257</f>
        <v>0</v>
      </c>
      <c r="C254" s="189">
        <f>'2019'!E257</f>
        <v>0</v>
      </c>
      <c r="D254" s="215">
        <f>'2019'!I257</f>
        <v>0</v>
      </c>
      <c r="E254" s="189">
        <f>'2019'!L257</f>
        <v>0</v>
      </c>
      <c r="F254" s="189">
        <f>'2019'!M257</f>
        <v>0</v>
      </c>
      <c r="G254" s="189"/>
      <c r="H254" s="189">
        <f t="shared" si="9"/>
        <v>0</v>
      </c>
      <c r="I254" s="189">
        <f t="shared" si="10"/>
        <v>0</v>
      </c>
      <c r="J254" s="189">
        <f t="shared" si="11"/>
        <v>0</v>
      </c>
    </row>
    <row r="255" spans="1:10" x14ac:dyDescent="0.2">
      <c r="A255" s="189">
        <f>'2019'!A258</f>
        <v>0</v>
      </c>
      <c r="B255" s="189">
        <f>'2019'!B258</f>
        <v>0</v>
      </c>
      <c r="C255" s="189">
        <f>'2019'!E258</f>
        <v>0</v>
      </c>
      <c r="D255" s="215">
        <f>'2019'!I258</f>
        <v>0</v>
      </c>
      <c r="E255" s="189">
        <f>'2019'!L258</f>
        <v>0</v>
      </c>
      <c r="F255" s="189">
        <f>'2019'!M258</f>
        <v>0</v>
      </c>
      <c r="G255" s="189"/>
      <c r="H255" s="189">
        <f t="shared" si="9"/>
        <v>0</v>
      </c>
      <c r="I255" s="189">
        <f t="shared" si="10"/>
        <v>0</v>
      </c>
      <c r="J255" s="189">
        <f t="shared" si="11"/>
        <v>0</v>
      </c>
    </row>
    <row r="256" spans="1:10" x14ac:dyDescent="0.2">
      <c r="A256" s="189">
        <f>'2019'!A259</f>
        <v>0</v>
      </c>
      <c r="B256" s="189">
        <f>'2019'!B259</f>
        <v>0</v>
      </c>
      <c r="C256" s="189">
        <f>'2019'!E259</f>
        <v>0</v>
      </c>
      <c r="D256" s="215">
        <f>'2019'!I259</f>
        <v>0</v>
      </c>
      <c r="E256" s="189">
        <f>'2019'!L259</f>
        <v>0</v>
      </c>
      <c r="F256" s="189">
        <f>'2019'!M259</f>
        <v>0</v>
      </c>
      <c r="G256" s="189"/>
      <c r="H256" s="189">
        <f t="shared" si="9"/>
        <v>0</v>
      </c>
      <c r="I256" s="189">
        <f t="shared" si="10"/>
        <v>0</v>
      </c>
      <c r="J256" s="189">
        <f t="shared" si="11"/>
        <v>0</v>
      </c>
    </row>
    <row r="257" spans="1:10" x14ac:dyDescent="0.2">
      <c r="A257" s="189">
        <f>'2019'!A260</f>
        <v>0</v>
      </c>
      <c r="B257" s="189">
        <f>'2019'!B260</f>
        <v>0</v>
      </c>
      <c r="C257" s="189">
        <f>'2019'!E260</f>
        <v>0</v>
      </c>
      <c r="D257" s="215">
        <f>'2019'!I260</f>
        <v>0</v>
      </c>
      <c r="E257" s="189">
        <f>'2019'!L260</f>
        <v>0</v>
      </c>
      <c r="F257" s="189">
        <f>'2019'!M260</f>
        <v>0</v>
      </c>
      <c r="G257" s="189"/>
      <c r="H257" s="189">
        <f t="shared" si="9"/>
        <v>0</v>
      </c>
      <c r="I257" s="189">
        <f t="shared" si="10"/>
        <v>0</v>
      </c>
      <c r="J257" s="189">
        <f t="shared" si="11"/>
        <v>0</v>
      </c>
    </row>
    <row r="258" spans="1:10" x14ac:dyDescent="0.2">
      <c r="A258" s="189">
        <f>'2019'!A261</f>
        <v>0</v>
      </c>
      <c r="B258" s="189">
        <f>'2019'!B261</f>
        <v>0</v>
      </c>
      <c r="C258" s="189">
        <f>'2019'!E261</f>
        <v>0</v>
      </c>
      <c r="D258" s="215">
        <f>'2019'!I261</f>
        <v>0</v>
      </c>
      <c r="E258" s="189">
        <f>'2019'!L261</f>
        <v>0</v>
      </c>
      <c r="F258" s="189">
        <f>'2019'!M261</f>
        <v>0</v>
      </c>
      <c r="G258" s="189"/>
      <c r="H258" s="189">
        <f t="shared" si="9"/>
        <v>0</v>
      </c>
      <c r="I258" s="189">
        <f t="shared" si="10"/>
        <v>0</v>
      </c>
      <c r="J258" s="189">
        <f t="shared" si="11"/>
        <v>0</v>
      </c>
    </row>
    <row r="259" spans="1:10" x14ac:dyDescent="0.2">
      <c r="A259" s="189">
        <f>'2019'!A262</f>
        <v>0</v>
      </c>
      <c r="B259" s="189">
        <f>'2019'!B262</f>
        <v>0</v>
      </c>
      <c r="C259" s="189">
        <f>'2019'!E262</f>
        <v>0</v>
      </c>
      <c r="D259" s="215">
        <f>'2019'!I262</f>
        <v>0</v>
      </c>
      <c r="E259" s="189">
        <f>'2019'!L262</f>
        <v>0</v>
      </c>
      <c r="F259" s="189">
        <f>'2019'!M262</f>
        <v>0</v>
      </c>
      <c r="G259" s="189"/>
      <c r="H259" s="189">
        <f t="shared" si="9"/>
        <v>0</v>
      </c>
      <c r="I259" s="189">
        <f t="shared" si="10"/>
        <v>0</v>
      </c>
      <c r="J259" s="189">
        <f t="shared" si="11"/>
        <v>0</v>
      </c>
    </row>
    <row r="260" spans="1:10" x14ac:dyDescent="0.2">
      <c r="A260" s="189">
        <f>'2019'!A263</f>
        <v>0</v>
      </c>
      <c r="B260" s="189">
        <f>'2019'!B263</f>
        <v>0</v>
      </c>
      <c r="C260" s="189">
        <f>'2019'!E263</f>
        <v>0</v>
      </c>
      <c r="D260" s="215">
        <f>'2019'!I263</f>
        <v>0</v>
      </c>
      <c r="E260" s="189">
        <f>'2019'!L263</f>
        <v>0</v>
      </c>
      <c r="F260" s="189">
        <f>'2019'!M263</f>
        <v>0</v>
      </c>
      <c r="G260" s="189"/>
      <c r="H260" s="189">
        <f t="shared" ref="H260:H312" si="12">E260*G260</f>
        <v>0</v>
      </c>
      <c r="I260" s="189">
        <f t="shared" ref="I260:I312" si="13">H260/2</f>
        <v>0</v>
      </c>
      <c r="J260" s="189">
        <f t="shared" ref="J260:J312" si="14">E260-H260</f>
        <v>0</v>
      </c>
    </row>
    <row r="261" spans="1:10" x14ac:dyDescent="0.2">
      <c r="A261" s="189">
        <f>'2019'!A264</f>
        <v>0</v>
      </c>
      <c r="B261" s="189">
        <f>'2019'!B264</f>
        <v>0</v>
      </c>
      <c r="C261" s="189">
        <f>'2019'!E264</f>
        <v>0</v>
      </c>
      <c r="D261" s="215">
        <f>'2019'!I264</f>
        <v>0</v>
      </c>
      <c r="E261" s="189">
        <f>'2019'!L264</f>
        <v>0</v>
      </c>
      <c r="F261" s="189">
        <f>'2019'!M264</f>
        <v>0</v>
      </c>
      <c r="G261" s="189"/>
      <c r="H261" s="189">
        <f t="shared" si="12"/>
        <v>0</v>
      </c>
      <c r="I261" s="189">
        <f t="shared" si="13"/>
        <v>0</v>
      </c>
      <c r="J261" s="189">
        <f t="shared" si="14"/>
        <v>0</v>
      </c>
    </row>
    <row r="262" spans="1:10" x14ac:dyDescent="0.2">
      <c r="A262" s="189">
        <f>'2019'!A265</f>
        <v>0</v>
      </c>
      <c r="B262" s="189">
        <f>'2019'!B265</f>
        <v>0</v>
      </c>
      <c r="C262" s="189">
        <f>'2019'!E265</f>
        <v>0</v>
      </c>
      <c r="D262" s="215">
        <f>'2019'!I265</f>
        <v>0</v>
      </c>
      <c r="E262" s="189">
        <f>'2019'!L265</f>
        <v>0</v>
      </c>
      <c r="F262" s="189">
        <f>'2019'!M265</f>
        <v>0</v>
      </c>
      <c r="G262" s="189"/>
      <c r="H262" s="189">
        <f t="shared" si="12"/>
        <v>0</v>
      </c>
      <c r="I262" s="189">
        <f t="shared" si="13"/>
        <v>0</v>
      </c>
      <c r="J262" s="189">
        <f t="shared" si="14"/>
        <v>0</v>
      </c>
    </row>
    <row r="263" spans="1:10" x14ac:dyDescent="0.2">
      <c r="A263" s="189">
        <f>'2019'!A266</f>
        <v>0</v>
      </c>
      <c r="B263" s="189">
        <f>'2019'!B266</f>
        <v>0</v>
      </c>
      <c r="C263" s="189">
        <f>'2019'!E266</f>
        <v>0</v>
      </c>
      <c r="D263" s="215">
        <f>'2019'!I266</f>
        <v>0</v>
      </c>
      <c r="E263" s="189">
        <f>'2019'!L266</f>
        <v>0</v>
      </c>
      <c r="F263" s="189">
        <f>'2019'!M266</f>
        <v>0</v>
      </c>
      <c r="G263" s="189"/>
      <c r="H263" s="189">
        <f t="shared" si="12"/>
        <v>0</v>
      </c>
      <c r="I263" s="189">
        <f t="shared" si="13"/>
        <v>0</v>
      </c>
      <c r="J263" s="189">
        <f t="shared" si="14"/>
        <v>0</v>
      </c>
    </row>
    <row r="264" spans="1:10" x14ac:dyDescent="0.2">
      <c r="A264" s="189">
        <f>'2019'!A267</f>
        <v>0</v>
      </c>
      <c r="B264" s="189">
        <f>'2019'!B267</f>
        <v>0</v>
      </c>
      <c r="C264" s="189">
        <f>'2019'!E267</f>
        <v>0</v>
      </c>
      <c r="D264" s="215">
        <f>'2019'!I267</f>
        <v>0</v>
      </c>
      <c r="E264" s="189">
        <f>'2019'!L267</f>
        <v>0</v>
      </c>
      <c r="F264" s="189">
        <f>'2019'!M267</f>
        <v>0</v>
      </c>
      <c r="G264" s="189"/>
      <c r="H264" s="189">
        <f t="shared" si="12"/>
        <v>0</v>
      </c>
      <c r="I264" s="189">
        <f t="shared" si="13"/>
        <v>0</v>
      </c>
      <c r="J264" s="189">
        <f t="shared" si="14"/>
        <v>0</v>
      </c>
    </row>
    <row r="265" spans="1:10" x14ac:dyDescent="0.2">
      <c r="A265" s="189">
        <f>'2019'!A268</f>
        <v>0</v>
      </c>
      <c r="B265" s="189">
        <f>'2019'!B268</f>
        <v>0</v>
      </c>
      <c r="C265" s="189">
        <f>'2019'!E268</f>
        <v>0</v>
      </c>
      <c r="D265" s="215">
        <f>'2019'!I268</f>
        <v>0</v>
      </c>
      <c r="E265" s="189">
        <f>'2019'!L268</f>
        <v>0</v>
      </c>
      <c r="F265" s="189">
        <f>'2019'!M268</f>
        <v>0</v>
      </c>
      <c r="G265" s="189"/>
      <c r="H265" s="189">
        <f t="shared" si="12"/>
        <v>0</v>
      </c>
      <c r="I265" s="189">
        <f t="shared" si="13"/>
        <v>0</v>
      </c>
      <c r="J265" s="189">
        <f t="shared" si="14"/>
        <v>0</v>
      </c>
    </row>
    <row r="266" spans="1:10" x14ac:dyDescent="0.2">
      <c r="A266" s="189">
        <f>'2019'!A269</f>
        <v>0</v>
      </c>
      <c r="B266" s="189">
        <f>'2019'!B269</f>
        <v>0</v>
      </c>
      <c r="C266" s="189">
        <f>'2019'!E269</f>
        <v>0</v>
      </c>
      <c r="D266" s="215">
        <f>'2019'!I269</f>
        <v>0</v>
      </c>
      <c r="E266" s="189">
        <f>'2019'!L269</f>
        <v>0</v>
      </c>
      <c r="F266" s="189">
        <f>'2019'!M269</f>
        <v>0</v>
      </c>
      <c r="G266" s="189"/>
      <c r="H266" s="189">
        <f t="shared" si="12"/>
        <v>0</v>
      </c>
      <c r="I266" s="189">
        <f t="shared" si="13"/>
        <v>0</v>
      </c>
      <c r="J266" s="189">
        <f t="shared" si="14"/>
        <v>0</v>
      </c>
    </row>
    <row r="267" spans="1:10" x14ac:dyDescent="0.2">
      <c r="A267" s="189">
        <f>'2019'!A270</f>
        <v>0</v>
      </c>
      <c r="B267" s="189">
        <f>'2019'!B270</f>
        <v>0</v>
      </c>
      <c r="C267" s="189">
        <f>'2019'!E270</f>
        <v>0</v>
      </c>
      <c r="D267" s="215">
        <f>'2019'!I270</f>
        <v>0</v>
      </c>
      <c r="E267" s="189">
        <f>'2019'!L270</f>
        <v>0</v>
      </c>
      <c r="F267" s="189">
        <f>'2019'!M270</f>
        <v>0</v>
      </c>
      <c r="G267" s="189"/>
      <c r="H267" s="189">
        <f t="shared" si="12"/>
        <v>0</v>
      </c>
      <c r="I267" s="189">
        <f t="shared" si="13"/>
        <v>0</v>
      </c>
      <c r="J267" s="189">
        <f t="shared" si="14"/>
        <v>0</v>
      </c>
    </row>
    <row r="268" spans="1:10" x14ac:dyDescent="0.2">
      <c r="A268" s="189">
        <f>'2019'!A271</f>
        <v>0</v>
      </c>
      <c r="B268" s="189">
        <f>'2019'!B271</f>
        <v>0</v>
      </c>
      <c r="C268" s="189">
        <f>'2019'!E271</f>
        <v>0</v>
      </c>
      <c r="D268" s="215">
        <f>'2019'!I271</f>
        <v>0</v>
      </c>
      <c r="E268" s="189">
        <f>'2019'!L271</f>
        <v>0</v>
      </c>
      <c r="F268" s="189">
        <f>'2019'!M271</f>
        <v>0</v>
      </c>
      <c r="G268" s="189"/>
      <c r="H268" s="189">
        <f t="shared" si="12"/>
        <v>0</v>
      </c>
      <c r="I268" s="189">
        <f t="shared" si="13"/>
        <v>0</v>
      </c>
      <c r="J268" s="189">
        <f t="shared" si="14"/>
        <v>0</v>
      </c>
    </row>
    <row r="269" spans="1:10" x14ac:dyDescent="0.2">
      <c r="A269" s="189">
        <f>'2019'!A272</f>
        <v>0</v>
      </c>
      <c r="B269" s="189">
        <f>'2019'!B272</f>
        <v>0</v>
      </c>
      <c r="C269" s="189">
        <f>'2019'!E272</f>
        <v>0</v>
      </c>
      <c r="D269" s="215">
        <f>'2019'!I272</f>
        <v>0</v>
      </c>
      <c r="E269" s="189">
        <f>'2019'!L272</f>
        <v>0</v>
      </c>
      <c r="F269" s="189">
        <f>'2019'!M272</f>
        <v>0</v>
      </c>
      <c r="G269" s="189"/>
      <c r="H269" s="189">
        <f t="shared" si="12"/>
        <v>0</v>
      </c>
      <c r="I269" s="189">
        <f t="shared" si="13"/>
        <v>0</v>
      </c>
      <c r="J269" s="189">
        <f t="shared" si="14"/>
        <v>0</v>
      </c>
    </row>
    <row r="270" spans="1:10" x14ac:dyDescent="0.2">
      <c r="A270" s="189">
        <f>'2019'!A273</f>
        <v>0</v>
      </c>
      <c r="B270" s="189">
        <f>'2019'!B273</f>
        <v>0</v>
      </c>
      <c r="C270" s="189">
        <f>'2019'!E273</f>
        <v>0</v>
      </c>
      <c r="D270" s="215">
        <f>'2019'!I273</f>
        <v>0</v>
      </c>
      <c r="E270" s="189">
        <f>'2019'!L273</f>
        <v>0</v>
      </c>
      <c r="F270" s="189">
        <f>'2019'!M273</f>
        <v>0</v>
      </c>
      <c r="G270" s="189"/>
      <c r="H270" s="189">
        <f t="shared" si="12"/>
        <v>0</v>
      </c>
      <c r="I270" s="189">
        <f t="shared" si="13"/>
        <v>0</v>
      </c>
      <c r="J270" s="189">
        <f t="shared" si="14"/>
        <v>0</v>
      </c>
    </row>
    <row r="271" spans="1:10" x14ac:dyDescent="0.2">
      <c r="A271" s="189">
        <f>'2019'!A274</f>
        <v>0</v>
      </c>
      <c r="B271" s="189">
        <f>'2019'!B274</f>
        <v>0</v>
      </c>
      <c r="C271" s="189">
        <f>'2019'!E274</f>
        <v>0</v>
      </c>
      <c r="D271" s="215">
        <f>'2019'!I274</f>
        <v>0</v>
      </c>
      <c r="E271" s="189">
        <f>'2019'!L274</f>
        <v>0</v>
      </c>
      <c r="F271" s="189">
        <f>'2019'!M274</f>
        <v>0</v>
      </c>
      <c r="G271" s="189"/>
      <c r="H271" s="189">
        <f t="shared" si="12"/>
        <v>0</v>
      </c>
      <c r="I271" s="189">
        <f t="shared" si="13"/>
        <v>0</v>
      </c>
      <c r="J271" s="189">
        <f t="shared" si="14"/>
        <v>0</v>
      </c>
    </row>
    <row r="272" spans="1:10" x14ac:dyDescent="0.2">
      <c r="A272" s="189">
        <f>'2019'!A275</f>
        <v>0</v>
      </c>
      <c r="B272" s="189">
        <f>'2019'!B275</f>
        <v>0</v>
      </c>
      <c r="C272" s="189">
        <f>'2019'!E275</f>
        <v>0</v>
      </c>
      <c r="D272" s="215">
        <f>'2019'!I275</f>
        <v>0</v>
      </c>
      <c r="E272" s="189">
        <f>'2019'!L275</f>
        <v>0</v>
      </c>
      <c r="F272" s="189">
        <f>'2019'!M275</f>
        <v>0</v>
      </c>
      <c r="G272" s="189"/>
      <c r="H272" s="189">
        <f t="shared" si="12"/>
        <v>0</v>
      </c>
      <c r="I272" s="189">
        <f t="shared" si="13"/>
        <v>0</v>
      </c>
      <c r="J272" s="189">
        <f t="shared" si="14"/>
        <v>0</v>
      </c>
    </row>
    <row r="273" spans="1:10" x14ac:dyDescent="0.2">
      <c r="A273" s="189">
        <f>'2019'!A276</f>
        <v>0</v>
      </c>
      <c r="B273" s="189">
        <f>'2019'!B276</f>
        <v>0</v>
      </c>
      <c r="C273" s="189">
        <f>'2019'!E276</f>
        <v>0</v>
      </c>
      <c r="D273" s="215">
        <f>'2019'!I276</f>
        <v>0</v>
      </c>
      <c r="E273" s="189">
        <f>'2019'!L276</f>
        <v>0</v>
      </c>
      <c r="F273" s="189">
        <f>'2019'!M276</f>
        <v>0</v>
      </c>
      <c r="G273" s="189"/>
      <c r="H273" s="189">
        <f t="shared" si="12"/>
        <v>0</v>
      </c>
      <c r="I273" s="189">
        <f t="shared" si="13"/>
        <v>0</v>
      </c>
      <c r="J273" s="189">
        <f t="shared" si="14"/>
        <v>0</v>
      </c>
    </row>
    <row r="274" spans="1:10" x14ac:dyDescent="0.2">
      <c r="A274" s="189">
        <f>'2019'!A277</f>
        <v>0</v>
      </c>
      <c r="B274" s="189">
        <f>'2019'!B277</f>
        <v>0</v>
      </c>
      <c r="C274" s="189">
        <f>'2019'!E277</f>
        <v>0</v>
      </c>
      <c r="D274" s="215">
        <f>'2019'!I277</f>
        <v>0</v>
      </c>
      <c r="E274" s="189">
        <f>'2019'!L277</f>
        <v>0</v>
      </c>
      <c r="F274" s="189">
        <f>'2019'!M277</f>
        <v>0</v>
      </c>
      <c r="G274" s="189"/>
      <c r="H274" s="189">
        <f t="shared" si="12"/>
        <v>0</v>
      </c>
      <c r="I274" s="189">
        <f t="shared" si="13"/>
        <v>0</v>
      </c>
      <c r="J274" s="189">
        <f t="shared" si="14"/>
        <v>0</v>
      </c>
    </row>
    <row r="275" spans="1:10" x14ac:dyDescent="0.2">
      <c r="A275" s="189">
        <f>'2019'!A278</f>
        <v>0</v>
      </c>
      <c r="B275" s="189">
        <f>'2019'!B278</f>
        <v>0</v>
      </c>
      <c r="C275" s="189">
        <f>'2019'!E278</f>
        <v>0</v>
      </c>
      <c r="D275" s="215">
        <f>'2019'!I278</f>
        <v>0</v>
      </c>
      <c r="E275" s="189">
        <f>'2019'!L278</f>
        <v>0</v>
      </c>
      <c r="F275" s="189">
        <f>'2019'!M278</f>
        <v>0</v>
      </c>
      <c r="G275" s="189"/>
      <c r="H275" s="189">
        <f t="shared" si="12"/>
        <v>0</v>
      </c>
      <c r="I275" s="189">
        <f t="shared" si="13"/>
        <v>0</v>
      </c>
      <c r="J275" s="189">
        <f t="shared" si="14"/>
        <v>0</v>
      </c>
    </row>
    <row r="276" spans="1:10" x14ac:dyDescent="0.2">
      <c r="A276" s="189">
        <f>'2019'!A279</f>
        <v>0</v>
      </c>
      <c r="B276" s="189">
        <f>'2019'!B279</f>
        <v>0</v>
      </c>
      <c r="C276" s="189">
        <f>'2019'!E279</f>
        <v>0</v>
      </c>
      <c r="D276" s="215">
        <f>'2019'!I279</f>
        <v>0</v>
      </c>
      <c r="E276" s="189">
        <f>'2019'!L279</f>
        <v>0</v>
      </c>
      <c r="F276" s="189">
        <f>'2019'!M279</f>
        <v>0</v>
      </c>
      <c r="G276" s="189"/>
      <c r="H276" s="189">
        <f t="shared" si="12"/>
        <v>0</v>
      </c>
      <c r="I276" s="189">
        <f t="shared" si="13"/>
        <v>0</v>
      </c>
      <c r="J276" s="189">
        <f t="shared" si="14"/>
        <v>0</v>
      </c>
    </row>
    <row r="277" spans="1:10" x14ac:dyDescent="0.2">
      <c r="A277" s="189">
        <f>'2019'!A280</f>
        <v>0</v>
      </c>
      <c r="B277" s="189">
        <f>'2019'!B280</f>
        <v>0</v>
      </c>
      <c r="C277" s="189">
        <f>'2019'!E280</f>
        <v>0</v>
      </c>
      <c r="D277" s="215">
        <f>'2019'!I280</f>
        <v>0</v>
      </c>
      <c r="E277" s="189">
        <f>'2019'!L280</f>
        <v>0</v>
      </c>
      <c r="F277" s="189">
        <f>'2019'!M280</f>
        <v>0</v>
      </c>
      <c r="G277" s="189"/>
      <c r="H277" s="189">
        <f t="shared" si="12"/>
        <v>0</v>
      </c>
      <c r="I277" s="189">
        <f t="shared" si="13"/>
        <v>0</v>
      </c>
      <c r="J277" s="189">
        <f t="shared" si="14"/>
        <v>0</v>
      </c>
    </row>
    <row r="278" spans="1:10" x14ac:dyDescent="0.2">
      <c r="A278" s="189">
        <f>'2019'!A281</f>
        <v>0</v>
      </c>
      <c r="B278" s="189">
        <f>'2019'!B281</f>
        <v>0</v>
      </c>
      <c r="C278" s="189">
        <f>'2019'!E281</f>
        <v>0</v>
      </c>
      <c r="D278" s="215">
        <f>'2019'!I281</f>
        <v>0</v>
      </c>
      <c r="E278" s="189">
        <f>'2019'!L281</f>
        <v>0</v>
      </c>
      <c r="F278" s="189">
        <f>'2019'!M281</f>
        <v>0</v>
      </c>
      <c r="G278" s="189"/>
      <c r="H278" s="189">
        <f t="shared" si="12"/>
        <v>0</v>
      </c>
      <c r="I278" s="189">
        <f t="shared" si="13"/>
        <v>0</v>
      </c>
      <c r="J278" s="189">
        <f t="shared" si="14"/>
        <v>0</v>
      </c>
    </row>
    <row r="279" spans="1:10" x14ac:dyDescent="0.2">
      <c r="A279" s="189">
        <f>'2019'!A282</f>
        <v>0</v>
      </c>
      <c r="B279" s="189">
        <f>'2019'!B282</f>
        <v>0</v>
      </c>
      <c r="C279" s="189">
        <f>'2019'!E282</f>
        <v>0</v>
      </c>
      <c r="D279" s="215">
        <f>'2019'!I282</f>
        <v>0</v>
      </c>
      <c r="E279" s="189">
        <f>'2019'!L282</f>
        <v>0</v>
      </c>
      <c r="F279" s="189">
        <f>'2019'!M282</f>
        <v>0</v>
      </c>
      <c r="G279" s="189"/>
      <c r="H279" s="189">
        <f t="shared" si="12"/>
        <v>0</v>
      </c>
      <c r="I279" s="189">
        <f t="shared" si="13"/>
        <v>0</v>
      </c>
      <c r="J279" s="189">
        <f t="shared" si="14"/>
        <v>0</v>
      </c>
    </row>
    <row r="280" spans="1:10" x14ac:dyDescent="0.2">
      <c r="A280" s="189">
        <f>'2019'!A283</f>
        <v>0</v>
      </c>
      <c r="B280" s="189">
        <f>'2019'!B283</f>
        <v>0</v>
      </c>
      <c r="C280" s="189">
        <f>'2019'!E283</f>
        <v>0</v>
      </c>
      <c r="D280" s="215">
        <f>'2019'!I283</f>
        <v>0</v>
      </c>
      <c r="E280" s="189">
        <f>'2019'!L283</f>
        <v>0</v>
      </c>
      <c r="F280" s="189">
        <f>'2019'!M283</f>
        <v>0</v>
      </c>
      <c r="G280" s="189"/>
      <c r="H280" s="189">
        <f t="shared" si="12"/>
        <v>0</v>
      </c>
      <c r="I280" s="189">
        <f t="shared" si="13"/>
        <v>0</v>
      </c>
      <c r="J280" s="189">
        <f t="shared" si="14"/>
        <v>0</v>
      </c>
    </row>
    <row r="281" spans="1:10" x14ac:dyDescent="0.2">
      <c r="A281" s="189">
        <f>'2019'!A284</f>
        <v>0</v>
      </c>
      <c r="B281" s="189">
        <f>'2019'!B284</f>
        <v>0</v>
      </c>
      <c r="C281" s="189">
        <f>'2019'!E284</f>
        <v>0</v>
      </c>
      <c r="D281" s="215">
        <f>'2019'!I284</f>
        <v>0</v>
      </c>
      <c r="E281" s="189">
        <f>'2019'!L284</f>
        <v>0</v>
      </c>
      <c r="F281" s="189">
        <f>'2019'!M284</f>
        <v>0</v>
      </c>
      <c r="G281" s="189"/>
      <c r="H281" s="189">
        <f t="shared" si="12"/>
        <v>0</v>
      </c>
      <c r="I281" s="189">
        <f t="shared" si="13"/>
        <v>0</v>
      </c>
      <c r="J281" s="189">
        <f t="shared" si="14"/>
        <v>0</v>
      </c>
    </row>
    <row r="282" spans="1:10" x14ac:dyDescent="0.2">
      <c r="A282" s="189">
        <f>'2019'!A285</f>
        <v>280</v>
      </c>
      <c r="B282" s="189">
        <f>'2019'!B285</f>
        <v>0</v>
      </c>
      <c r="C282" s="189">
        <f>'2019'!E285</f>
        <v>0</v>
      </c>
      <c r="D282" s="215">
        <f>'2019'!I285</f>
        <v>0</v>
      </c>
      <c r="E282" s="189">
        <f>'2019'!L285</f>
        <v>0</v>
      </c>
      <c r="F282" s="189">
        <f>'2019'!M285</f>
        <v>0</v>
      </c>
      <c r="G282" s="189"/>
      <c r="H282" s="189">
        <f t="shared" si="12"/>
        <v>0</v>
      </c>
      <c r="I282" s="189">
        <f t="shared" si="13"/>
        <v>0</v>
      </c>
      <c r="J282" s="189">
        <f t="shared" si="14"/>
        <v>0</v>
      </c>
    </row>
    <row r="283" spans="1:10" x14ac:dyDescent="0.2">
      <c r="A283" s="189">
        <f>'2019'!A286</f>
        <v>281</v>
      </c>
      <c r="B283" s="189">
        <f>'2019'!B286</f>
        <v>0</v>
      </c>
      <c r="C283" s="189">
        <f>'2019'!E286</f>
        <v>0</v>
      </c>
      <c r="D283" s="215">
        <f>'2019'!I286</f>
        <v>0</v>
      </c>
      <c r="E283" s="189">
        <f>'2019'!L286</f>
        <v>0</v>
      </c>
      <c r="F283" s="189">
        <f>'2019'!M286</f>
        <v>0</v>
      </c>
      <c r="G283" s="189"/>
      <c r="H283" s="189">
        <f t="shared" si="12"/>
        <v>0</v>
      </c>
      <c r="I283" s="189">
        <f t="shared" si="13"/>
        <v>0</v>
      </c>
      <c r="J283" s="189">
        <f t="shared" si="14"/>
        <v>0</v>
      </c>
    </row>
    <row r="284" spans="1:10" x14ac:dyDescent="0.2">
      <c r="A284" s="189">
        <f>'2019'!A287</f>
        <v>282</v>
      </c>
      <c r="B284" s="189">
        <f>'2019'!B287</f>
        <v>0</v>
      </c>
      <c r="C284" s="189">
        <f>'2019'!E287</f>
        <v>0</v>
      </c>
      <c r="D284" s="215">
        <f>'2019'!I287</f>
        <v>0</v>
      </c>
      <c r="E284" s="189">
        <f>'2019'!L287</f>
        <v>0</v>
      </c>
      <c r="F284" s="189">
        <f>'2019'!M287</f>
        <v>0</v>
      </c>
      <c r="G284" s="189"/>
      <c r="H284" s="189">
        <f t="shared" si="12"/>
        <v>0</v>
      </c>
      <c r="I284" s="189">
        <f t="shared" si="13"/>
        <v>0</v>
      </c>
      <c r="J284" s="189">
        <f t="shared" si="14"/>
        <v>0</v>
      </c>
    </row>
    <row r="285" spans="1:10" x14ac:dyDescent="0.2">
      <c r="A285" s="189">
        <f>'2019'!A288</f>
        <v>283</v>
      </c>
      <c r="B285" s="189">
        <f>'2019'!B288</f>
        <v>0</v>
      </c>
      <c r="C285" s="189">
        <f>'2019'!E288</f>
        <v>0</v>
      </c>
      <c r="D285" s="215">
        <f>'2019'!I288</f>
        <v>0</v>
      </c>
      <c r="E285" s="189">
        <f>'2019'!L288</f>
        <v>0</v>
      </c>
      <c r="F285" s="189">
        <f>'2019'!M288</f>
        <v>0</v>
      </c>
      <c r="G285" s="189"/>
      <c r="H285" s="189">
        <f t="shared" si="12"/>
        <v>0</v>
      </c>
      <c r="I285" s="189">
        <f t="shared" si="13"/>
        <v>0</v>
      </c>
      <c r="J285" s="189">
        <f t="shared" si="14"/>
        <v>0</v>
      </c>
    </row>
    <row r="286" spans="1:10" x14ac:dyDescent="0.2">
      <c r="A286" s="189">
        <f>'2019'!A289</f>
        <v>284</v>
      </c>
      <c r="B286" s="189">
        <f>'2019'!B289</f>
        <v>0</v>
      </c>
      <c r="C286" s="189">
        <f>'2019'!E289</f>
        <v>0</v>
      </c>
      <c r="D286" s="215">
        <f>'2019'!I289</f>
        <v>0</v>
      </c>
      <c r="E286" s="189">
        <f>'2019'!L289</f>
        <v>0</v>
      </c>
      <c r="F286" s="189">
        <f>'2019'!M289</f>
        <v>0</v>
      </c>
      <c r="G286" s="189"/>
      <c r="H286" s="189">
        <f t="shared" si="12"/>
        <v>0</v>
      </c>
      <c r="I286" s="189">
        <f t="shared" si="13"/>
        <v>0</v>
      </c>
      <c r="J286" s="189">
        <f t="shared" si="14"/>
        <v>0</v>
      </c>
    </row>
    <row r="287" spans="1:10" x14ac:dyDescent="0.2">
      <c r="A287" s="189">
        <f>'2019'!A290</f>
        <v>285</v>
      </c>
      <c r="B287" s="189">
        <f>'2019'!B290</f>
        <v>0</v>
      </c>
      <c r="C287" s="189">
        <f>'2019'!E290</f>
        <v>0</v>
      </c>
      <c r="D287" s="215">
        <f>'2019'!I290</f>
        <v>0</v>
      </c>
      <c r="E287" s="189">
        <f>'2019'!L290</f>
        <v>0</v>
      </c>
      <c r="F287" s="189">
        <f>'2019'!M290</f>
        <v>0</v>
      </c>
      <c r="G287" s="189"/>
      <c r="H287" s="189">
        <f t="shared" si="12"/>
        <v>0</v>
      </c>
      <c r="I287" s="189">
        <f t="shared" si="13"/>
        <v>0</v>
      </c>
      <c r="J287" s="189">
        <f t="shared" si="14"/>
        <v>0</v>
      </c>
    </row>
    <row r="288" spans="1:10" x14ac:dyDescent="0.2">
      <c r="A288" s="189">
        <f>'2019'!A291</f>
        <v>286</v>
      </c>
      <c r="B288" s="189">
        <f>'2019'!B291</f>
        <v>0</v>
      </c>
      <c r="C288" s="189">
        <f>'2019'!E291</f>
        <v>0</v>
      </c>
      <c r="D288" s="215">
        <f>'2019'!I291</f>
        <v>0</v>
      </c>
      <c r="E288" s="189">
        <f>'2019'!L291</f>
        <v>0</v>
      </c>
      <c r="F288" s="189">
        <f>'2019'!M291</f>
        <v>0</v>
      </c>
      <c r="G288" s="189"/>
      <c r="H288" s="189">
        <f t="shared" si="12"/>
        <v>0</v>
      </c>
      <c r="I288" s="189">
        <f t="shared" si="13"/>
        <v>0</v>
      </c>
      <c r="J288" s="189">
        <f t="shared" si="14"/>
        <v>0</v>
      </c>
    </row>
    <row r="289" spans="1:10" x14ac:dyDescent="0.2">
      <c r="A289" s="189">
        <f>'2019'!A292</f>
        <v>287</v>
      </c>
      <c r="B289" s="189">
        <f>'2019'!B292</f>
        <v>0</v>
      </c>
      <c r="C289" s="189">
        <f>'2019'!E292</f>
        <v>0</v>
      </c>
      <c r="D289" s="215">
        <f>'2019'!I292</f>
        <v>0</v>
      </c>
      <c r="E289" s="189">
        <f>'2019'!L292</f>
        <v>0</v>
      </c>
      <c r="F289" s="189">
        <f>'2019'!M292</f>
        <v>0</v>
      </c>
      <c r="G289" s="189"/>
      <c r="H289" s="189">
        <f t="shared" si="12"/>
        <v>0</v>
      </c>
      <c r="I289" s="189">
        <f t="shared" si="13"/>
        <v>0</v>
      </c>
      <c r="J289" s="189">
        <f t="shared" si="14"/>
        <v>0</v>
      </c>
    </row>
    <row r="290" spans="1:10" x14ac:dyDescent="0.2">
      <c r="A290" s="189">
        <f>'2019'!A293</f>
        <v>288</v>
      </c>
      <c r="B290" s="189">
        <f>'2019'!B293</f>
        <v>0</v>
      </c>
      <c r="C290" s="189">
        <f>'2019'!E293</f>
        <v>0</v>
      </c>
      <c r="D290" s="215">
        <f>'2019'!I293</f>
        <v>0</v>
      </c>
      <c r="E290" s="189">
        <f>'2019'!L293</f>
        <v>0</v>
      </c>
      <c r="F290" s="189">
        <f>'2019'!M293</f>
        <v>0</v>
      </c>
      <c r="G290" s="189"/>
      <c r="H290" s="189">
        <f t="shared" si="12"/>
        <v>0</v>
      </c>
      <c r="I290" s="189">
        <f t="shared" si="13"/>
        <v>0</v>
      </c>
      <c r="J290" s="189">
        <f t="shared" si="14"/>
        <v>0</v>
      </c>
    </row>
    <row r="291" spans="1:10" x14ac:dyDescent="0.2">
      <c r="A291" s="189">
        <f>'2019'!A294</f>
        <v>289</v>
      </c>
      <c r="B291" s="189">
        <f>'2019'!B294</f>
        <v>0</v>
      </c>
      <c r="C291" s="189">
        <f>'2019'!E294</f>
        <v>0</v>
      </c>
      <c r="D291" s="215">
        <f>'2019'!I294</f>
        <v>0</v>
      </c>
      <c r="E291" s="189">
        <f>'2019'!L294</f>
        <v>0</v>
      </c>
      <c r="F291" s="189">
        <f>'2019'!M294</f>
        <v>0</v>
      </c>
      <c r="G291" s="189"/>
      <c r="H291" s="189">
        <f t="shared" si="12"/>
        <v>0</v>
      </c>
      <c r="I291" s="189">
        <f t="shared" si="13"/>
        <v>0</v>
      </c>
      <c r="J291" s="189">
        <f t="shared" si="14"/>
        <v>0</v>
      </c>
    </row>
    <row r="292" spans="1:10" x14ac:dyDescent="0.2">
      <c r="A292" s="189">
        <f>'2019'!A295</f>
        <v>290</v>
      </c>
      <c r="B292" s="189">
        <f>'2019'!B295</f>
        <v>0</v>
      </c>
      <c r="C292" s="189">
        <f>'2019'!E295</f>
        <v>0</v>
      </c>
      <c r="D292" s="215">
        <f>'2019'!I295</f>
        <v>0</v>
      </c>
      <c r="E292" s="189">
        <f>'2019'!L295</f>
        <v>0</v>
      </c>
      <c r="F292" s="189">
        <f>'2019'!M295</f>
        <v>0</v>
      </c>
      <c r="G292" s="189"/>
      <c r="H292" s="189">
        <f t="shared" si="12"/>
        <v>0</v>
      </c>
      <c r="I292" s="189">
        <f t="shared" si="13"/>
        <v>0</v>
      </c>
      <c r="J292" s="189">
        <f t="shared" si="14"/>
        <v>0</v>
      </c>
    </row>
    <row r="293" spans="1:10" x14ac:dyDescent="0.2">
      <c r="A293" s="189">
        <f>'2019'!A296</f>
        <v>291</v>
      </c>
      <c r="B293" s="189">
        <f>'2019'!B296</f>
        <v>0</v>
      </c>
      <c r="C293" s="189">
        <f>'2019'!E296</f>
        <v>0</v>
      </c>
      <c r="D293" s="215">
        <f>'2019'!I296</f>
        <v>0</v>
      </c>
      <c r="E293" s="189">
        <f>'2019'!L296</f>
        <v>0</v>
      </c>
      <c r="F293" s="189">
        <f>'2019'!M296</f>
        <v>0</v>
      </c>
      <c r="G293" s="189"/>
      <c r="H293" s="189">
        <f t="shared" si="12"/>
        <v>0</v>
      </c>
      <c r="I293" s="189">
        <f t="shared" si="13"/>
        <v>0</v>
      </c>
      <c r="J293" s="189">
        <f t="shared" si="14"/>
        <v>0</v>
      </c>
    </row>
    <row r="294" spans="1:10" x14ac:dyDescent="0.2">
      <c r="A294" s="189">
        <f>'2019'!A297</f>
        <v>292</v>
      </c>
      <c r="B294" s="189">
        <f>'2019'!B297</f>
        <v>0</v>
      </c>
      <c r="C294" s="189">
        <f>'2019'!E297</f>
        <v>0</v>
      </c>
      <c r="D294" s="215">
        <f>'2019'!I297</f>
        <v>0</v>
      </c>
      <c r="E294" s="189">
        <f>'2019'!L297</f>
        <v>0</v>
      </c>
      <c r="F294" s="189">
        <f>'2019'!M297</f>
        <v>0</v>
      </c>
      <c r="G294" s="189"/>
      <c r="H294" s="189">
        <f t="shared" si="12"/>
        <v>0</v>
      </c>
      <c r="I294" s="189">
        <f t="shared" si="13"/>
        <v>0</v>
      </c>
      <c r="J294" s="189">
        <f t="shared" si="14"/>
        <v>0</v>
      </c>
    </row>
    <row r="295" spans="1:10" x14ac:dyDescent="0.2">
      <c r="A295" s="189">
        <f>'2019'!A298</f>
        <v>293</v>
      </c>
      <c r="B295" s="189">
        <f>'2019'!B298</f>
        <v>0</v>
      </c>
      <c r="C295" s="189">
        <f>'2019'!E298</f>
        <v>0</v>
      </c>
      <c r="D295" s="215">
        <f>'2019'!I298</f>
        <v>0</v>
      </c>
      <c r="E295" s="189">
        <f>'2019'!L298</f>
        <v>0</v>
      </c>
      <c r="F295" s="189">
        <f>'2019'!M298</f>
        <v>0</v>
      </c>
      <c r="G295" s="189"/>
      <c r="H295" s="189">
        <f t="shared" si="12"/>
        <v>0</v>
      </c>
      <c r="I295" s="189">
        <f t="shared" si="13"/>
        <v>0</v>
      </c>
      <c r="J295" s="189">
        <f t="shared" si="14"/>
        <v>0</v>
      </c>
    </row>
    <row r="296" spans="1:10" x14ac:dyDescent="0.2">
      <c r="A296" s="189">
        <f>'2019'!A299</f>
        <v>294</v>
      </c>
      <c r="B296" s="189">
        <f>'2019'!B299</f>
        <v>0</v>
      </c>
      <c r="C296" s="189">
        <f>'2019'!E299</f>
        <v>0</v>
      </c>
      <c r="D296" s="215">
        <f>'2019'!I299</f>
        <v>0</v>
      </c>
      <c r="E296" s="189">
        <f>'2019'!L299</f>
        <v>0</v>
      </c>
      <c r="F296" s="189">
        <f>'2019'!M299</f>
        <v>0</v>
      </c>
      <c r="G296" s="189"/>
      <c r="H296" s="189">
        <f t="shared" si="12"/>
        <v>0</v>
      </c>
      <c r="I296" s="189">
        <f t="shared" si="13"/>
        <v>0</v>
      </c>
      <c r="J296" s="189">
        <f t="shared" si="14"/>
        <v>0</v>
      </c>
    </row>
    <row r="297" spans="1:10" x14ac:dyDescent="0.2">
      <c r="A297" s="189">
        <f>'2019'!A300</f>
        <v>295</v>
      </c>
      <c r="B297" s="189">
        <f>'2019'!B300</f>
        <v>0</v>
      </c>
      <c r="C297" s="189">
        <f>'2019'!E300</f>
        <v>0</v>
      </c>
      <c r="D297" s="215">
        <f>'2019'!I300</f>
        <v>0</v>
      </c>
      <c r="E297" s="189">
        <f>'2019'!L300</f>
        <v>0</v>
      </c>
      <c r="F297" s="189">
        <f>'2019'!M300</f>
        <v>0</v>
      </c>
      <c r="G297" s="189"/>
      <c r="H297" s="189">
        <f t="shared" si="12"/>
        <v>0</v>
      </c>
      <c r="I297" s="189">
        <f t="shared" si="13"/>
        <v>0</v>
      </c>
      <c r="J297" s="189">
        <f t="shared" si="14"/>
        <v>0</v>
      </c>
    </row>
    <row r="298" spans="1:10" x14ac:dyDescent="0.2">
      <c r="A298" s="189">
        <f>'2019'!A301</f>
        <v>296</v>
      </c>
      <c r="B298" s="189">
        <f>'2019'!B301</f>
        <v>0</v>
      </c>
      <c r="C298" s="189">
        <f>'2019'!E301</f>
        <v>0</v>
      </c>
      <c r="D298" s="215">
        <f>'2019'!I301</f>
        <v>0</v>
      </c>
      <c r="E298" s="189">
        <f>'2019'!L301</f>
        <v>0</v>
      </c>
      <c r="F298" s="189">
        <f>'2019'!M301</f>
        <v>0</v>
      </c>
      <c r="G298" s="189"/>
      <c r="H298" s="189">
        <f t="shared" si="12"/>
        <v>0</v>
      </c>
      <c r="I298" s="189">
        <f t="shared" si="13"/>
        <v>0</v>
      </c>
      <c r="J298" s="189">
        <f t="shared" si="14"/>
        <v>0</v>
      </c>
    </row>
    <row r="299" spans="1:10" x14ac:dyDescent="0.2">
      <c r="A299" s="189">
        <f>'2019'!A302</f>
        <v>297</v>
      </c>
      <c r="B299" s="189">
        <f>'2019'!B302</f>
        <v>0</v>
      </c>
      <c r="C299" s="189">
        <f>'2019'!E302</f>
        <v>0</v>
      </c>
      <c r="D299" s="215">
        <f>'2019'!I302</f>
        <v>0</v>
      </c>
      <c r="E299" s="189">
        <f>'2019'!L302</f>
        <v>0</v>
      </c>
      <c r="F299" s="189">
        <f>'2019'!M302</f>
        <v>0</v>
      </c>
      <c r="G299" s="189"/>
      <c r="H299" s="189">
        <f t="shared" si="12"/>
        <v>0</v>
      </c>
      <c r="I299" s="189">
        <f t="shared" si="13"/>
        <v>0</v>
      </c>
      <c r="J299" s="189">
        <f t="shared" si="14"/>
        <v>0</v>
      </c>
    </row>
    <row r="300" spans="1:10" x14ac:dyDescent="0.2">
      <c r="A300" s="189">
        <f>'2019'!A303</f>
        <v>298</v>
      </c>
      <c r="B300" s="189">
        <f>'2019'!B303</f>
        <v>0</v>
      </c>
      <c r="C300" s="189">
        <f>'2019'!E303</f>
        <v>0</v>
      </c>
      <c r="D300" s="215">
        <f>'2019'!I303</f>
        <v>0</v>
      </c>
      <c r="E300" s="189">
        <f>'2019'!L303</f>
        <v>0</v>
      </c>
      <c r="F300" s="189">
        <f>'2019'!M303</f>
        <v>0</v>
      </c>
      <c r="G300" s="189"/>
      <c r="H300" s="189">
        <f t="shared" si="12"/>
        <v>0</v>
      </c>
      <c r="I300" s="189">
        <f t="shared" si="13"/>
        <v>0</v>
      </c>
      <c r="J300" s="189">
        <f t="shared" si="14"/>
        <v>0</v>
      </c>
    </row>
    <row r="301" spans="1:10" x14ac:dyDescent="0.2">
      <c r="A301" s="189">
        <f>'2019'!A304</f>
        <v>299</v>
      </c>
      <c r="B301" s="189">
        <f>'2019'!B304</f>
        <v>0</v>
      </c>
      <c r="C301" s="189">
        <f>'2019'!E304</f>
        <v>0</v>
      </c>
      <c r="D301" s="215">
        <f>'2019'!I304</f>
        <v>0</v>
      </c>
      <c r="E301" s="189">
        <f>'2019'!L304</f>
        <v>0</v>
      </c>
      <c r="F301" s="189">
        <f>'2019'!M304</f>
        <v>0</v>
      </c>
      <c r="G301" s="189"/>
      <c r="H301" s="189">
        <f t="shared" si="12"/>
        <v>0</v>
      </c>
      <c r="I301" s="189">
        <f t="shared" si="13"/>
        <v>0</v>
      </c>
      <c r="J301" s="189">
        <f t="shared" si="14"/>
        <v>0</v>
      </c>
    </row>
    <row r="302" spans="1:10" x14ac:dyDescent="0.2">
      <c r="A302" s="189">
        <f>'2019'!A305</f>
        <v>300</v>
      </c>
      <c r="B302" s="189">
        <f>'2019'!B305</f>
        <v>0</v>
      </c>
      <c r="C302" s="189">
        <f>'2019'!E305</f>
        <v>0</v>
      </c>
      <c r="D302" s="215">
        <f>'2019'!I305</f>
        <v>0</v>
      </c>
      <c r="E302" s="189">
        <f>'2019'!L305</f>
        <v>0</v>
      </c>
      <c r="F302" s="189">
        <f>'2019'!M305</f>
        <v>0</v>
      </c>
      <c r="G302" s="189"/>
      <c r="H302" s="189">
        <f t="shared" si="12"/>
        <v>0</v>
      </c>
      <c r="I302" s="189">
        <f t="shared" si="13"/>
        <v>0</v>
      </c>
      <c r="J302" s="189">
        <f t="shared" si="14"/>
        <v>0</v>
      </c>
    </row>
    <row r="303" spans="1:10" x14ac:dyDescent="0.2">
      <c r="A303" s="189">
        <f>'2019'!A306</f>
        <v>301</v>
      </c>
      <c r="B303" s="189">
        <f>'2019'!B306</f>
        <v>0</v>
      </c>
      <c r="C303" s="189">
        <f>'2019'!E306</f>
        <v>0</v>
      </c>
      <c r="D303" s="215">
        <f>'2019'!I306</f>
        <v>0</v>
      </c>
      <c r="E303" s="189">
        <f>'2019'!L306</f>
        <v>0</v>
      </c>
      <c r="F303" s="189">
        <f>'2019'!M306</f>
        <v>0</v>
      </c>
      <c r="G303" s="189"/>
      <c r="H303" s="189">
        <f t="shared" si="12"/>
        <v>0</v>
      </c>
      <c r="I303" s="189">
        <f t="shared" si="13"/>
        <v>0</v>
      </c>
      <c r="J303" s="189">
        <f t="shared" si="14"/>
        <v>0</v>
      </c>
    </row>
    <row r="304" spans="1:10" x14ac:dyDescent="0.2">
      <c r="A304" s="189">
        <f>'2019'!A307</f>
        <v>302</v>
      </c>
      <c r="B304" s="189">
        <f>'2019'!B307</f>
        <v>0</v>
      </c>
      <c r="C304" s="189">
        <f>'2019'!E307</f>
        <v>0</v>
      </c>
      <c r="D304" s="215">
        <f>'2019'!I307</f>
        <v>0</v>
      </c>
      <c r="E304" s="189">
        <f>'2019'!L307</f>
        <v>0</v>
      </c>
      <c r="F304" s="189">
        <f>'2019'!M307</f>
        <v>0</v>
      </c>
      <c r="G304" s="189"/>
      <c r="H304" s="189">
        <f t="shared" si="12"/>
        <v>0</v>
      </c>
      <c r="I304" s="189">
        <f t="shared" si="13"/>
        <v>0</v>
      </c>
      <c r="J304" s="189">
        <f t="shared" si="14"/>
        <v>0</v>
      </c>
    </row>
    <row r="305" spans="1:10" x14ac:dyDescent="0.2">
      <c r="A305" s="189">
        <f>'2019'!A308</f>
        <v>303</v>
      </c>
      <c r="B305" s="189">
        <f>'2019'!B308</f>
        <v>0</v>
      </c>
      <c r="C305" s="189">
        <f>'2019'!E308</f>
        <v>0</v>
      </c>
      <c r="D305" s="215">
        <f>'2019'!I308</f>
        <v>0</v>
      </c>
      <c r="E305" s="189">
        <f>'2019'!L308</f>
        <v>0</v>
      </c>
      <c r="F305" s="189">
        <f>'2019'!M308</f>
        <v>0</v>
      </c>
      <c r="G305" s="189">
        <v>0.4</v>
      </c>
      <c r="H305" s="189">
        <f t="shared" si="12"/>
        <v>0</v>
      </c>
      <c r="I305" s="189">
        <f t="shared" si="13"/>
        <v>0</v>
      </c>
      <c r="J305" s="189">
        <f t="shared" si="14"/>
        <v>0</v>
      </c>
    </row>
    <row r="306" spans="1:10" x14ac:dyDescent="0.2">
      <c r="A306" s="189">
        <f>'2019'!A309</f>
        <v>304</v>
      </c>
      <c r="B306" s="189">
        <f>'2019'!B309</f>
        <v>0</v>
      </c>
      <c r="C306" s="189">
        <f>'2019'!E309</f>
        <v>0</v>
      </c>
      <c r="D306" s="215">
        <f>'2019'!I309</f>
        <v>0</v>
      </c>
      <c r="E306" s="189">
        <f>'2019'!L309</f>
        <v>0</v>
      </c>
      <c r="F306" s="189">
        <f>'2019'!M309</f>
        <v>0</v>
      </c>
      <c r="G306" s="189">
        <v>0.4</v>
      </c>
      <c r="H306" s="189">
        <f t="shared" si="12"/>
        <v>0</v>
      </c>
      <c r="I306" s="189">
        <f t="shared" si="13"/>
        <v>0</v>
      </c>
      <c r="J306" s="189">
        <f t="shared" si="14"/>
        <v>0</v>
      </c>
    </row>
    <row r="307" spans="1:10" x14ac:dyDescent="0.2">
      <c r="A307" s="189">
        <f>'2019'!A310</f>
        <v>305</v>
      </c>
      <c r="B307" s="189">
        <f>'2019'!B310</f>
        <v>0</v>
      </c>
      <c r="C307" s="189">
        <f>'2019'!E310</f>
        <v>0</v>
      </c>
      <c r="D307" s="215">
        <f>'2019'!I310</f>
        <v>0</v>
      </c>
      <c r="E307" s="189">
        <f>'2019'!L310</f>
        <v>0</v>
      </c>
      <c r="F307" s="189">
        <f>'2019'!M310</f>
        <v>0</v>
      </c>
      <c r="G307" s="189">
        <v>0.4</v>
      </c>
      <c r="H307" s="189">
        <f t="shared" si="12"/>
        <v>0</v>
      </c>
      <c r="I307" s="189">
        <f t="shared" si="13"/>
        <v>0</v>
      </c>
      <c r="J307" s="189">
        <f t="shared" si="14"/>
        <v>0</v>
      </c>
    </row>
    <row r="308" spans="1:10" x14ac:dyDescent="0.2">
      <c r="A308" s="189">
        <f>'2019'!A311</f>
        <v>306</v>
      </c>
      <c r="B308" s="189">
        <f>'2019'!B311</f>
        <v>0</v>
      </c>
      <c r="C308" s="189">
        <f>'2019'!E311</f>
        <v>0</v>
      </c>
      <c r="D308" s="215">
        <f>'2019'!I311</f>
        <v>0</v>
      </c>
      <c r="E308" s="189">
        <f>'2019'!L311</f>
        <v>0</v>
      </c>
      <c r="F308" s="189">
        <f>'2019'!M311</f>
        <v>0</v>
      </c>
      <c r="G308" s="189">
        <v>0.4</v>
      </c>
      <c r="H308" s="189">
        <f t="shared" si="12"/>
        <v>0</v>
      </c>
      <c r="I308" s="189">
        <f t="shared" si="13"/>
        <v>0</v>
      </c>
      <c r="J308" s="189">
        <f t="shared" si="14"/>
        <v>0</v>
      </c>
    </row>
    <row r="309" spans="1:10" x14ac:dyDescent="0.2">
      <c r="A309" s="189">
        <f>'2019'!A312</f>
        <v>307</v>
      </c>
      <c r="B309" s="189">
        <f>'2019'!B312</f>
        <v>0</v>
      </c>
      <c r="C309" s="189">
        <f>'2019'!E312</f>
        <v>0</v>
      </c>
      <c r="D309" s="215">
        <f>'2019'!I312</f>
        <v>0</v>
      </c>
      <c r="E309" s="189">
        <f>'2019'!L312</f>
        <v>0</v>
      </c>
      <c r="F309" s="189">
        <f>'2019'!M312</f>
        <v>0</v>
      </c>
      <c r="G309" s="189">
        <v>0.4</v>
      </c>
      <c r="H309" s="189">
        <f t="shared" si="12"/>
        <v>0</v>
      </c>
      <c r="I309" s="189">
        <f t="shared" si="13"/>
        <v>0</v>
      </c>
      <c r="J309" s="189">
        <f t="shared" si="14"/>
        <v>0</v>
      </c>
    </row>
    <row r="310" spans="1:10" x14ac:dyDescent="0.2">
      <c r="A310" s="189">
        <f>'2019'!A313</f>
        <v>308</v>
      </c>
      <c r="B310" s="189">
        <f>'2019'!B313</f>
        <v>0</v>
      </c>
      <c r="C310" s="189">
        <f>'2019'!E313</f>
        <v>0</v>
      </c>
      <c r="D310" s="215">
        <f>'2019'!I313</f>
        <v>0</v>
      </c>
      <c r="E310" s="189">
        <f>'2019'!L313</f>
        <v>0</v>
      </c>
      <c r="F310" s="189">
        <f>'2019'!M313</f>
        <v>0</v>
      </c>
      <c r="G310" s="189">
        <v>0.4</v>
      </c>
      <c r="H310" s="189">
        <f t="shared" si="12"/>
        <v>0</v>
      </c>
      <c r="I310" s="189">
        <f t="shared" si="13"/>
        <v>0</v>
      </c>
      <c r="J310" s="189">
        <f t="shared" si="14"/>
        <v>0</v>
      </c>
    </row>
    <row r="311" spans="1:10" x14ac:dyDescent="0.2">
      <c r="A311" s="189">
        <f>'2019'!A314</f>
        <v>309</v>
      </c>
      <c r="B311" s="189">
        <f>'2019'!B314</f>
        <v>0</v>
      </c>
      <c r="C311" s="189">
        <f>'2019'!E314</f>
        <v>0</v>
      </c>
      <c r="D311" s="215">
        <f>'2019'!I314</f>
        <v>0</v>
      </c>
      <c r="E311" s="189">
        <f>'2019'!L314</f>
        <v>0</v>
      </c>
      <c r="F311" s="189">
        <f>'2019'!M314</f>
        <v>0</v>
      </c>
      <c r="G311" s="189">
        <v>0.4</v>
      </c>
      <c r="H311" s="189">
        <f t="shared" si="12"/>
        <v>0</v>
      </c>
      <c r="I311" s="189">
        <f t="shared" si="13"/>
        <v>0</v>
      </c>
      <c r="J311" s="189">
        <f t="shared" si="14"/>
        <v>0</v>
      </c>
    </row>
    <row r="312" spans="1:10" x14ac:dyDescent="0.2">
      <c r="A312" s="189">
        <f>'2019'!A315</f>
        <v>310</v>
      </c>
      <c r="B312" s="189">
        <f>'2019'!B315</f>
        <v>0</v>
      </c>
      <c r="C312" s="189">
        <f>'2019'!E315</f>
        <v>0</v>
      </c>
      <c r="D312" s="215">
        <f>'2019'!I315</f>
        <v>0</v>
      </c>
      <c r="E312" s="189">
        <f>'2019'!L315</f>
        <v>0</v>
      </c>
      <c r="F312" s="189">
        <f>'2019'!M315</f>
        <v>0</v>
      </c>
      <c r="G312" s="189">
        <v>0.4</v>
      </c>
      <c r="H312" s="189">
        <f t="shared" si="12"/>
        <v>0</v>
      </c>
      <c r="I312" s="189">
        <f t="shared" si="13"/>
        <v>0</v>
      </c>
      <c r="J312" s="189">
        <f t="shared" si="14"/>
        <v>0</v>
      </c>
    </row>
    <row r="313" spans="1:10" x14ac:dyDescent="0.2">
      <c r="A313" s="189"/>
    </row>
  </sheetData>
  <mergeCells count="10">
    <mergeCell ref="H1:H2"/>
    <mergeCell ref="J1:J2"/>
    <mergeCell ref="C1:C2"/>
    <mergeCell ref="I1:I2"/>
    <mergeCell ref="D1:D2"/>
    <mergeCell ref="A1:A2"/>
    <mergeCell ref="B1:B2"/>
    <mergeCell ref="E1:E2"/>
    <mergeCell ref="F1:F2"/>
    <mergeCell ref="G1:G2"/>
  </mergeCells>
  <pageMargins left="0.7" right="0.7" top="0.75" bottom="0.75" header="0.3" footer="0.3"/>
  <pageSetup paperSize="9" orientation="portrait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C000"/>
  </sheetPr>
  <dimension ref="A1:N4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9.1640625" customWidth="1"/>
    <col min="2" max="2" width="5.5" customWidth="1"/>
    <col min="3" max="3" width="20.83203125" customWidth="1"/>
    <col min="6" max="6" width="6.1640625" customWidth="1"/>
    <col min="7" max="7" width="36.83203125" customWidth="1"/>
    <col min="9" max="9" width="10.5" bestFit="1" customWidth="1"/>
    <col min="10" max="10" width="15.83203125" customWidth="1"/>
    <col min="11" max="11" width="10.33203125" bestFit="1" customWidth="1"/>
  </cols>
  <sheetData>
    <row r="1" spans="1:10" ht="21" x14ac:dyDescent="0.25">
      <c r="A1" s="237" t="s">
        <v>2038</v>
      </c>
    </row>
    <row r="2" spans="1:10" x14ac:dyDescent="0.2">
      <c r="B2" s="118" t="s">
        <v>1711</v>
      </c>
      <c r="F2" s="118" t="s">
        <v>1715</v>
      </c>
    </row>
    <row r="3" spans="1:10" x14ac:dyDescent="0.2">
      <c r="B3" s="200" t="s">
        <v>1712</v>
      </c>
      <c r="C3" s="200" t="s">
        <v>20</v>
      </c>
      <c r="D3" s="200" t="s">
        <v>1713</v>
      </c>
      <c r="F3" s="200" t="s">
        <v>1712</v>
      </c>
      <c r="G3" s="200" t="s">
        <v>1716</v>
      </c>
      <c r="H3" s="200" t="s">
        <v>1713</v>
      </c>
      <c r="I3" s="200" t="s">
        <v>1719</v>
      </c>
    </row>
    <row r="4" spans="1:10" x14ac:dyDescent="0.2">
      <c r="B4" s="189">
        <v>0</v>
      </c>
      <c r="C4" s="195" t="s">
        <v>30</v>
      </c>
      <c r="D4" s="189">
        <f>COUNTIF('2019'!$E$6:$E$315,C4)</f>
        <v>52</v>
      </c>
      <c r="F4" s="189">
        <v>1</v>
      </c>
      <c r="G4" s="195" t="s">
        <v>512</v>
      </c>
      <c r="H4" s="189">
        <f>COUNTIF('2019'!$H$6:$H$315,G4)</f>
        <v>105</v>
      </c>
      <c r="I4" s="317">
        <f xml:space="preserve"> (1*H4)/H6</f>
        <v>0.56756756756756754</v>
      </c>
    </row>
    <row r="5" spans="1:10" x14ac:dyDescent="0.2">
      <c r="B5" s="189">
        <v>1</v>
      </c>
      <c r="C5" s="195" t="s">
        <v>631</v>
      </c>
      <c r="D5" s="189">
        <f>COUNTIF('2019'!$E$6:$E$315,C5)</f>
        <v>41</v>
      </c>
      <c r="F5" s="189">
        <v>2</v>
      </c>
      <c r="G5" s="195" t="s">
        <v>513</v>
      </c>
      <c r="H5" s="189">
        <f>COUNTIF('2019'!$H$6:$H$315,G5)</f>
        <v>80</v>
      </c>
      <c r="I5" s="317">
        <f xml:space="preserve"> (1*H5)/H6</f>
        <v>0.43243243243243246</v>
      </c>
    </row>
    <row r="6" spans="1:10" x14ac:dyDescent="0.2">
      <c r="B6" s="189">
        <v>2</v>
      </c>
      <c r="C6" s="195" t="s">
        <v>45</v>
      </c>
      <c r="D6" s="189">
        <f>COUNTIF('2019'!$E$6:$E$315,C6)</f>
        <v>1</v>
      </c>
      <c r="F6" s="430" t="s">
        <v>1718</v>
      </c>
      <c r="G6" s="430"/>
      <c r="H6" s="197">
        <f>SUM(H4:H5)</f>
        <v>185</v>
      </c>
      <c r="I6" s="195"/>
    </row>
    <row r="7" spans="1:10" x14ac:dyDescent="0.2">
      <c r="B7" s="189">
        <v>3</v>
      </c>
      <c r="C7" s="195" t="s">
        <v>42</v>
      </c>
      <c r="D7" s="189">
        <f>COUNTIF('2019'!$E$6:$E$315,C7)</f>
        <v>0</v>
      </c>
      <c r="F7" s="196"/>
      <c r="H7" s="196"/>
    </row>
    <row r="8" spans="1:10" x14ac:dyDescent="0.2">
      <c r="B8" s="189">
        <v>4</v>
      </c>
      <c r="C8" s="195" t="s">
        <v>197</v>
      </c>
      <c r="D8" s="189">
        <f>COUNTIF('2019'!$E$6:$E$315,C8)</f>
        <v>5</v>
      </c>
      <c r="F8" s="118" t="s">
        <v>1717</v>
      </c>
    </row>
    <row r="9" spans="1:10" x14ac:dyDescent="0.2">
      <c r="B9" s="189">
        <v>5</v>
      </c>
      <c r="C9" s="195" t="s">
        <v>60</v>
      </c>
      <c r="D9" s="189">
        <f>COUNTIF('2019'!$E$6:$E$315,C9)</f>
        <v>1</v>
      </c>
      <c r="F9" s="200" t="s">
        <v>1712</v>
      </c>
      <c r="G9" s="200" t="s">
        <v>1716</v>
      </c>
      <c r="H9" s="200" t="s">
        <v>1713</v>
      </c>
      <c r="I9" s="200" t="s">
        <v>2003</v>
      </c>
      <c r="J9" s="200" t="s">
        <v>2643</v>
      </c>
    </row>
    <row r="10" spans="1:10" x14ac:dyDescent="0.2">
      <c r="B10" s="189">
        <v>6</v>
      </c>
      <c r="C10" s="195" t="s">
        <v>167</v>
      </c>
      <c r="D10" s="189">
        <f>COUNTIF('2019'!$E$6:$E$315,C10)</f>
        <v>1</v>
      </c>
      <c r="F10" s="189">
        <v>1</v>
      </c>
      <c r="G10" s="195" t="s">
        <v>2447</v>
      </c>
      <c r="H10" s="189">
        <f>COUNTIF('2019'!$M$6:$M$315,F10)</f>
        <v>37</v>
      </c>
      <c r="I10" s="217">
        <f>SUMIFS('Прогноз пар.'!$H$3:$H$312,'Прогноз пар.'!$F$3:$F$312,"1")</f>
        <v>50850</v>
      </c>
      <c r="J10" s="315">
        <f>I10/H10</f>
        <v>1374.3243243243244</v>
      </c>
    </row>
    <row r="11" spans="1:10" x14ac:dyDescent="0.2">
      <c r="B11" s="189">
        <v>7</v>
      </c>
      <c r="C11" s="195" t="s">
        <v>39</v>
      </c>
      <c r="D11" s="189">
        <f>COUNTIF('2019'!$E$6:$E$315,C11)</f>
        <v>1</v>
      </c>
      <c r="F11" s="189">
        <v>2</v>
      </c>
      <c r="G11" s="195" t="s">
        <v>2945</v>
      </c>
      <c r="H11" s="189">
        <f>COUNTIF('2019'!$M$6:$M$315,F11)</f>
        <v>58</v>
      </c>
      <c r="I11" s="217">
        <f>SUMIFS('Прогноз пар.'!$H$3:$H$312,'Прогноз пар.'!$F$3:$F$312,"2")</f>
        <v>66300</v>
      </c>
      <c r="J11" s="315">
        <f t="shared" ref="J11:J14" si="0">I11/H11</f>
        <v>1143.1034482758621</v>
      </c>
    </row>
    <row r="12" spans="1:10" x14ac:dyDescent="0.2">
      <c r="B12" s="189">
        <v>8</v>
      </c>
      <c r="C12" s="195" t="s">
        <v>803</v>
      </c>
      <c r="D12" s="189">
        <f>COUNTIF('2019'!$E$6:$E$315,C12)</f>
        <v>0</v>
      </c>
      <c r="E12" s="115" t="s">
        <v>57</v>
      </c>
      <c r="F12" s="189">
        <v>3</v>
      </c>
      <c r="G12" s="195" t="s">
        <v>2946</v>
      </c>
      <c r="H12" s="189">
        <f>COUNTIF('2019'!$M$6:$M$315,F12)</f>
        <v>51</v>
      </c>
      <c r="I12" s="217">
        <f>SUMIFS('Прогноз пар.'!$H$3:$H$312,'Прогноз пар.'!$F$3:$F$312,"3")</f>
        <v>62430</v>
      </c>
      <c r="J12" s="315">
        <f t="shared" si="0"/>
        <v>1224.1176470588234</v>
      </c>
    </row>
    <row r="13" spans="1:10" x14ac:dyDescent="0.2">
      <c r="B13" s="189">
        <v>9</v>
      </c>
      <c r="C13" s="195" t="s">
        <v>462</v>
      </c>
      <c r="D13" s="189">
        <f>COUNTIF('2019'!$E$6:$E$315,C13)</f>
        <v>3</v>
      </c>
      <c r="E13" s="115" t="s">
        <v>57</v>
      </c>
      <c r="F13" s="189">
        <v>4</v>
      </c>
      <c r="G13" s="195" t="s">
        <v>2642</v>
      </c>
      <c r="H13" s="189">
        <f>COUNTIF('2019'!$M$6:$M$315,F13)</f>
        <v>31</v>
      </c>
      <c r="I13" s="217">
        <f>SUMIFS('Прогноз пар.'!$H$3:$H$312,'Прогноз пар.'!$F$3:$F$312,"4")</f>
        <v>40330</v>
      </c>
      <c r="J13" s="315">
        <f t="shared" si="0"/>
        <v>1300.9677419354839</v>
      </c>
    </row>
    <row r="14" spans="1:10" x14ac:dyDescent="0.2">
      <c r="B14" s="189">
        <v>10</v>
      </c>
      <c r="C14" s="195" t="s">
        <v>117</v>
      </c>
      <c r="D14" s="189">
        <f>COUNTIF('2019'!$E$6:$E$315,C14)</f>
        <v>7</v>
      </c>
      <c r="E14" s="115">
        <v>100</v>
      </c>
      <c r="F14" s="189">
        <v>5</v>
      </c>
      <c r="G14" s="195" t="s">
        <v>2641</v>
      </c>
      <c r="H14" s="189">
        <f>COUNTIF('2019'!$M$6:$M$315,F14)</f>
        <v>5</v>
      </c>
      <c r="I14" s="217">
        <f>SUMIFS('Прогноз пар.'!$H$3:$H$312,'Прогноз пар.'!$F$3:$F$312,"5")</f>
        <v>8750</v>
      </c>
      <c r="J14" s="315">
        <f t="shared" si="0"/>
        <v>1750</v>
      </c>
    </row>
    <row r="15" spans="1:10" x14ac:dyDescent="0.2">
      <c r="B15" s="189">
        <v>11</v>
      </c>
      <c r="C15" s="195" t="s">
        <v>780</v>
      </c>
      <c r="D15" s="189">
        <f>COUNTIF('2019'!$E$6:$E$315,C15)</f>
        <v>2</v>
      </c>
      <c r="E15" s="115"/>
      <c r="F15" s="189">
        <v>6</v>
      </c>
      <c r="G15" s="195" t="s">
        <v>2808</v>
      </c>
      <c r="H15" s="189">
        <f>COUNTIF('2019'!$M$6:$M$315,F15)</f>
        <v>2</v>
      </c>
      <c r="I15" s="217">
        <f>SUMIFS('Прогноз пар.'!$H$3:$H$312,'Прогноз пар.'!$F$3:$F$312,"6")</f>
        <v>3000</v>
      </c>
      <c r="J15" s="315"/>
    </row>
    <row r="16" spans="1:10" x14ac:dyDescent="0.2">
      <c r="B16" s="189">
        <v>12</v>
      </c>
      <c r="C16" s="195" t="s">
        <v>1709</v>
      </c>
      <c r="D16" s="189">
        <f>COUNTIF('2019'!$E$6:$E$315,C16)</f>
        <v>1</v>
      </c>
      <c r="E16" s="115">
        <v>300</v>
      </c>
      <c r="F16" s="189">
        <v>7</v>
      </c>
      <c r="G16" s="195" t="s">
        <v>2936</v>
      </c>
      <c r="H16" s="189">
        <f>COUNTIF('2019'!$M$6:$M$315,F16)</f>
        <v>1</v>
      </c>
      <c r="I16" s="217">
        <f>SUMIFS('Прогноз пар.'!$H$3:$H$312,'Прогноз пар.'!$F$3:$F$312,"7")</f>
        <v>0</v>
      </c>
      <c r="J16" s="234"/>
    </row>
    <row r="17" spans="2:14" x14ac:dyDescent="0.2">
      <c r="B17" s="189">
        <v>13</v>
      </c>
      <c r="C17" s="195" t="s">
        <v>97</v>
      </c>
      <c r="D17" s="189">
        <f>COUNTIF('2019'!$E$6:$E$315,C17)</f>
        <v>5</v>
      </c>
      <c r="E17" s="115" t="s">
        <v>2426</v>
      </c>
      <c r="F17" s="198" t="s">
        <v>1718</v>
      </c>
      <c r="G17" s="198"/>
      <c r="H17" s="197">
        <f>SUM(H10:H16)</f>
        <v>185</v>
      </c>
      <c r="I17" s="216">
        <f>SUM(I10:I16)</f>
        <v>231660</v>
      </c>
      <c r="J17" s="234"/>
    </row>
    <row r="18" spans="2:14" x14ac:dyDescent="0.2">
      <c r="B18" s="189">
        <v>14</v>
      </c>
      <c r="C18" s="195" t="s">
        <v>136</v>
      </c>
      <c r="D18" s="189">
        <f>COUNTIF('2019'!$E$6:$E$315,C18)</f>
        <v>3</v>
      </c>
      <c r="E18" s="115">
        <v>500</v>
      </c>
    </row>
    <row r="19" spans="2:14" x14ac:dyDescent="0.2">
      <c r="B19" s="189">
        <v>15</v>
      </c>
      <c r="C19" s="195" t="s">
        <v>784</v>
      </c>
      <c r="D19" s="189">
        <f>COUNTIF('2019'!$E$6:$E$315,C19)</f>
        <v>1</v>
      </c>
      <c r="E19" s="115"/>
      <c r="F19" s="199" t="s">
        <v>1723</v>
      </c>
      <c r="G19" s="199"/>
      <c r="H19" s="200" t="s">
        <v>2037</v>
      </c>
      <c r="I19" s="200" t="s">
        <v>1724</v>
      </c>
      <c r="J19" s="210" t="s">
        <v>2333</v>
      </c>
      <c r="K19" s="210" t="s">
        <v>2332</v>
      </c>
      <c r="L19" s="208" t="s">
        <v>2329</v>
      </c>
      <c r="M19" s="199" t="s">
        <v>1728</v>
      </c>
      <c r="N19" s="199" t="s">
        <v>1727</v>
      </c>
    </row>
    <row r="20" spans="2:14" x14ac:dyDescent="0.2">
      <c r="B20" s="189">
        <v>16</v>
      </c>
      <c r="C20" s="195" t="s">
        <v>452</v>
      </c>
      <c r="D20" s="189">
        <f>COUNTIF('2019'!$E$6:$E$315,C20)</f>
        <v>6</v>
      </c>
      <c r="E20" s="115"/>
      <c r="F20" s="201" t="s">
        <v>1720</v>
      </c>
      <c r="G20" s="201"/>
      <c r="H20" s="202">
        <f>SUM('2019'!$L$6:$L$315)</f>
        <v>499200</v>
      </c>
      <c r="I20" s="203">
        <f>I21*I22</f>
        <v>810000</v>
      </c>
      <c r="J20" s="211">
        <f>I20-H20</f>
        <v>310800</v>
      </c>
      <c r="K20" s="211">
        <f>L20-H20</f>
        <v>5500</v>
      </c>
      <c r="L20" s="209">
        <v>504700</v>
      </c>
      <c r="M20" s="195" t="s">
        <v>1008</v>
      </c>
      <c r="N20" s="205">
        <f>($H$20/2-Расход!$B$2)*0.7</f>
        <v>140415.50599999999</v>
      </c>
    </row>
    <row r="21" spans="2:14" x14ac:dyDescent="0.2">
      <c r="B21" s="189">
        <v>17</v>
      </c>
      <c r="C21" s="195" t="s">
        <v>105</v>
      </c>
      <c r="D21" s="189">
        <f>COUNTIF('2019'!$E$6:$E$315,C21)</f>
        <v>4</v>
      </c>
      <c r="E21" s="115">
        <v>200</v>
      </c>
      <c r="F21" s="201" t="s">
        <v>1722</v>
      </c>
      <c r="G21" s="201"/>
      <c r="H21" s="204">
        <f>$H$6</f>
        <v>185</v>
      </c>
      <c r="I21" s="203">
        <v>300</v>
      </c>
      <c r="J21" s="211">
        <f>I21-H21</f>
        <v>115</v>
      </c>
      <c r="K21" s="211">
        <f>L21-H21</f>
        <v>6</v>
      </c>
      <c r="L21" s="208">
        <v>191</v>
      </c>
      <c r="M21" s="195" t="s">
        <v>1729</v>
      </c>
      <c r="N21" s="205">
        <f>($H$20/2-Расход!$B$2)*0.3</f>
        <v>60178.074000000001</v>
      </c>
    </row>
    <row r="22" spans="2:14" x14ac:dyDescent="0.2">
      <c r="B22" s="189">
        <v>18</v>
      </c>
      <c r="C22" s="195" t="s">
        <v>51</v>
      </c>
      <c r="D22" s="189">
        <f>COUNTIF('2019'!$E$6:$E$315,C22)</f>
        <v>2</v>
      </c>
      <c r="E22" s="115">
        <v>200</v>
      </c>
      <c r="F22" s="201" t="s">
        <v>1721</v>
      </c>
      <c r="G22" s="201"/>
      <c r="H22" s="202">
        <f>$H$20/$H$21</f>
        <v>2698.3783783783783</v>
      </c>
      <c r="I22" s="203">
        <v>2700</v>
      </c>
      <c r="L22" s="208">
        <v>2642</v>
      </c>
      <c r="M22" s="289" t="s">
        <v>1718</v>
      </c>
      <c r="N22" s="316">
        <f>N20+N21</f>
        <v>200593.58</v>
      </c>
    </row>
    <row r="23" spans="2:14" x14ac:dyDescent="0.2">
      <c r="B23" s="189">
        <v>19</v>
      </c>
      <c r="C23" s="195" t="s">
        <v>73</v>
      </c>
      <c r="D23" s="189">
        <f>COUNTIF('2019'!$E$6:$E$315,C23)</f>
        <v>7</v>
      </c>
      <c r="E23" s="115"/>
      <c r="F23" s="201" t="s">
        <v>1725</v>
      </c>
      <c r="G23" s="195"/>
      <c r="H23" s="431">
        <f ca="1">Сервис!B15-Сервис!B14</f>
        <v>-1880</v>
      </c>
      <c r="I23" s="431"/>
    </row>
    <row r="24" spans="2:14" x14ac:dyDescent="0.2">
      <c r="B24" s="189">
        <v>20</v>
      </c>
      <c r="C24" s="195" t="s">
        <v>230</v>
      </c>
      <c r="D24" s="189">
        <f>COUNTIF('2019'!$E$6:$E$315,C24)</f>
        <v>5</v>
      </c>
      <c r="E24" s="115"/>
      <c r="F24" s="201" t="s">
        <v>1782</v>
      </c>
      <c r="G24" s="195"/>
      <c r="H24" s="432">
        <f ca="1">(I21-H21)/H23</f>
        <v>-6.1170212765957445E-2</v>
      </c>
      <c r="I24" s="432"/>
      <c r="K24" s="214">
        <f ca="1">K21/H23</f>
        <v>-3.1914893617021275E-3</v>
      </c>
    </row>
    <row r="25" spans="2:14" x14ac:dyDescent="0.2">
      <c r="B25" s="189">
        <v>21</v>
      </c>
      <c r="C25" s="195" t="s">
        <v>65</v>
      </c>
      <c r="D25" s="189">
        <f>COUNTIF('2019'!$E$6:$E$315,C25)</f>
        <v>2</v>
      </c>
      <c r="E25" s="115"/>
    </row>
    <row r="26" spans="2:14" x14ac:dyDescent="0.2">
      <c r="B26" s="189">
        <v>22</v>
      </c>
      <c r="C26" s="195" t="s">
        <v>979</v>
      </c>
      <c r="D26" s="189">
        <f>COUNTIF('2019'!$E$6:$E$315,C26)</f>
        <v>1</v>
      </c>
      <c r="E26" s="115"/>
    </row>
    <row r="27" spans="2:14" x14ac:dyDescent="0.2">
      <c r="B27" s="189">
        <v>23</v>
      </c>
      <c r="C27" s="195" t="s">
        <v>578</v>
      </c>
      <c r="D27" s="189">
        <f>COUNTIF('2019'!$E$6:$E$315,C27)</f>
        <v>4</v>
      </c>
      <c r="E27" s="115">
        <v>200</v>
      </c>
    </row>
    <row r="28" spans="2:14" x14ac:dyDescent="0.2">
      <c r="B28" s="189">
        <v>24</v>
      </c>
      <c r="C28" s="195" t="s">
        <v>345</v>
      </c>
      <c r="D28" s="189">
        <f>COUNTIF('2019'!$E$6:$E$315,C28)</f>
        <v>3</v>
      </c>
      <c r="E28" s="115">
        <v>300</v>
      </c>
    </row>
    <row r="29" spans="2:14" x14ac:dyDescent="0.2">
      <c r="B29" s="189">
        <v>25</v>
      </c>
      <c r="C29" s="195" t="s">
        <v>2030</v>
      </c>
      <c r="D29" s="189">
        <f>COUNTIF('2019'!$E$6:$E$315,C29)</f>
        <v>0</v>
      </c>
      <c r="E29" s="115"/>
      <c r="G29" s="199" t="s">
        <v>2655</v>
      </c>
      <c r="H29" s="200">
        <v>2018</v>
      </c>
      <c r="I29" s="287">
        <v>2017</v>
      </c>
    </row>
    <row r="30" spans="2:14" x14ac:dyDescent="0.2">
      <c r="B30" s="189">
        <v>26</v>
      </c>
      <c r="C30" s="195" t="s">
        <v>132</v>
      </c>
      <c r="D30" s="189">
        <f>COUNTIF('2019'!$E$6:$E$315,C30)</f>
        <v>8</v>
      </c>
      <c r="E30" s="115"/>
      <c r="G30" s="318">
        <v>43344</v>
      </c>
      <c r="H30" s="189">
        <f>COUNTIFS('2019'!$N$6:$N$315,"&gt;="&amp;DATE(YEAR(G30),MONTH(G30),1),'2019'!$N$6:$N$315,"&lt;"&amp;DATE(YEAR(G30),MONTH(G30)+1,1))</f>
        <v>0</v>
      </c>
      <c r="I30" s="189" t="e">
        <f>COUNTIFS('[2]2018'!$N$6:$N$315,"&gt;="&amp;DATE(YEAR(Сервис!B4),MONTH(Сервис!B4),1),'[2]2018'!$N$6:$N$315,"&lt;"&amp;DATE(YEAR(Сервис!B4),MONTH(Сервис!B4)+1,1))</f>
        <v>#VALUE!</v>
      </c>
    </row>
    <row r="31" spans="2:14" x14ac:dyDescent="0.2">
      <c r="B31" s="189">
        <v>27</v>
      </c>
      <c r="C31" s="195" t="s">
        <v>2228</v>
      </c>
      <c r="D31" s="189">
        <f>COUNTIF('2019'!$E$6:$E$315,C31)</f>
        <v>0</v>
      </c>
      <c r="E31" s="115"/>
      <c r="G31" s="318">
        <v>43374</v>
      </c>
      <c r="H31" s="189">
        <f>COUNTIFS('2019'!$N$6:$N$315,"&gt;="&amp;DATE(YEAR(G31),MONTH(G31),1),'2019'!$N$6:$N$315,"&lt;"&amp;DATE(YEAR(G31),MONTH(G31)+1,1))</f>
        <v>4</v>
      </c>
      <c r="I31" s="189" t="e">
        <f>COUNTIFS('[2]2018'!$N$6:$N$315,"&gt;="&amp;DATE(YEAR(Сервис!B5),MONTH(Сервис!B5),1),'[2]2018'!$N$6:$N$315,"&lt;"&amp;DATE(YEAR(Сервис!B5),MONTH(Сервис!B5)+1,1))</f>
        <v>#VALUE!</v>
      </c>
    </row>
    <row r="32" spans="2:14" x14ac:dyDescent="0.2">
      <c r="B32" s="189">
        <v>28</v>
      </c>
      <c r="C32" s="195" t="s">
        <v>593</v>
      </c>
      <c r="D32" s="189">
        <f>COUNTIF('2019'!$E$6:$E$315,C32)</f>
        <v>13</v>
      </c>
      <c r="E32" s="115"/>
      <c r="G32" s="318">
        <v>43405</v>
      </c>
      <c r="H32" s="189">
        <f>COUNTIFS('2019'!N7:N316,"&gt;="&amp;DATE(YEAR(G32),MONTH(G32),1),'2019'!N7:N316,"&lt;"&amp;DATE(YEAR(G32),MONTH(G32)+1,1))</f>
        <v>51</v>
      </c>
      <c r="I32" s="189" t="e">
        <f>COUNTIFS('[2]2018'!$N$6:$N$315,"&gt;="&amp;DATE(YEAR(Сервис!B6),MONTH(Сервис!B6),1),'[2]2018'!$N$6:$N$315,"&lt;"&amp;DATE(YEAR(Сервис!B6),MONTH(Сервис!B6)+1,1))</f>
        <v>#VALUE!</v>
      </c>
    </row>
    <row r="33" spans="1:9" x14ac:dyDescent="0.2">
      <c r="B33" s="189">
        <v>29</v>
      </c>
      <c r="C33" s="195" t="s">
        <v>1102</v>
      </c>
      <c r="D33" s="189">
        <f>COUNTIF('2019'!$E$6:$E$315,C33)</f>
        <v>2</v>
      </c>
      <c r="E33" s="115"/>
      <c r="G33" s="318">
        <v>43435</v>
      </c>
      <c r="H33" s="189">
        <f>COUNTIFS('2019'!N8:N317,"&gt;="&amp;DATE(YEAR(G33),MONTH(G33),1),'2019'!N8:N317,"&lt;"&amp;DATE(YEAR(G33),MONTH(G33)+1,1))</f>
        <v>130</v>
      </c>
      <c r="I33" s="189" t="e">
        <f>COUNTIFS('[2]2018'!$N$6:$N$315,"&gt;="&amp;DATE(YEAR(Сервис!B7),MONTH(Сервис!B7),1),'[2]2018'!$N$6:$N$315,"&lt;"&amp;DATE(YEAR(Сервис!B7),MONTH(Сервис!B7)+1,1))</f>
        <v>#VALUE!</v>
      </c>
    </row>
    <row r="34" spans="1:9" x14ac:dyDescent="0.2">
      <c r="B34" s="189">
        <v>30</v>
      </c>
      <c r="C34" s="195" t="s">
        <v>2436</v>
      </c>
      <c r="D34" s="189">
        <f>COUNTIF('2019'!$E$6:$E$315,C34)</f>
        <v>1</v>
      </c>
      <c r="E34" s="115">
        <v>300</v>
      </c>
      <c r="G34" s="319" t="s">
        <v>1718</v>
      </c>
      <c r="H34" s="197">
        <f>SUM(H30:H33)</f>
        <v>185</v>
      </c>
      <c r="I34" s="197" t="e">
        <f>SUM(I30:I33)</f>
        <v>#VALUE!</v>
      </c>
    </row>
    <row r="35" spans="1:9" x14ac:dyDescent="0.2">
      <c r="B35" s="189">
        <v>31</v>
      </c>
      <c r="C35" s="195" t="s">
        <v>1709</v>
      </c>
      <c r="D35" s="189">
        <f>COUNTIF('2019'!$E$6:$E$315,C35)</f>
        <v>1</v>
      </c>
    </row>
    <row r="36" spans="1:9" x14ac:dyDescent="0.2">
      <c r="B36" s="189">
        <v>32</v>
      </c>
      <c r="C36" s="195" t="s">
        <v>2781</v>
      </c>
      <c r="D36" s="189">
        <f>COUNTIF('2019'!$E$6:$E$315,C36)</f>
        <v>1</v>
      </c>
      <c r="E36" s="115"/>
    </row>
    <row r="37" spans="1:9" x14ac:dyDescent="0.2">
      <c r="B37" s="189">
        <v>33</v>
      </c>
      <c r="C37" s="195" t="s">
        <v>2882</v>
      </c>
      <c r="D37" s="189">
        <f>COUNTIF('2019'!$E$6:$E$315,C37)</f>
        <v>1</v>
      </c>
    </row>
    <row r="38" spans="1:9" x14ac:dyDescent="0.2">
      <c r="B38" s="198" t="s">
        <v>1718</v>
      </c>
      <c r="C38" s="198"/>
      <c r="D38" s="197">
        <f>SUM(D4:D37)</f>
        <v>185</v>
      </c>
    </row>
    <row r="40" spans="1:9" ht="21" x14ac:dyDescent="0.25">
      <c r="A40" s="237"/>
    </row>
    <row r="43" spans="1:9" x14ac:dyDescent="0.2">
      <c r="C43" s="270"/>
    </row>
  </sheetData>
  <mergeCells count="3">
    <mergeCell ref="F6:G6"/>
    <mergeCell ref="H23:I23"/>
    <mergeCell ref="H24:I2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B15"/>
  <sheetViews>
    <sheetView workbookViewId="0">
      <selection activeCell="B5" sqref="B5"/>
    </sheetView>
  </sheetViews>
  <sheetFormatPr baseColWidth="10" defaultColWidth="8.83203125" defaultRowHeight="15" x14ac:dyDescent="0.2"/>
  <cols>
    <col min="2" max="2" width="11.33203125" customWidth="1"/>
  </cols>
  <sheetData>
    <row r="4" spans="1:2" x14ac:dyDescent="0.2">
      <c r="B4" s="318">
        <v>42979</v>
      </c>
    </row>
    <row r="5" spans="1:2" x14ac:dyDescent="0.2">
      <c r="B5" s="318">
        <v>43009</v>
      </c>
    </row>
    <row r="6" spans="1:2" x14ac:dyDescent="0.2">
      <c r="B6" s="318">
        <v>43040</v>
      </c>
    </row>
    <row r="7" spans="1:2" x14ac:dyDescent="0.2">
      <c r="B7" s="318">
        <v>43070</v>
      </c>
    </row>
    <row r="14" spans="1:2" x14ac:dyDescent="0.2">
      <c r="A14" t="s">
        <v>1726</v>
      </c>
      <c r="B14" s="157">
        <f ca="1">TODAY()</f>
        <v>45346</v>
      </c>
    </row>
    <row r="15" spans="1:2" x14ac:dyDescent="0.2">
      <c r="B15" s="157">
        <v>43466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H90"/>
  <sheetViews>
    <sheetView topLeftCell="A52" workbookViewId="0">
      <selection activeCell="A92" sqref="A92"/>
    </sheetView>
  </sheetViews>
  <sheetFormatPr baseColWidth="10" defaultColWidth="8.83203125" defaultRowHeight="15" x14ac:dyDescent="0.2"/>
  <cols>
    <col min="1" max="1" width="12" bestFit="1" customWidth="1"/>
    <col min="16" max="16" width="13.5" bestFit="1" customWidth="1"/>
  </cols>
  <sheetData>
    <row r="2" spans="1:8" hidden="1" x14ac:dyDescent="0.2"/>
    <row r="3" spans="1:8" ht="16" hidden="1" x14ac:dyDescent="0.2">
      <c r="A3" s="48" t="s">
        <v>7</v>
      </c>
      <c r="B3" s="1"/>
      <c r="C3" s="1"/>
      <c r="D3" s="1"/>
      <c r="E3" s="1"/>
      <c r="F3" s="1"/>
      <c r="G3" s="1"/>
      <c r="H3" s="1"/>
    </row>
    <row r="4" spans="1:8" ht="16" hidden="1" x14ac:dyDescent="0.2">
      <c r="A4" s="48" t="s">
        <v>2</v>
      </c>
      <c r="B4" s="1"/>
      <c r="C4" s="1"/>
      <c r="D4" s="1"/>
      <c r="E4" s="1"/>
      <c r="F4" s="1"/>
      <c r="G4" s="1"/>
      <c r="H4" s="1"/>
    </row>
    <row r="5" spans="1:8" hidden="1" x14ac:dyDescent="0.2"/>
    <row r="6" spans="1:8" hidden="1" x14ac:dyDescent="0.2">
      <c r="A6" s="116" t="s">
        <v>3</v>
      </c>
      <c r="B6" s="1"/>
      <c r="C6" s="1"/>
      <c r="D6" s="1"/>
      <c r="E6" s="1"/>
      <c r="F6" s="1"/>
      <c r="G6" s="1"/>
    </row>
    <row r="7" spans="1:8" hidden="1" x14ac:dyDescent="0.2"/>
    <row r="8" spans="1:8" hidden="1" x14ac:dyDescent="0.2">
      <c r="A8" t="s">
        <v>0</v>
      </c>
      <c r="B8" s="115"/>
      <c r="C8" s="115"/>
      <c r="D8" s="115"/>
      <c r="E8" s="115"/>
      <c r="F8" s="115"/>
    </row>
    <row r="9" spans="1:8" hidden="1" x14ac:dyDescent="0.2">
      <c r="A9" t="s">
        <v>1</v>
      </c>
      <c r="B9" s="115"/>
      <c r="C9" s="115"/>
      <c r="D9" s="115"/>
      <c r="E9" s="115"/>
      <c r="F9" s="115"/>
    </row>
    <row r="10" spans="1:8" hidden="1" x14ac:dyDescent="0.2">
      <c r="A10" s="117" t="s">
        <v>4</v>
      </c>
      <c r="B10" s="115"/>
      <c r="C10" s="115"/>
      <c r="D10" s="115"/>
      <c r="E10" s="115"/>
      <c r="F10" s="115"/>
    </row>
    <row r="11" spans="1:8" hidden="1" x14ac:dyDescent="0.2">
      <c r="A11" s="117" t="s">
        <v>5</v>
      </c>
      <c r="B11" s="115"/>
      <c r="C11" s="115"/>
      <c r="D11" s="115"/>
      <c r="E11" s="115"/>
      <c r="F11" s="115">
        <v>1400</v>
      </c>
    </row>
    <row r="12" spans="1:8" hidden="1" x14ac:dyDescent="0.2">
      <c r="A12" t="s">
        <v>6</v>
      </c>
      <c r="F12">
        <v>1300</v>
      </c>
    </row>
    <row r="13" spans="1:8" hidden="1" x14ac:dyDescent="0.2"/>
    <row r="14" spans="1:8" hidden="1" x14ac:dyDescent="0.2">
      <c r="A14" t="s">
        <v>8</v>
      </c>
    </row>
    <row r="15" spans="1:8" hidden="1" x14ac:dyDescent="0.2"/>
    <row r="16" spans="1:8" hidden="1" x14ac:dyDescent="0.2">
      <c r="A16" t="s">
        <v>9</v>
      </c>
    </row>
    <row r="17" spans="1:8" hidden="1" x14ac:dyDescent="0.2"/>
    <row r="18" spans="1:8" hidden="1" x14ac:dyDescent="0.2">
      <c r="A18" s="433" t="s">
        <v>11</v>
      </c>
      <c r="B18" s="433"/>
      <c r="C18" s="433"/>
      <c r="D18" s="433"/>
      <c r="E18" s="433"/>
      <c r="F18" s="433"/>
      <c r="G18" s="433"/>
      <c r="H18" s="433"/>
    </row>
    <row r="19" spans="1:8" hidden="1" x14ac:dyDescent="0.2">
      <c r="A19" t="s">
        <v>12</v>
      </c>
    </row>
    <row r="20" spans="1:8" hidden="1" x14ac:dyDescent="0.2"/>
    <row r="21" spans="1:8" hidden="1" x14ac:dyDescent="0.2">
      <c r="A21" s="118"/>
      <c r="D21" s="118" t="s">
        <v>173</v>
      </c>
    </row>
    <row r="22" spans="1:8" hidden="1" x14ac:dyDescent="0.2">
      <c r="A22" t="s">
        <v>140</v>
      </c>
    </row>
    <row r="23" spans="1:8" hidden="1" x14ac:dyDescent="0.2"/>
    <row r="24" spans="1:8" hidden="1" x14ac:dyDescent="0.2">
      <c r="A24" t="s">
        <v>196</v>
      </c>
    </row>
    <row r="25" spans="1:8" hidden="1" x14ac:dyDescent="0.2"/>
    <row r="26" spans="1:8" hidden="1" x14ac:dyDescent="0.2"/>
    <row r="27" spans="1:8" hidden="1" x14ac:dyDescent="0.2">
      <c r="A27" s="118"/>
    </row>
    <row r="28" spans="1:8" hidden="1" x14ac:dyDescent="0.2">
      <c r="A28" t="s">
        <v>269</v>
      </c>
    </row>
    <row r="29" spans="1:8" hidden="1" x14ac:dyDescent="0.2"/>
    <row r="30" spans="1:8" hidden="1" x14ac:dyDescent="0.2">
      <c r="A30" t="s">
        <v>286</v>
      </c>
    </row>
    <row r="31" spans="1:8" hidden="1" x14ac:dyDescent="0.2"/>
    <row r="32" spans="1:8" hidden="1" x14ac:dyDescent="0.2">
      <c r="A32" t="s">
        <v>362</v>
      </c>
    </row>
    <row r="33" spans="1:2" hidden="1" x14ac:dyDescent="0.2">
      <c r="A33" t="s">
        <v>361</v>
      </c>
    </row>
    <row r="34" spans="1:2" hidden="1" x14ac:dyDescent="0.2"/>
    <row r="35" spans="1:2" hidden="1" x14ac:dyDescent="0.2"/>
    <row r="36" spans="1:2" hidden="1" x14ac:dyDescent="0.2">
      <c r="A36" t="s">
        <v>856</v>
      </c>
    </row>
    <row r="37" spans="1:2" hidden="1" x14ac:dyDescent="0.2">
      <c r="A37" t="s">
        <v>857</v>
      </c>
    </row>
    <row r="38" spans="1:2" hidden="1" x14ac:dyDescent="0.2">
      <c r="A38" t="s">
        <v>858</v>
      </c>
    </row>
    <row r="39" spans="1:2" hidden="1" x14ac:dyDescent="0.2"/>
    <row r="41" spans="1:2" x14ac:dyDescent="0.2">
      <c r="B41" s="118">
        <v>2017</v>
      </c>
    </row>
    <row r="43" spans="1:2" x14ac:dyDescent="0.2">
      <c r="A43" t="s">
        <v>1281</v>
      </c>
    </row>
    <row r="44" spans="1:2" x14ac:dyDescent="0.2">
      <c r="A44" t="s">
        <v>1282</v>
      </c>
    </row>
    <row r="45" spans="1:2" x14ac:dyDescent="0.2">
      <c r="A45" t="s">
        <v>1283</v>
      </c>
    </row>
    <row r="46" spans="1:2" x14ac:dyDescent="0.2">
      <c r="A46" t="s">
        <v>1285</v>
      </c>
    </row>
    <row r="47" spans="1:2" x14ac:dyDescent="0.2">
      <c r="A47" t="s">
        <v>1284</v>
      </c>
    </row>
    <row r="48" spans="1:2" x14ac:dyDescent="0.2">
      <c r="A48" t="s">
        <v>1286</v>
      </c>
    </row>
    <row r="49" spans="1:1" x14ac:dyDescent="0.2">
      <c r="A49" t="s">
        <v>1288</v>
      </c>
    </row>
    <row r="51" spans="1:1" x14ac:dyDescent="0.2">
      <c r="A51" t="s">
        <v>1289</v>
      </c>
    </row>
    <row r="52" spans="1:1" x14ac:dyDescent="0.2">
      <c r="A52" s="154" t="s">
        <v>1290</v>
      </c>
    </row>
    <row r="54" spans="1:1" x14ac:dyDescent="0.2">
      <c r="A54" s="157">
        <v>43036</v>
      </c>
    </row>
    <row r="55" spans="1:1" x14ac:dyDescent="0.2">
      <c r="A55" t="s">
        <v>1310</v>
      </c>
    </row>
    <row r="56" spans="1:1" x14ac:dyDescent="0.2">
      <c r="A56" t="s">
        <v>1311</v>
      </c>
    </row>
    <row r="57" spans="1:1" x14ac:dyDescent="0.2">
      <c r="A57" t="s">
        <v>1312</v>
      </c>
    </row>
    <row r="58" spans="1:1" x14ac:dyDescent="0.2">
      <c r="A58" t="s">
        <v>1286</v>
      </c>
    </row>
    <row r="59" spans="1:1" x14ac:dyDescent="0.2">
      <c r="A59" t="s">
        <v>1313</v>
      </c>
    </row>
    <row r="60" spans="1:1" x14ac:dyDescent="0.2">
      <c r="A60" t="s">
        <v>1314</v>
      </c>
    </row>
    <row r="62" spans="1:1" x14ac:dyDescent="0.2">
      <c r="A62" s="157">
        <v>43050</v>
      </c>
    </row>
    <row r="63" spans="1:1" x14ac:dyDescent="0.2">
      <c r="A63" t="s">
        <v>1345</v>
      </c>
    </row>
    <row r="64" spans="1:1" x14ac:dyDescent="0.2">
      <c r="A64" t="s">
        <v>1346</v>
      </c>
    </row>
    <row r="65" spans="1:2" x14ac:dyDescent="0.2">
      <c r="A65" t="s">
        <v>1347</v>
      </c>
    </row>
    <row r="66" spans="1:2" x14ac:dyDescent="0.2">
      <c r="A66" t="s">
        <v>1348</v>
      </c>
    </row>
    <row r="68" spans="1:2" x14ac:dyDescent="0.2">
      <c r="A68">
        <v>79262729723</v>
      </c>
      <c r="B68" t="s">
        <v>1841</v>
      </c>
    </row>
    <row r="70" spans="1:2" x14ac:dyDescent="0.2">
      <c r="A70" t="s">
        <v>1850</v>
      </c>
    </row>
    <row r="71" spans="1:2" x14ac:dyDescent="0.2">
      <c r="A71" t="s">
        <v>1851</v>
      </c>
    </row>
    <row r="72" spans="1:2" x14ac:dyDescent="0.2">
      <c r="A72" t="s">
        <v>1852</v>
      </c>
    </row>
    <row r="73" spans="1:2" x14ac:dyDescent="0.2">
      <c r="A73" t="s">
        <v>1853</v>
      </c>
    </row>
    <row r="74" spans="1:2" x14ac:dyDescent="0.2">
      <c r="A74" t="s">
        <v>1854</v>
      </c>
    </row>
    <row r="77" spans="1:2" x14ac:dyDescent="0.2">
      <c r="A77" t="s">
        <v>2320</v>
      </c>
    </row>
    <row r="78" spans="1:2" x14ac:dyDescent="0.2">
      <c r="A78" t="s">
        <v>2321</v>
      </c>
    </row>
    <row r="79" spans="1:2" x14ac:dyDescent="0.2">
      <c r="A79" t="s">
        <v>2322</v>
      </c>
    </row>
    <row r="81" spans="1:1" x14ac:dyDescent="0.2">
      <c r="A81" t="s">
        <v>2323</v>
      </c>
    </row>
    <row r="82" spans="1:1" x14ac:dyDescent="0.2">
      <c r="A82" t="s">
        <v>2324</v>
      </c>
    </row>
    <row r="83" spans="1:1" x14ac:dyDescent="0.2">
      <c r="A83" t="s">
        <v>2325</v>
      </c>
    </row>
    <row r="84" spans="1:1" x14ac:dyDescent="0.2">
      <c r="A84" t="s">
        <v>2326</v>
      </c>
    </row>
    <row r="85" spans="1:1" x14ac:dyDescent="0.2">
      <c r="A85" t="s">
        <v>2327</v>
      </c>
    </row>
    <row r="86" spans="1:1" x14ac:dyDescent="0.2">
      <c r="A86" s="154" t="s">
        <v>2328</v>
      </c>
    </row>
    <row r="89" spans="1:1" x14ac:dyDescent="0.2">
      <c r="A89" t="s">
        <v>2408</v>
      </c>
    </row>
    <row r="90" spans="1:1" x14ac:dyDescent="0.2">
      <c r="A90" t="s">
        <v>2409</v>
      </c>
    </row>
  </sheetData>
  <mergeCells count="1">
    <mergeCell ref="A18:H18"/>
  </mergeCells>
  <dataValidations count="1">
    <dataValidation type="list" allowBlank="1" showInputMessage="1" showErrorMessage="1" sqref="N12" xr:uid="{00000000-0002-0000-1700-000000000000}">
      <formula1>$P$6:$P$9</formula1>
    </dataValidation>
  </dataValidations>
  <hyperlinks>
    <hyperlink ref="A52" r:id="rId1" xr:uid="{00000000-0004-0000-1700-000000000000}"/>
    <hyperlink ref="A86" r:id="rId2" xr:uid="{00000000-0004-0000-17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N1048576"/>
  <sheetViews>
    <sheetView zoomScale="85" zoomScaleNormal="85" zoomScaleSheetLayoutView="85" workbookViewId="0">
      <pane ySplit="5" topLeftCell="A119" activePane="bottomLeft" state="frozen"/>
      <selection pane="bottomLeft" activeCell="C123" sqref="C123"/>
    </sheetView>
  </sheetViews>
  <sheetFormatPr baseColWidth="10" defaultColWidth="9.1640625" defaultRowHeight="13" x14ac:dyDescent="0.2"/>
  <cols>
    <col min="1" max="2" width="6" style="7" customWidth="1"/>
    <col min="3" max="3" width="14.33203125" style="7" customWidth="1"/>
    <col min="4" max="4" width="21.1640625" style="8" customWidth="1"/>
    <col min="5" max="5" width="12.33203125" style="7" customWidth="1"/>
    <col min="6" max="6" width="25.5" style="7" customWidth="1"/>
    <col min="7" max="7" width="17.6640625" style="7" customWidth="1"/>
    <col min="8" max="8" width="7.5" style="7" customWidth="1"/>
    <col min="9" max="9" width="15" style="9" bestFit="1" customWidth="1"/>
    <col min="10" max="10" width="9.1640625" style="10" customWidth="1"/>
    <col min="11" max="11" width="13" style="8" customWidth="1"/>
    <col min="12" max="12" width="10.33203125" style="11" customWidth="1"/>
    <col min="13" max="13" width="9.1640625" style="7"/>
    <col min="14" max="14" width="17.83203125" style="7" bestFit="1" customWidth="1"/>
    <col min="15" max="16384" width="9.1640625" style="7"/>
  </cols>
  <sheetData>
    <row r="1" spans="1:14" ht="12.75" customHeight="1" x14ac:dyDescent="0.2">
      <c r="A1" s="387" t="s">
        <v>2331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1:14" ht="12.75" customHeight="1" x14ac:dyDescent="0.2">
      <c r="A2" s="387"/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</row>
    <row r="3" spans="1:14" ht="13.5" customHeight="1" x14ac:dyDescent="0.2">
      <c r="B3" s="12"/>
      <c r="C3" s="12"/>
      <c r="D3" s="12"/>
      <c r="E3" s="12"/>
      <c r="F3" s="12"/>
      <c r="G3" s="12"/>
      <c r="H3" s="41"/>
      <c r="I3" s="12"/>
      <c r="J3" s="12"/>
      <c r="K3" s="30"/>
      <c r="L3" s="12"/>
    </row>
    <row r="4" spans="1:14" ht="12.75" customHeight="1" x14ac:dyDescent="0.2">
      <c r="A4" s="388" t="s">
        <v>17</v>
      </c>
      <c r="B4" s="393" t="s">
        <v>536</v>
      </c>
      <c r="C4" s="393" t="s">
        <v>18</v>
      </c>
      <c r="D4" s="401" t="s">
        <v>19</v>
      </c>
      <c r="E4" s="403" t="s">
        <v>21</v>
      </c>
      <c r="F4" s="404"/>
      <c r="G4" s="393" t="s">
        <v>26</v>
      </c>
      <c r="H4" s="393" t="s">
        <v>34</v>
      </c>
      <c r="I4" s="407" t="s">
        <v>1836</v>
      </c>
      <c r="J4" s="408" t="s">
        <v>25</v>
      </c>
      <c r="K4" s="405" t="s">
        <v>27</v>
      </c>
      <c r="L4" s="397" t="s">
        <v>28</v>
      </c>
      <c r="M4" s="399" t="s">
        <v>32</v>
      </c>
      <c r="N4" s="399" t="s">
        <v>1329</v>
      </c>
    </row>
    <row r="5" spans="1:14" ht="12.75" customHeight="1" x14ac:dyDescent="0.2">
      <c r="A5" s="388"/>
      <c r="B5" s="394"/>
      <c r="C5" s="394"/>
      <c r="D5" s="402"/>
      <c r="E5" s="45" t="s">
        <v>20</v>
      </c>
      <c r="F5" s="45" t="s">
        <v>22</v>
      </c>
      <c r="G5" s="394"/>
      <c r="H5" s="394"/>
      <c r="I5" s="407"/>
      <c r="J5" s="408"/>
      <c r="K5" s="406"/>
      <c r="L5" s="398"/>
      <c r="M5" s="400"/>
      <c r="N5" s="400"/>
    </row>
    <row r="6" spans="1:14" ht="80.25" customHeight="1" x14ac:dyDescent="0.2">
      <c r="A6" s="123">
        <v>1</v>
      </c>
      <c r="B6" s="21">
        <v>45</v>
      </c>
      <c r="C6" s="21" t="s">
        <v>445</v>
      </c>
      <c r="D6" s="17" t="s">
        <v>135</v>
      </c>
      <c r="E6" s="21" t="s">
        <v>136</v>
      </c>
      <c r="F6" s="21" t="s">
        <v>2343</v>
      </c>
      <c r="G6" s="21" t="s">
        <v>2344</v>
      </c>
      <c r="H6" s="21" t="s">
        <v>512</v>
      </c>
      <c r="I6" s="22">
        <v>43465</v>
      </c>
      <c r="J6" s="18">
        <v>0.91666666666666663</v>
      </c>
      <c r="K6" s="24" t="s">
        <v>1654</v>
      </c>
      <c r="L6" s="36">
        <v>5300</v>
      </c>
      <c r="M6" s="21">
        <v>4</v>
      </c>
      <c r="N6" s="22">
        <v>43397</v>
      </c>
    </row>
    <row r="7" spans="1:14" ht="66.75" customHeight="1" x14ac:dyDescent="0.2">
      <c r="A7" s="21">
        <v>2</v>
      </c>
      <c r="B7" s="119">
        <v>2</v>
      </c>
      <c r="C7" s="119" t="s">
        <v>31</v>
      </c>
      <c r="D7" s="17" t="s">
        <v>2370</v>
      </c>
      <c r="E7" s="21" t="s">
        <v>30</v>
      </c>
      <c r="F7" s="21" t="s">
        <v>582</v>
      </c>
      <c r="G7" s="21" t="s">
        <v>2347</v>
      </c>
      <c r="H7" s="21" t="s">
        <v>512</v>
      </c>
      <c r="I7" s="22">
        <v>43465</v>
      </c>
      <c r="J7" s="18">
        <v>0.72916666666666663</v>
      </c>
      <c r="K7" s="24" t="s">
        <v>1654</v>
      </c>
      <c r="L7" s="36">
        <v>2600</v>
      </c>
      <c r="M7" s="21">
        <v>1</v>
      </c>
      <c r="N7" s="22">
        <v>43397</v>
      </c>
    </row>
    <row r="8" spans="1:14" ht="85.5" customHeight="1" x14ac:dyDescent="0.2">
      <c r="A8" s="21">
        <v>3</v>
      </c>
      <c r="B8" s="119">
        <v>96</v>
      </c>
      <c r="C8" s="21" t="s">
        <v>249</v>
      </c>
      <c r="D8" s="17" t="s">
        <v>2369</v>
      </c>
      <c r="E8" s="21" t="s">
        <v>631</v>
      </c>
      <c r="F8" s="21" t="s">
        <v>1443</v>
      </c>
      <c r="G8" s="21" t="s">
        <v>2348</v>
      </c>
      <c r="H8" s="21" t="s">
        <v>512</v>
      </c>
      <c r="I8" s="22">
        <v>43464</v>
      </c>
      <c r="J8" s="18">
        <v>0.5</v>
      </c>
      <c r="K8" s="17"/>
      <c r="L8" s="36">
        <v>2700</v>
      </c>
      <c r="M8" s="21">
        <v>3</v>
      </c>
      <c r="N8" s="22">
        <v>43458</v>
      </c>
    </row>
    <row r="9" spans="1:14" ht="53.25" customHeight="1" x14ac:dyDescent="0.2">
      <c r="A9" s="21">
        <v>4</v>
      </c>
      <c r="B9" s="21">
        <v>283</v>
      </c>
      <c r="C9" s="21" t="s">
        <v>2351</v>
      </c>
      <c r="D9" s="17" t="s">
        <v>2372</v>
      </c>
      <c r="E9" s="21" t="s">
        <v>30</v>
      </c>
      <c r="F9" s="21" t="s">
        <v>1331</v>
      </c>
      <c r="G9" s="21" t="s">
        <v>3121</v>
      </c>
      <c r="H9" s="127" t="s">
        <v>512</v>
      </c>
      <c r="I9" s="22">
        <v>43465</v>
      </c>
      <c r="J9" s="18">
        <v>0.58333333333333337</v>
      </c>
      <c r="K9" s="24" t="s">
        <v>1654</v>
      </c>
      <c r="L9" s="36">
        <v>2600</v>
      </c>
      <c r="M9" s="21">
        <v>1</v>
      </c>
      <c r="N9" s="22">
        <v>43400</v>
      </c>
    </row>
    <row r="10" spans="1:14" ht="53.25" customHeight="1" x14ac:dyDescent="0.2">
      <c r="A10" s="21">
        <v>5</v>
      </c>
      <c r="B10" s="21">
        <v>336</v>
      </c>
      <c r="C10" s="21" t="s">
        <v>1887</v>
      </c>
      <c r="D10" s="17" t="s">
        <v>1884</v>
      </c>
      <c r="E10" s="21" t="s">
        <v>631</v>
      </c>
      <c r="F10" s="21" t="s">
        <v>1885</v>
      </c>
      <c r="G10" s="21" t="s">
        <v>2364</v>
      </c>
      <c r="H10" s="127" t="s">
        <v>512</v>
      </c>
      <c r="I10" s="22">
        <v>43465</v>
      </c>
      <c r="J10" s="18">
        <v>0.84375</v>
      </c>
      <c r="K10" s="17" t="s">
        <v>2365</v>
      </c>
      <c r="L10" s="36">
        <v>5600</v>
      </c>
      <c r="M10" s="21">
        <v>3</v>
      </c>
      <c r="N10" s="22">
        <v>43402</v>
      </c>
    </row>
    <row r="11" spans="1:14" ht="102.75" customHeight="1" x14ac:dyDescent="0.2">
      <c r="A11" s="21">
        <v>6</v>
      </c>
      <c r="B11" s="21">
        <v>260</v>
      </c>
      <c r="C11" s="21" t="s">
        <v>2245</v>
      </c>
      <c r="D11" s="17" t="s">
        <v>2371</v>
      </c>
      <c r="E11" s="21" t="s">
        <v>97</v>
      </c>
      <c r="F11" s="21" t="s">
        <v>1114</v>
      </c>
      <c r="G11" s="21" t="s">
        <v>2366</v>
      </c>
      <c r="H11" s="127" t="s">
        <v>512</v>
      </c>
      <c r="I11" s="22">
        <v>43465</v>
      </c>
      <c r="J11" s="18">
        <v>0.52083333333333337</v>
      </c>
      <c r="K11" s="138" t="s">
        <v>2799</v>
      </c>
      <c r="L11" s="36">
        <v>2400</v>
      </c>
      <c r="M11" s="21">
        <v>2</v>
      </c>
      <c r="N11" s="22">
        <v>43406</v>
      </c>
    </row>
    <row r="12" spans="1:14" ht="70.5" customHeight="1" x14ac:dyDescent="0.2">
      <c r="A12" s="21">
        <v>7</v>
      </c>
      <c r="B12" s="21">
        <v>291</v>
      </c>
      <c r="C12" s="21" t="s">
        <v>1458</v>
      </c>
      <c r="D12" s="17" t="s">
        <v>1457</v>
      </c>
      <c r="E12" s="21" t="s">
        <v>631</v>
      </c>
      <c r="F12" s="21" t="s">
        <v>3077</v>
      </c>
      <c r="G12" s="21" t="s">
        <v>3078</v>
      </c>
      <c r="H12" s="127" t="s">
        <v>512</v>
      </c>
      <c r="I12" s="22">
        <v>43463</v>
      </c>
      <c r="J12" s="18">
        <v>0.75</v>
      </c>
      <c r="K12" s="24"/>
      <c r="L12" s="36">
        <v>1900</v>
      </c>
      <c r="M12" s="21">
        <v>3</v>
      </c>
      <c r="N12" s="22">
        <v>43408</v>
      </c>
    </row>
    <row r="13" spans="1:14" ht="53.25" customHeight="1" x14ac:dyDescent="0.2">
      <c r="A13" s="21">
        <v>8</v>
      </c>
      <c r="B13" s="21">
        <v>353</v>
      </c>
      <c r="C13" s="21" t="s">
        <v>2203</v>
      </c>
      <c r="D13" s="17" t="s">
        <v>2200</v>
      </c>
      <c r="E13" s="17" t="s">
        <v>631</v>
      </c>
      <c r="F13" s="21" t="s">
        <v>2201</v>
      </c>
      <c r="G13" s="21" t="s">
        <v>2373</v>
      </c>
      <c r="H13" s="21" t="s">
        <v>512</v>
      </c>
      <c r="I13" s="22">
        <v>43465</v>
      </c>
      <c r="J13" s="18">
        <v>0.53125</v>
      </c>
      <c r="K13" s="28" t="s">
        <v>3139</v>
      </c>
      <c r="L13" s="120">
        <v>3000</v>
      </c>
      <c r="M13" s="21">
        <v>3</v>
      </c>
      <c r="N13" s="22">
        <v>43408</v>
      </c>
    </row>
    <row r="14" spans="1:14" ht="79.5" customHeight="1" x14ac:dyDescent="0.2">
      <c r="A14" s="21">
        <v>9</v>
      </c>
      <c r="B14" s="21">
        <v>332</v>
      </c>
      <c r="C14" s="21" t="s">
        <v>1859</v>
      </c>
      <c r="D14" s="17" t="s">
        <v>1860</v>
      </c>
      <c r="E14" s="21" t="s">
        <v>631</v>
      </c>
      <c r="F14" s="21" t="s">
        <v>3043</v>
      </c>
      <c r="G14" s="21" t="s">
        <v>2376</v>
      </c>
      <c r="H14" s="127" t="s">
        <v>512</v>
      </c>
      <c r="I14" s="22">
        <v>43462</v>
      </c>
      <c r="J14" s="18">
        <v>0.6875</v>
      </c>
      <c r="K14" s="28"/>
      <c r="L14" s="120">
        <v>1900</v>
      </c>
      <c r="M14" s="21">
        <v>3</v>
      </c>
      <c r="N14" s="22">
        <v>43408</v>
      </c>
    </row>
    <row r="15" spans="1:14" ht="53.25" customHeight="1" x14ac:dyDescent="0.2">
      <c r="A15" s="21">
        <v>10</v>
      </c>
      <c r="B15" s="21">
        <v>246</v>
      </c>
      <c r="C15" s="21" t="s">
        <v>2377</v>
      </c>
      <c r="D15" s="17" t="s">
        <v>2378</v>
      </c>
      <c r="E15" s="21" t="s">
        <v>73</v>
      </c>
      <c r="F15" s="21" t="s">
        <v>1038</v>
      </c>
      <c r="G15" s="21" t="s">
        <v>1317</v>
      </c>
      <c r="H15" s="127" t="s">
        <v>512</v>
      </c>
      <c r="I15" s="22">
        <v>43455</v>
      </c>
      <c r="J15" s="18">
        <v>0.83333333333333337</v>
      </c>
      <c r="K15" s="17"/>
      <c r="L15" s="120">
        <v>3500</v>
      </c>
      <c r="M15" s="21">
        <v>5</v>
      </c>
      <c r="N15" s="22">
        <v>43410</v>
      </c>
    </row>
    <row r="16" spans="1:14" ht="53.25" customHeight="1" x14ac:dyDescent="0.2">
      <c r="A16" s="21">
        <v>11</v>
      </c>
      <c r="B16" s="21">
        <v>246</v>
      </c>
      <c r="C16" s="21" t="s">
        <v>2377</v>
      </c>
      <c r="D16" s="17" t="s">
        <v>2378</v>
      </c>
      <c r="E16" s="21" t="s">
        <v>73</v>
      </c>
      <c r="F16" s="21" t="s">
        <v>1038</v>
      </c>
      <c r="G16" s="21" t="s">
        <v>1317</v>
      </c>
      <c r="H16" s="127" t="s">
        <v>512</v>
      </c>
      <c r="I16" s="22">
        <v>43456</v>
      </c>
      <c r="J16" s="18">
        <v>0.83333333333333337</v>
      </c>
      <c r="K16" s="17"/>
      <c r="L16" s="120">
        <v>3500</v>
      </c>
      <c r="M16" s="21">
        <v>5</v>
      </c>
      <c r="N16" s="22">
        <v>43410</v>
      </c>
    </row>
    <row r="17" spans="1:14" s="16" customFormat="1" ht="53.25" customHeight="1" x14ac:dyDescent="0.2">
      <c r="A17" s="21">
        <v>12</v>
      </c>
      <c r="B17" s="21">
        <v>246</v>
      </c>
      <c r="C17" s="21" t="s">
        <v>2377</v>
      </c>
      <c r="D17" s="17" t="s">
        <v>2378</v>
      </c>
      <c r="E17" s="21" t="s">
        <v>73</v>
      </c>
      <c r="F17" s="21" t="s">
        <v>1038</v>
      </c>
      <c r="G17" s="21" t="s">
        <v>1317</v>
      </c>
      <c r="H17" s="127" t="s">
        <v>512</v>
      </c>
      <c r="I17" s="22">
        <v>43461</v>
      </c>
      <c r="J17" s="18">
        <v>0.83333333333333337</v>
      </c>
      <c r="K17" s="17"/>
      <c r="L17" s="120">
        <v>3500</v>
      </c>
      <c r="M17" s="21">
        <v>5</v>
      </c>
      <c r="N17" s="22">
        <v>43410</v>
      </c>
    </row>
    <row r="18" spans="1:14" ht="53.25" customHeight="1" x14ac:dyDescent="0.2">
      <c r="A18" s="21">
        <v>13</v>
      </c>
      <c r="B18" s="21">
        <v>246</v>
      </c>
      <c r="C18" s="21" t="s">
        <v>2377</v>
      </c>
      <c r="D18" s="17" t="s">
        <v>2378</v>
      </c>
      <c r="E18" s="21" t="s">
        <v>73</v>
      </c>
      <c r="F18" s="21" t="s">
        <v>1038</v>
      </c>
      <c r="G18" s="21" t="s">
        <v>1317</v>
      </c>
      <c r="H18" s="127" t="s">
        <v>512</v>
      </c>
      <c r="I18" s="22">
        <v>43463</v>
      </c>
      <c r="J18" s="18">
        <v>0.83333333333333337</v>
      </c>
      <c r="K18" s="17"/>
      <c r="L18" s="120">
        <v>3500</v>
      </c>
      <c r="M18" s="21">
        <v>5</v>
      </c>
      <c r="N18" s="22">
        <v>43410</v>
      </c>
    </row>
    <row r="19" spans="1:14" ht="80.25" customHeight="1" x14ac:dyDescent="0.2">
      <c r="A19" s="21">
        <v>14</v>
      </c>
      <c r="B19" s="21">
        <v>145</v>
      </c>
      <c r="C19" s="21" t="s">
        <v>1547</v>
      </c>
      <c r="D19" s="17" t="s">
        <v>1548</v>
      </c>
      <c r="E19" s="21" t="s">
        <v>631</v>
      </c>
      <c r="F19" s="21" t="s">
        <v>1982</v>
      </c>
      <c r="G19" s="21" t="s">
        <v>2516</v>
      </c>
      <c r="H19" s="21" t="s">
        <v>512</v>
      </c>
      <c r="I19" s="22">
        <v>43463</v>
      </c>
      <c r="J19" s="18">
        <v>0.875</v>
      </c>
      <c r="K19" s="23"/>
      <c r="L19" s="36">
        <v>1900</v>
      </c>
      <c r="M19" s="21">
        <v>3</v>
      </c>
      <c r="N19" s="22">
        <v>43433</v>
      </c>
    </row>
    <row r="20" spans="1:14" ht="80.25" customHeight="1" x14ac:dyDescent="0.2">
      <c r="A20" s="21">
        <v>15</v>
      </c>
      <c r="B20" s="21">
        <v>364</v>
      </c>
      <c r="C20" s="21" t="s">
        <v>2398</v>
      </c>
      <c r="D20" s="17" t="s">
        <v>2399</v>
      </c>
      <c r="E20" s="17" t="s">
        <v>30</v>
      </c>
      <c r="F20" s="21" t="s">
        <v>2400</v>
      </c>
      <c r="G20" s="21" t="s">
        <v>3091</v>
      </c>
      <c r="H20" s="21" t="s">
        <v>513</v>
      </c>
      <c r="I20" s="35">
        <v>43464</v>
      </c>
      <c r="J20" s="18">
        <v>0.75</v>
      </c>
      <c r="K20" s="191" t="s">
        <v>1981</v>
      </c>
      <c r="L20" s="36">
        <v>1900</v>
      </c>
      <c r="M20" s="21">
        <v>2</v>
      </c>
      <c r="N20" s="22">
        <v>43412</v>
      </c>
    </row>
    <row r="21" spans="1:14" ht="107.25" customHeight="1" x14ac:dyDescent="0.2">
      <c r="A21" s="21">
        <v>16</v>
      </c>
      <c r="B21" s="21">
        <v>75</v>
      </c>
      <c r="C21" s="21" t="s">
        <v>2402</v>
      </c>
      <c r="D21" s="17" t="s">
        <v>2403</v>
      </c>
      <c r="E21" s="21" t="s">
        <v>631</v>
      </c>
      <c r="F21" s="21" t="s">
        <v>2401</v>
      </c>
      <c r="G21" s="21" t="s">
        <v>188</v>
      </c>
      <c r="H21" s="21" t="s">
        <v>512</v>
      </c>
      <c r="I21" s="35">
        <v>43462</v>
      </c>
      <c r="J21" s="18">
        <v>0.71875</v>
      </c>
      <c r="K21" s="17"/>
      <c r="L21" s="36">
        <v>2300</v>
      </c>
      <c r="M21" s="21">
        <v>3</v>
      </c>
      <c r="N21" s="22">
        <v>43412</v>
      </c>
    </row>
    <row r="22" spans="1:14" ht="80.25" customHeight="1" x14ac:dyDescent="0.2">
      <c r="A22" s="21">
        <v>17</v>
      </c>
      <c r="B22" s="124">
        <v>188</v>
      </c>
      <c r="C22" s="124" t="s">
        <v>736</v>
      </c>
      <c r="D22" s="125" t="s">
        <v>735</v>
      </c>
      <c r="E22" s="124" t="s">
        <v>230</v>
      </c>
      <c r="F22" s="124" t="s">
        <v>1333</v>
      </c>
      <c r="G22" s="124" t="s">
        <v>2909</v>
      </c>
      <c r="H22" s="127" t="s">
        <v>512</v>
      </c>
      <c r="I22" s="35">
        <v>43457</v>
      </c>
      <c r="J22" s="18">
        <v>0.5</v>
      </c>
      <c r="K22" s="17"/>
      <c r="L22" s="36">
        <v>1400</v>
      </c>
      <c r="M22" s="21">
        <v>2</v>
      </c>
      <c r="N22" s="22">
        <v>43413</v>
      </c>
    </row>
    <row r="23" spans="1:14" ht="80.25" customHeight="1" x14ac:dyDescent="0.2">
      <c r="A23" s="182">
        <v>18</v>
      </c>
      <c r="B23" s="134">
        <v>6</v>
      </c>
      <c r="C23" s="134" t="s">
        <v>47</v>
      </c>
      <c r="D23" s="165" t="s">
        <v>44</v>
      </c>
      <c r="E23" s="182" t="s">
        <v>45</v>
      </c>
      <c r="F23" s="182" t="s">
        <v>2407</v>
      </c>
      <c r="G23" s="182" t="s">
        <v>2406</v>
      </c>
      <c r="H23" s="182" t="s">
        <v>512</v>
      </c>
      <c r="I23" s="340">
        <v>43460</v>
      </c>
      <c r="J23" s="184">
        <v>0.47916666666666669</v>
      </c>
      <c r="K23" s="165"/>
      <c r="L23" s="185">
        <v>4000</v>
      </c>
      <c r="M23" s="182">
        <v>3</v>
      </c>
      <c r="N23" s="183">
        <v>43413</v>
      </c>
    </row>
    <row r="24" spans="1:14" ht="88.5" customHeight="1" x14ac:dyDescent="0.2">
      <c r="A24" s="21">
        <v>19</v>
      </c>
      <c r="B24" s="21">
        <v>29</v>
      </c>
      <c r="C24" s="21" t="s">
        <v>1381</v>
      </c>
      <c r="D24" s="17" t="s">
        <v>1380</v>
      </c>
      <c r="E24" s="21" t="s">
        <v>117</v>
      </c>
      <c r="F24" s="21" t="s">
        <v>1382</v>
      </c>
      <c r="G24" s="21" t="s">
        <v>2903</v>
      </c>
      <c r="H24" s="127" t="s">
        <v>512</v>
      </c>
      <c r="I24" s="22">
        <v>43456</v>
      </c>
      <c r="J24" s="147">
        <v>0.70833333333333337</v>
      </c>
      <c r="K24" s="17"/>
      <c r="L24" s="36">
        <v>1400</v>
      </c>
      <c r="M24" s="21">
        <v>2</v>
      </c>
      <c r="N24" s="22">
        <v>43416</v>
      </c>
    </row>
    <row r="25" spans="1:14" ht="80.25" customHeight="1" x14ac:dyDescent="0.2">
      <c r="A25" s="21">
        <v>20</v>
      </c>
      <c r="B25" s="21">
        <v>365</v>
      </c>
      <c r="C25" s="21" t="s">
        <v>2415</v>
      </c>
      <c r="D25" s="17" t="s">
        <v>2413</v>
      </c>
      <c r="E25" s="17" t="s">
        <v>30</v>
      </c>
      <c r="F25" s="21" t="s">
        <v>2414</v>
      </c>
      <c r="G25" s="21" t="s">
        <v>3115</v>
      </c>
      <c r="H25" s="21" t="s">
        <v>513</v>
      </c>
      <c r="I25" s="35">
        <v>43465</v>
      </c>
      <c r="J25" s="18">
        <v>0.52083333333333337</v>
      </c>
      <c r="K25" s="192" t="s">
        <v>2416</v>
      </c>
      <c r="L25" s="36">
        <v>3200</v>
      </c>
      <c r="M25" s="21">
        <v>1</v>
      </c>
      <c r="N25" s="22">
        <v>43416</v>
      </c>
    </row>
    <row r="26" spans="1:14" ht="80.25" customHeight="1" x14ac:dyDescent="0.2">
      <c r="A26" s="21">
        <v>21</v>
      </c>
      <c r="B26" s="21">
        <v>289</v>
      </c>
      <c r="C26" s="21" t="s">
        <v>1411</v>
      </c>
      <c r="D26" s="17" t="s">
        <v>1412</v>
      </c>
      <c r="E26" s="21" t="s">
        <v>30</v>
      </c>
      <c r="F26" s="21" t="s">
        <v>1413</v>
      </c>
      <c r="G26" s="21" t="s">
        <v>3061</v>
      </c>
      <c r="H26" s="127" t="s">
        <v>512</v>
      </c>
      <c r="I26" s="35">
        <v>43463</v>
      </c>
      <c r="J26" s="18">
        <v>0.79166666666666663</v>
      </c>
      <c r="K26" s="17"/>
      <c r="L26" s="36">
        <v>1600</v>
      </c>
      <c r="M26" s="21">
        <v>1</v>
      </c>
      <c r="N26" s="22">
        <v>43416</v>
      </c>
    </row>
    <row r="27" spans="1:14" ht="80.25" customHeight="1" x14ac:dyDescent="0.2">
      <c r="A27" s="21">
        <v>22</v>
      </c>
      <c r="B27" s="21">
        <v>367</v>
      </c>
      <c r="C27" s="21" t="s">
        <v>2418</v>
      </c>
      <c r="D27" s="17" t="s">
        <v>2419</v>
      </c>
      <c r="E27" s="17" t="s">
        <v>1102</v>
      </c>
      <c r="F27" s="21" t="s">
        <v>2420</v>
      </c>
      <c r="G27" s="21" t="s">
        <v>2421</v>
      </c>
      <c r="H27" s="21" t="s">
        <v>513</v>
      </c>
      <c r="I27" s="162">
        <v>43464</v>
      </c>
      <c r="J27" s="137">
        <v>0.78125</v>
      </c>
      <c r="K27" s="138" t="s">
        <v>2422</v>
      </c>
      <c r="L27" s="139">
        <v>2200</v>
      </c>
      <c r="M27" s="123">
        <v>1</v>
      </c>
      <c r="N27" s="162">
        <v>43417</v>
      </c>
    </row>
    <row r="28" spans="1:14" ht="80.25" customHeight="1" x14ac:dyDescent="0.2">
      <c r="A28" s="21">
        <v>23</v>
      </c>
      <c r="B28" s="119">
        <v>4</v>
      </c>
      <c r="C28" s="119" t="s">
        <v>37</v>
      </c>
      <c r="D28" s="17" t="s">
        <v>38</v>
      </c>
      <c r="E28" s="21" t="s">
        <v>39</v>
      </c>
      <c r="F28" s="21" t="s">
        <v>435</v>
      </c>
      <c r="G28" s="21" t="s">
        <v>2423</v>
      </c>
      <c r="H28" s="21" t="s">
        <v>512</v>
      </c>
      <c r="I28" s="162">
        <v>43456</v>
      </c>
      <c r="J28" s="137">
        <v>0.58333333333333337</v>
      </c>
      <c r="K28" s="138"/>
      <c r="L28" s="139">
        <v>1700</v>
      </c>
      <c r="M28" s="123">
        <v>3</v>
      </c>
      <c r="N28" s="162">
        <v>43417</v>
      </c>
    </row>
    <row r="29" spans="1:14" ht="80.25" customHeight="1" x14ac:dyDescent="0.2">
      <c r="A29" s="21">
        <v>24</v>
      </c>
      <c r="B29" s="21">
        <v>315</v>
      </c>
      <c r="C29" s="21" t="s">
        <v>1688</v>
      </c>
      <c r="D29" s="17" t="s">
        <v>1685</v>
      </c>
      <c r="E29" s="21" t="s">
        <v>136</v>
      </c>
      <c r="F29" s="21" t="s">
        <v>1686</v>
      </c>
      <c r="G29" s="21" t="s">
        <v>3136</v>
      </c>
      <c r="H29" s="127" t="s">
        <v>512</v>
      </c>
      <c r="I29" s="22">
        <v>43465</v>
      </c>
      <c r="J29" s="18">
        <v>0.77083333333333337</v>
      </c>
      <c r="K29" s="24" t="s">
        <v>3137</v>
      </c>
      <c r="L29" s="36">
        <v>4500</v>
      </c>
      <c r="M29" s="21">
        <v>4</v>
      </c>
      <c r="N29" s="22">
        <v>43417</v>
      </c>
    </row>
    <row r="30" spans="1:14" ht="102" customHeight="1" x14ac:dyDescent="0.2">
      <c r="A30" s="21">
        <v>25</v>
      </c>
      <c r="B30" s="21">
        <v>311</v>
      </c>
      <c r="C30" s="21" t="s">
        <v>1668</v>
      </c>
      <c r="D30" s="17" t="s">
        <v>1669</v>
      </c>
      <c r="E30" s="21" t="s">
        <v>30</v>
      </c>
      <c r="F30" s="21" t="s">
        <v>2175</v>
      </c>
      <c r="G30" s="21" t="s">
        <v>2807</v>
      </c>
      <c r="H30" s="21" t="s">
        <v>512</v>
      </c>
      <c r="I30" s="35">
        <v>43463</v>
      </c>
      <c r="J30" s="18">
        <v>0.83333333333333337</v>
      </c>
      <c r="K30" s="24" t="s">
        <v>3123</v>
      </c>
      <c r="L30" s="36">
        <v>1600</v>
      </c>
      <c r="M30" s="21">
        <v>2</v>
      </c>
      <c r="N30" s="22">
        <v>43451</v>
      </c>
    </row>
    <row r="31" spans="1:14" s="140" customFormat="1" ht="56.25" customHeight="1" x14ac:dyDescent="0.2">
      <c r="A31" s="123">
        <v>26</v>
      </c>
      <c r="B31" s="21">
        <v>173</v>
      </c>
      <c r="C31" s="21" t="s">
        <v>623</v>
      </c>
      <c r="D31" s="17" t="s">
        <v>622</v>
      </c>
      <c r="E31" s="21" t="s">
        <v>631</v>
      </c>
      <c r="F31" s="21" t="s">
        <v>625</v>
      </c>
      <c r="G31" s="21" t="s">
        <v>2431</v>
      </c>
      <c r="H31" s="21" t="s">
        <v>512</v>
      </c>
      <c r="I31" s="162">
        <v>43457</v>
      </c>
      <c r="J31" s="137">
        <v>0.625</v>
      </c>
      <c r="K31" s="138"/>
      <c r="L31" s="139">
        <v>1700</v>
      </c>
      <c r="M31" s="123">
        <v>3</v>
      </c>
      <c r="N31" s="22">
        <v>43419</v>
      </c>
    </row>
    <row r="32" spans="1:14" s="140" customFormat="1" ht="105.75" customHeight="1" x14ac:dyDescent="0.2">
      <c r="A32" s="123">
        <v>27</v>
      </c>
      <c r="B32" s="21">
        <v>369</v>
      </c>
      <c r="C32" s="21" t="s">
        <v>2432</v>
      </c>
      <c r="D32" s="17" t="s">
        <v>3075</v>
      </c>
      <c r="E32" s="17" t="s">
        <v>73</v>
      </c>
      <c r="F32" s="21" t="s">
        <v>1260</v>
      </c>
      <c r="G32" s="21" t="s">
        <v>185</v>
      </c>
      <c r="H32" s="21" t="s">
        <v>512</v>
      </c>
      <c r="I32" s="162">
        <v>43465</v>
      </c>
      <c r="J32" s="137">
        <v>0.85416666666666663</v>
      </c>
      <c r="K32" s="138"/>
      <c r="L32" s="139">
        <v>3900</v>
      </c>
      <c r="M32" s="123">
        <v>2</v>
      </c>
      <c r="N32" s="162">
        <v>43419</v>
      </c>
    </row>
    <row r="33" spans="1:14" s="140" customFormat="1" ht="84.75" customHeight="1" x14ac:dyDescent="0.2">
      <c r="A33" s="123">
        <v>28</v>
      </c>
      <c r="B33" s="21">
        <v>370</v>
      </c>
      <c r="C33" s="21" t="s">
        <v>2441</v>
      </c>
      <c r="D33" s="17" t="s">
        <v>2439</v>
      </c>
      <c r="E33" s="17" t="s">
        <v>2436</v>
      </c>
      <c r="F33" s="21" t="s">
        <v>2437</v>
      </c>
      <c r="G33" s="21" t="s">
        <v>2438</v>
      </c>
      <c r="H33" s="21" t="s">
        <v>513</v>
      </c>
      <c r="I33" s="162">
        <v>43465</v>
      </c>
      <c r="J33" s="137">
        <v>0.98958333333333337</v>
      </c>
      <c r="K33" s="138" t="s">
        <v>2442</v>
      </c>
      <c r="L33" s="139">
        <v>10000</v>
      </c>
      <c r="M33" s="123">
        <v>3</v>
      </c>
      <c r="N33" s="162">
        <v>43421</v>
      </c>
    </row>
    <row r="34" spans="1:14" s="140" customFormat="1" ht="82.5" customHeight="1" x14ac:dyDescent="0.2">
      <c r="A34" s="123">
        <v>29</v>
      </c>
      <c r="B34" s="21">
        <v>371</v>
      </c>
      <c r="C34" s="21" t="s">
        <v>2443</v>
      </c>
      <c r="D34" s="17" t="s">
        <v>2446</v>
      </c>
      <c r="E34" s="17" t="s">
        <v>631</v>
      </c>
      <c r="F34" s="21" t="s">
        <v>2444</v>
      </c>
      <c r="G34" s="21" t="s">
        <v>2445</v>
      </c>
      <c r="H34" s="21" t="s">
        <v>513</v>
      </c>
      <c r="I34" s="162">
        <v>43465</v>
      </c>
      <c r="J34" s="137">
        <v>0.95833333333333337</v>
      </c>
      <c r="K34" s="138" t="s">
        <v>3156</v>
      </c>
      <c r="L34" s="139">
        <v>5800</v>
      </c>
      <c r="M34" s="123">
        <v>3</v>
      </c>
      <c r="N34" s="162">
        <v>43421</v>
      </c>
    </row>
    <row r="35" spans="1:14" s="140" customFormat="1" ht="87.75" customHeight="1" x14ac:dyDescent="0.2">
      <c r="A35" s="158">
        <v>30</v>
      </c>
      <c r="B35" s="21">
        <v>372</v>
      </c>
      <c r="C35" s="21" t="s">
        <v>2448</v>
      </c>
      <c r="D35" s="17" t="s">
        <v>2449</v>
      </c>
      <c r="E35" s="17" t="s">
        <v>30</v>
      </c>
      <c r="F35" s="21" t="s">
        <v>2450</v>
      </c>
      <c r="G35" s="21" t="s">
        <v>2913</v>
      </c>
      <c r="H35" s="21" t="s">
        <v>513</v>
      </c>
      <c r="I35" s="162">
        <v>43457</v>
      </c>
      <c r="J35" s="163">
        <v>0.66666666666666663</v>
      </c>
      <c r="K35" s="136"/>
      <c r="L35" s="139">
        <v>1400</v>
      </c>
      <c r="M35" s="158">
        <v>2</v>
      </c>
      <c r="N35" s="162">
        <v>43423</v>
      </c>
    </row>
    <row r="36" spans="1:14" s="140" customFormat="1" ht="56.25" customHeight="1" x14ac:dyDescent="0.2">
      <c r="A36" s="123">
        <v>31</v>
      </c>
      <c r="B36" s="21">
        <v>447</v>
      </c>
      <c r="C36" s="21" t="s">
        <v>3151</v>
      </c>
      <c r="D36" s="17" t="s">
        <v>3152</v>
      </c>
      <c r="E36" s="21" t="s">
        <v>631</v>
      </c>
      <c r="F36" s="21" t="s">
        <v>3153</v>
      </c>
      <c r="G36" s="21" t="s">
        <v>204</v>
      </c>
      <c r="H36" s="21" t="s">
        <v>513</v>
      </c>
      <c r="I36" s="22">
        <v>43466</v>
      </c>
      <c r="J36" s="137">
        <v>4.1666666666666664E-2</v>
      </c>
      <c r="K36" s="165" t="s">
        <v>3149</v>
      </c>
      <c r="L36" s="139">
        <v>7000</v>
      </c>
      <c r="M36" s="123">
        <v>3</v>
      </c>
      <c r="N36" s="162">
        <v>43424</v>
      </c>
    </row>
    <row r="37" spans="1:14" s="140" customFormat="1" ht="56.25" customHeight="1" x14ac:dyDescent="0.2">
      <c r="A37" s="123">
        <v>32</v>
      </c>
      <c r="B37" s="119">
        <v>26</v>
      </c>
      <c r="C37" s="21" t="s">
        <v>615</v>
      </c>
      <c r="D37" s="17" t="s">
        <v>2458</v>
      </c>
      <c r="E37" s="21" t="s">
        <v>578</v>
      </c>
      <c r="F37" s="21" t="s">
        <v>2460</v>
      </c>
      <c r="G37" s="21" t="s">
        <v>2459</v>
      </c>
      <c r="H37" s="21" t="s">
        <v>512</v>
      </c>
      <c r="I37" s="162">
        <v>43463</v>
      </c>
      <c r="J37" s="137">
        <v>0.77083333333333337</v>
      </c>
      <c r="K37" s="165" t="s">
        <v>3123</v>
      </c>
      <c r="L37" s="139">
        <v>1600</v>
      </c>
      <c r="M37" s="123">
        <v>2</v>
      </c>
      <c r="N37" s="162">
        <v>43424</v>
      </c>
    </row>
    <row r="38" spans="1:14" s="140" customFormat="1" ht="126" customHeight="1" x14ac:dyDescent="0.2">
      <c r="A38" s="123">
        <v>33</v>
      </c>
      <c r="B38" s="119">
        <v>34</v>
      </c>
      <c r="C38" s="119" t="s">
        <v>111</v>
      </c>
      <c r="D38" s="17" t="s">
        <v>112</v>
      </c>
      <c r="E38" s="21" t="s">
        <v>631</v>
      </c>
      <c r="F38" s="21" t="s">
        <v>113</v>
      </c>
      <c r="G38" s="21" t="s">
        <v>2462</v>
      </c>
      <c r="H38" s="21" t="s">
        <v>512</v>
      </c>
      <c r="I38" s="162">
        <v>43465</v>
      </c>
      <c r="J38" s="137">
        <v>0.46875</v>
      </c>
      <c r="K38" s="164"/>
      <c r="L38" s="139">
        <v>2900</v>
      </c>
      <c r="M38" s="123">
        <v>3</v>
      </c>
      <c r="N38" s="162">
        <v>43424</v>
      </c>
    </row>
    <row r="39" spans="1:14" s="140" customFormat="1" ht="56.25" customHeight="1" x14ac:dyDescent="0.2">
      <c r="A39" s="123">
        <v>34</v>
      </c>
      <c r="B39" s="21">
        <v>21</v>
      </c>
      <c r="C39" s="21" t="s">
        <v>85</v>
      </c>
      <c r="D39" s="17" t="s">
        <v>2466</v>
      </c>
      <c r="E39" s="21" t="s">
        <v>631</v>
      </c>
      <c r="F39" s="21" t="s">
        <v>2147</v>
      </c>
      <c r="G39" s="21" t="s">
        <v>2465</v>
      </c>
      <c r="H39" s="21" t="s">
        <v>512</v>
      </c>
      <c r="I39" s="22">
        <v>43463</v>
      </c>
      <c r="J39" s="147">
        <v>0.90625</v>
      </c>
      <c r="K39" s="165"/>
      <c r="L39" s="139">
        <v>1900</v>
      </c>
      <c r="M39" s="123">
        <v>3</v>
      </c>
      <c r="N39" s="162">
        <v>43425</v>
      </c>
    </row>
    <row r="40" spans="1:14" s="140" customFormat="1" ht="76.5" customHeight="1" x14ac:dyDescent="0.2">
      <c r="A40" s="123">
        <v>35</v>
      </c>
      <c r="B40" s="21">
        <v>373</v>
      </c>
      <c r="C40" s="21" t="s">
        <v>2467</v>
      </c>
      <c r="D40" s="17" t="s">
        <v>2468</v>
      </c>
      <c r="E40" s="17" t="s">
        <v>30</v>
      </c>
      <c r="F40" s="21" t="s">
        <v>2469</v>
      </c>
      <c r="G40" s="21" t="s">
        <v>2470</v>
      </c>
      <c r="H40" s="21" t="s">
        <v>512</v>
      </c>
      <c r="I40" s="162">
        <v>43464</v>
      </c>
      <c r="J40" s="137">
        <v>0.72916666666666663</v>
      </c>
      <c r="K40" s="24" t="s">
        <v>1654</v>
      </c>
      <c r="L40" s="139">
        <v>1900</v>
      </c>
      <c r="M40" s="123">
        <v>2</v>
      </c>
      <c r="N40" s="162">
        <v>43425</v>
      </c>
    </row>
    <row r="41" spans="1:14" s="140" customFormat="1" ht="82.5" customHeight="1" x14ac:dyDescent="0.2">
      <c r="A41" s="123">
        <v>36</v>
      </c>
      <c r="B41" s="21">
        <v>374</v>
      </c>
      <c r="C41" s="21" t="s">
        <v>2472</v>
      </c>
      <c r="D41" s="17" t="s">
        <v>3140</v>
      </c>
      <c r="E41" s="17" t="s">
        <v>631</v>
      </c>
      <c r="F41" s="21" t="s">
        <v>2473</v>
      </c>
      <c r="G41" s="21" t="s">
        <v>2474</v>
      </c>
      <c r="H41" s="21" t="s">
        <v>513</v>
      </c>
      <c r="I41" s="162">
        <v>43465</v>
      </c>
      <c r="J41" s="137">
        <v>0.5</v>
      </c>
      <c r="K41" s="165"/>
      <c r="L41" s="139">
        <v>3000</v>
      </c>
      <c r="M41" s="123">
        <v>3</v>
      </c>
      <c r="N41" s="162">
        <v>43426</v>
      </c>
    </row>
    <row r="42" spans="1:14" s="140" customFormat="1" ht="93.75" customHeight="1" x14ac:dyDescent="0.2">
      <c r="A42" s="123">
        <v>37</v>
      </c>
      <c r="B42" s="21">
        <v>375</v>
      </c>
      <c r="C42" s="21" t="s">
        <v>2672</v>
      </c>
      <c r="D42" s="17" t="s">
        <v>2673</v>
      </c>
      <c r="E42" s="17" t="s">
        <v>30</v>
      </c>
      <c r="F42" s="21" t="s">
        <v>3113</v>
      </c>
      <c r="G42" s="21" t="s">
        <v>2476</v>
      </c>
      <c r="H42" s="21" t="s">
        <v>513</v>
      </c>
      <c r="I42" s="162">
        <v>43465</v>
      </c>
      <c r="J42" s="137">
        <v>0.45833333333333331</v>
      </c>
      <c r="K42" s="138" t="s">
        <v>3114</v>
      </c>
      <c r="L42" s="139">
        <v>2300</v>
      </c>
      <c r="M42" s="123">
        <v>2</v>
      </c>
      <c r="N42" s="162">
        <v>43428</v>
      </c>
    </row>
    <row r="43" spans="1:14" s="140" customFormat="1" ht="56.25" customHeight="1" x14ac:dyDescent="0.2">
      <c r="A43" s="123">
        <v>38</v>
      </c>
      <c r="B43" s="119">
        <v>20</v>
      </c>
      <c r="C43" s="21" t="s">
        <v>83</v>
      </c>
      <c r="D43" s="17" t="s">
        <v>1217</v>
      </c>
      <c r="E43" s="21" t="s">
        <v>631</v>
      </c>
      <c r="F43" s="21" t="s">
        <v>1375</v>
      </c>
      <c r="G43" s="21" t="s">
        <v>54</v>
      </c>
      <c r="H43" s="21" t="s">
        <v>512</v>
      </c>
      <c r="I43" s="162">
        <v>43465</v>
      </c>
      <c r="J43" s="137">
        <v>0.71875</v>
      </c>
      <c r="K43" s="138"/>
      <c r="L43" s="139">
        <v>3800</v>
      </c>
      <c r="M43" s="123">
        <v>3</v>
      </c>
      <c r="N43" s="162">
        <v>43430</v>
      </c>
    </row>
    <row r="44" spans="1:14" s="140" customFormat="1" ht="84" customHeight="1" x14ac:dyDescent="0.2">
      <c r="A44" s="123">
        <v>39</v>
      </c>
      <c r="B44" s="119">
        <v>24</v>
      </c>
      <c r="C44" s="21" t="s">
        <v>90</v>
      </c>
      <c r="D44" s="17" t="s">
        <v>91</v>
      </c>
      <c r="E44" s="21" t="s">
        <v>30</v>
      </c>
      <c r="F44" s="119" t="s">
        <v>2240</v>
      </c>
      <c r="G44" s="21" t="s">
        <v>3147</v>
      </c>
      <c r="H44" s="21" t="s">
        <v>512</v>
      </c>
      <c r="I44" s="162">
        <v>43465</v>
      </c>
      <c r="J44" s="137">
        <v>0.70833333333333337</v>
      </c>
      <c r="K44" s="138"/>
      <c r="L44" s="139">
        <v>2600</v>
      </c>
      <c r="M44" s="123">
        <v>2</v>
      </c>
      <c r="N44" s="162">
        <v>43431</v>
      </c>
    </row>
    <row r="45" spans="1:14" s="140" customFormat="1" ht="56.25" customHeight="1" x14ac:dyDescent="0.2">
      <c r="A45" s="123">
        <v>40</v>
      </c>
      <c r="B45" s="119">
        <v>32</v>
      </c>
      <c r="C45" s="119" t="s">
        <v>104</v>
      </c>
      <c r="D45" s="17" t="s">
        <v>106</v>
      </c>
      <c r="E45" s="21" t="s">
        <v>105</v>
      </c>
      <c r="F45" s="21" t="s">
        <v>1374</v>
      </c>
      <c r="G45" s="21" t="s">
        <v>2480</v>
      </c>
      <c r="H45" s="21" t="s">
        <v>512</v>
      </c>
      <c r="I45" s="162">
        <v>43462</v>
      </c>
      <c r="J45" s="137">
        <v>0.70833333333333337</v>
      </c>
      <c r="K45" s="165"/>
      <c r="L45" s="139">
        <v>1800</v>
      </c>
      <c r="M45" s="123">
        <v>2</v>
      </c>
      <c r="N45" s="162">
        <v>43431</v>
      </c>
    </row>
    <row r="46" spans="1:14" s="140" customFormat="1" ht="77.25" customHeight="1" x14ac:dyDescent="0.2">
      <c r="A46" s="123">
        <v>41</v>
      </c>
      <c r="B46" s="21">
        <v>33</v>
      </c>
      <c r="C46" s="21" t="s">
        <v>2247</v>
      </c>
      <c r="D46" s="17" t="s">
        <v>109</v>
      </c>
      <c r="E46" s="21" t="s">
        <v>30</v>
      </c>
      <c r="F46" s="21" t="s">
        <v>2482</v>
      </c>
      <c r="G46" s="21" t="s">
        <v>54</v>
      </c>
      <c r="H46" s="21" t="s">
        <v>512</v>
      </c>
      <c r="I46" s="162">
        <v>43465</v>
      </c>
      <c r="J46" s="137">
        <v>0.47916666666666669</v>
      </c>
      <c r="K46" s="24" t="s">
        <v>3086</v>
      </c>
      <c r="L46" s="139">
        <v>2300</v>
      </c>
      <c r="M46" s="123">
        <v>1</v>
      </c>
      <c r="N46" s="162">
        <v>43431</v>
      </c>
    </row>
    <row r="47" spans="1:14" s="140" customFormat="1" ht="56.25" customHeight="1" x14ac:dyDescent="0.2">
      <c r="A47" s="123">
        <v>42</v>
      </c>
      <c r="B47" s="21">
        <v>35</v>
      </c>
      <c r="C47" s="21" t="s">
        <v>114</v>
      </c>
      <c r="D47" s="17" t="s">
        <v>115</v>
      </c>
      <c r="E47" s="21" t="s">
        <v>30</v>
      </c>
      <c r="F47" s="21" t="s">
        <v>2216</v>
      </c>
      <c r="G47" s="21" t="s">
        <v>2483</v>
      </c>
      <c r="H47" s="21" t="s">
        <v>512</v>
      </c>
      <c r="I47" s="162">
        <v>43464</v>
      </c>
      <c r="J47" s="137">
        <v>0.70833333333333337</v>
      </c>
      <c r="K47" s="138"/>
      <c r="L47" s="139">
        <v>1900</v>
      </c>
      <c r="M47" s="123">
        <v>2</v>
      </c>
      <c r="N47" s="162">
        <v>43431</v>
      </c>
    </row>
    <row r="48" spans="1:14" s="140" customFormat="1" ht="56.25" customHeight="1" x14ac:dyDescent="0.2">
      <c r="A48" s="123">
        <v>43</v>
      </c>
      <c r="B48" s="119">
        <v>56</v>
      </c>
      <c r="C48" s="21" t="s">
        <v>164</v>
      </c>
      <c r="D48" s="17" t="s">
        <v>165</v>
      </c>
      <c r="E48" s="21" t="s">
        <v>117</v>
      </c>
      <c r="F48" s="21" t="s">
        <v>166</v>
      </c>
      <c r="G48" s="21" t="s">
        <v>2485</v>
      </c>
      <c r="H48" s="21" t="s">
        <v>512</v>
      </c>
      <c r="I48" s="162">
        <v>43465</v>
      </c>
      <c r="J48" s="137">
        <v>0.89583333333333337</v>
      </c>
      <c r="K48" s="24" t="s">
        <v>3143</v>
      </c>
      <c r="L48" s="139">
        <v>4500</v>
      </c>
      <c r="M48" s="123">
        <v>1</v>
      </c>
      <c r="N48" s="162">
        <v>43431</v>
      </c>
    </row>
    <row r="49" spans="1:14" s="140" customFormat="1" ht="56.25" customHeight="1" x14ac:dyDescent="0.2">
      <c r="A49" s="123">
        <v>44</v>
      </c>
      <c r="B49" s="21">
        <v>437</v>
      </c>
      <c r="C49" s="21" t="s">
        <v>3006</v>
      </c>
      <c r="D49" s="17" t="s">
        <v>3007</v>
      </c>
      <c r="E49" s="21" t="s">
        <v>30</v>
      </c>
      <c r="F49" s="21" t="s">
        <v>3146</v>
      </c>
      <c r="G49" s="21" t="s">
        <v>3009</v>
      </c>
      <c r="H49" s="21" t="s">
        <v>513</v>
      </c>
      <c r="I49" s="162">
        <v>43465</v>
      </c>
      <c r="J49" s="137">
        <v>0.64583333333333337</v>
      </c>
      <c r="K49" s="138"/>
      <c r="L49" s="139">
        <v>2600</v>
      </c>
      <c r="M49" s="123">
        <v>2</v>
      </c>
      <c r="N49" s="162">
        <v>43459</v>
      </c>
    </row>
    <row r="50" spans="1:14" s="140" customFormat="1" ht="103.5" customHeight="1" x14ac:dyDescent="0.2">
      <c r="A50" s="123">
        <v>45</v>
      </c>
      <c r="B50" s="119">
        <v>48</v>
      </c>
      <c r="C50" s="21" t="s">
        <v>146</v>
      </c>
      <c r="D50" s="17" t="s">
        <v>147</v>
      </c>
      <c r="E50" s="21" t="s">
        <v>30</v>
      </c>
      <c r="F50" s="21" t="s">
        <v>1389</v>
      </c>
      <c r="G50" s="21" t="s">
        <v>2490</v>
      </c>
      <c r="H50" s="21" t="s">
        <v>512</v>
      </c>
      <c r="I50" s="162">
        <v>43465</v>
      </c>
      <c r="J50" s="137">
        <v>0.5625</v>
      </c>
      <c r="K50" s="24" t="s">
        <v>1654</v>
      </c>
      <c r="L50" s="139">
        <v>2600</v>
      </c>
      <c r="M50" s="123">
        <v>1</v>
      </c>
      <c r="N50" s="162">
        <v>43431</v>
      </c>
    </row>
    <row r="51" spans="1:14" s="140" customFormat="1" ht="56.25" customHeight="1" x14ac:dyDescent="0.2">
      <c r="A51" s="123">
        <v>46</v>
      </c>
      <c r="B51" s="21">
        <v>376</v>
      </c>
      <c r="C51" s="21" t="s">
        <v>2910</v>
      </c>
      <c r="D51" s="17" t="s">
        <v>2493</v>
      </c>
      <c r="E51" s="17" t="s">
        <v>30</v>
      </c>
      <c r="F51" s="21" t="s">
        <v>2494</v>
      </c>
      <c r="G51" s="21" t="s">
        <v>2495</v>
      </c>
      <c r="H51" s="21" t="s">
        <v>513</v>
      </c>
      <c r="I51" s="162">
        <v>43457</v>
      </c>
      <c r="J51" s="137">
        <v>0.75</v>
      </c>
      <c r="K51" s="138"/>
      <c r="L51" s="139">
        <v>1500</v>
      </c>
      <c r="M51" s="123">
        <v>2</v>
      </c>
      <c r="N51" s="162">
        <v>43431</v>
      </c>
    </row>
    <row r="52" spans="1:14" s="140" customFormat="1" ht="56.25" customHeight="1" x14ac:dyDescent="0.2">
      <c r="A52" s="123">
        <v>47</v>
      </c>
      <c r="B52" s="119">
        <v>114</v>
      </c>
      <c r="C52" s="21" t="s">
        <v>295</v>
      </c>
      <c r="D52" s="17" t="s">
        <v>296</v>
      </c>
      <c r="E52" s="21" t="s">
        <v>230</v>
      </c>
      <c r="F52" s="21" t="s">
        <v>2510</v>
      </c>
      <c r="G52" s="21" t="s">
        <v>3166</v>
      </c>
      <c r="H52" s="21" t="s">
        <v>512</v>
      </c>
      <c r="I52" s="162">
        <v>43464</v>
      </c>
      <c r="J52" s="137">
        <v>0.83333333333333337</v>
      </c>
      <c r="K52" s="24" t="s">
        <v>3167</v>
      </c>
      <c r="L52" s="139">
        <v>3000</v>
      </c>
      <c r="M52" s="123">
        <v>1</v>
      </c>
      <c r="N52" s="162">
        <v>43432</v>
      </c>
    </row>
    <row r="53" spans="1:14" s="140" customFormat="1" ht="83.25" customHeight="1" x14ac:dyDescent="0.2">
      <c r="A53" s="123">
        <v>48</v>
      </c>
      <c r="B53" s="21">
        <v>438</v>
      </c>
      <c r="C53" s="21" t="s">
        <v>3037</v>
      </c>
      <c r="D53" s="17" t="s">
        <v>3035</v>
      </c>
      <c r="E53" s="21" t="s">
        <v>631</v>
      </c>
      <c r="F53" s="21" t="s">
        <v>3034</v>
      </c>
      <c r="G53" s="21" t="s">
        <v>3036</v>
      </c>
      <c r="H53" s="21" t="s">
        <v>513</v>
      </c>
      <c r="I53" s="162">
        <v>43464</v>
      </c>
      <c r="J53" s="137">
        <v>0.59375</v>
      </c>
      <c r="K53" s="138"/>
      <c r="L53" s="139">
        <v>2700</v>
      </c>
      <c r="M53" s="123">
        <v>3</v>
      </c>
      <c r="N53" s="162">
        <v>43460</v>
      </c>
    </row>
    <row r="54" spans="1:14" s="140" customFormat="1" ht="56.25" customHeight="1" x14ac:dyDescent="0.2">
      <c r="A54" s="123">
        <v>49</v>
      </c>
      <c r="B54" s="21">
        <v>159</v>
      </c>
      <c r="C54" s="21" t="s">
        <v>1072</v>
      </c>
      <c r="D54" s="17" t="s">
        <v>1073</v>
      </c>
      <c r="E54" s="21" t="s">
        <v>30</v>
      </c>
      <c r="F54" s="21" t="s">
        <v>1558</v>
      </c>
      <c r="G54" s="119" t="s">
        <v>2504</v>
      </c>
      <c r="H54" s="21" t="s">
        <v>512</v>
      </c>
      <c r="I54" s="162">
        <v>43462</v>
      </c>
      <c r="J54" s="137">
        <v>0.75</v>
      </c>
      <c r="K54" s="165" t="s">
        <v>2505</v>
      </c>
      <c r="L54" s="139">
        <v>1600</v>
      </c>
      <c r="M54" s="123">
        <v>2</v>
      </c>
      <c r="N54" s="162">
        <v>43432</v>
      </c>
    </row>
    <row r="55" spans="1:14" s="140" customFormat="1" ht="67.5" customHeight="1" x14ac:dyDescent="0.2">
      <c r="A55" s="158">
        <v>50</v>
      </c>
      <c r="B55" s="21">
        <v>430</v>
      </c>
      <c r="C55" s="21" t="s">
        <v>2956</v>
      </c>
      <c r="D55" s="17" t="s">
        <v>2957</v>
      </c>
      <c r="E55" s="21" t="s">
        <v>452</v>
      </c>
      <c r="F55" s="21" t="s">
        <v>2958</v>
      </c>
      <c r="G55" s="21" t="s">
        <v>2959</v>
      </c>
      <c r="H55" s="21" t="s">
        <v>513</v>
      </c>
      <c r="I55" s="162">
        <v>43465</v>
      </c>
      <c r="J55" s="137">
        <v>0.66666666666666663</v>
      </c>
      <c r="K55" s="165"/>
      <c r="L55" s="139">
        <v>1000</v>
      </c>
      <c r="M55" s="123">
        <v>4</v>
      </c>
      <c r="N55" s="162">
        <v>43457</v>
      </c>
    </row>
    <row r="56" spans="1:14" s="140" customFormat="1" ht="83.25" customHeight="1" x14ac:dyDescent="0.2">
      <c r="A56" s="123">
        <v>51</v>
      </c>
      <c r="B56" s="119">
        <v>128</v>
      </c>
      <c r="C56" s="123" t="s">
        <v>1523</v>
      </c>
      <c r="D56" s="138" t="s">
        <v>1524</v>
      </c>
      <c r="E56" s="123" t="s">
        <v>30</v>
      </c>
      <c r="F56" s="123" t="s">
        <v>1584</v>
      </c>
      <c r="G56" s="123" t="s">
        <v>3145</v>
      </c>
      <c r="H56" s="123" t="s">
        <v>512</v>
      </c>
      <c r="I56" s="162">
        <v>43465</v>
      </c>
      <c r="J56" s="137">
        <v>0.54166666666666663</v>
      </c>
      <c r="K56" s="138"/>
      <c r="L56" s="139">
        <v>2300</v>
      </c>
      <c r="M56" s="123">
        <v>1</v>
      </c>
      <c r="N56" s="162">
        <v>43433</v>
      </c>
    </row>
    <row r="57" spans="1:14" s="140" customFormat="1" ht="86.25" customHeight="1" x14ac:dyDescent="0.2">
      <c r="A57" s="158">
        <v>52</v>
      </c>
      <c r="B57" s="21">
        <v>378</v>
      </c>
      <c r="C57" s="21" t="s">
        <v>2512</v>
      </c>
      <c r="D57" s="17" t="s">
        <v>2513</v>
      </c>
      <c r="E57" s="17" t="s">
        <v>631</v>
      </c>
      <c r="F57" s="21" t="s">
        <v>2514</v>
      </c>
      <c r="G57" s="21" t="s">
        <v>204</v>
      </c>
      <c r="H57" s="21" t="s">
        <v>513</v>
      </c>
      <c r="I57" s="162">
        <v>43463</v>
      </c>
      <c r="J57" s="137">
        <v>0.71875</v>
      </c>
      <c r="K57" s="165"/>
      <c r="L57" s="139">
        <v>2000</v>
      </c>
      <c r="M57" s="123">
        <v>3</v>
      </c>
      <c r="N57" s="162">
        <v>43433</v>
      </c>
    </row>
    <row r="58" spans="1:14" s="140" customFormat="1" ht="68.25" customHeight="1" x14ac:dyDescent="0.2">
      <c r="A58" s="123">
        <v>53</v>
      </c>
      <c r="B58" s="21">
        <v>169</v>
      </c>
      <c r="C58" s="21" t="s">
        <v>602</v>
      </c>
      <c r="D58" s="17" t="s">
        <v>2521</v>
      </c>
      <c r="E58" s="21" t="s">
        <v>631</v>
      </c>
      <c r="F58" s="21" t="s">
        <v>2520</v>
      </c>
      <c r="G58" s="21" t="s">
        <v>2519</v>
      </c>
      <c r="H58" s="21" t="s">
        <v>512</v>
      </c>
      <c r="I58" s="162">
        <v>43463</v>
      </c>
      <c r="J58" s="137">
        <v>0.8125</v>
      </c>
      <c r="K58" s="165"/>
      <c r="L58" s="139">
        <v>1900</v>
      </c>
      <c r="M58" s="123">
        <v>3</v>
      </c>
      <c r="N58" s="162">
        <v>43433</v>
      </c>
    </row>
    <row r="59" spans="1:14" s="140" customFormat="1" ht="56.25" customHeight="1" x14ac:dyDescent="0.2">
      <c r="A59" s="123">
        <v>54</v>
      </c>
      <c r="B59" s="21">
        <v>448</v>
      </c>
      <c r="C59" s="21" t="s">
        <v>3174</v>
      </c>
      <c r="D59" s="17" t="s">
        <v>3172</v>
      </c>
      <c r="E59" s="21" t="s">
        <v>97</v>
      </c>
      <c r="F59" s="21" t="s">
        <v>3173</v>
      </c>
      <c r="G59" s="21" t="s">
        <v>1269</v>
      </c>
      <c r="H59" s="21" t="s">
        <v>513</v>
      </c>
      <c r="I59" s="162">
        <v>43465</v>
      </c>
      <c r="J59" s="137">
        <v>0.5</v>
      </c>
      <c r="K59" s="138"/>
      <c r="L59" s="139">
        <v>2500</v>
      </c>
      <c r="M59" s="123">
        <v>2</v>
      </c>
      <c r="N59" s="162">
        <v>43465</v>
      </c>
    </row>
    <row r="60" spans="1:14" s="140" customFormat="1" ht="72" customHeight="1" x14ac:dyDescent="0.2">
      <c r="A60" s="123">
        <v>55</v>
      </c>
      <c r="B60" s="21">
        <v>71</v>
      </c>
      <c r="C60" s="21" t="s">
        <v>200</v>
      </c>
      <c r="D60" s="17" t="s">
        <v>199</v>
      </c>
      <c r="E60" s="21" t="s">
        <v>197</v>
      </c>
      <c r="F60" s="21" t="s">
        <v>1480</v>
      </c>
      <c r="G60" s="21" t="s">
        <v>2906</v>
      </c>
      <c r="H60" s="21" t="s">
        <v>512</v>
      </c>
      <c r="I60" s="162">
        <v>43456</v>
      </c>
      <c r="J60" s="137">
        <v>0.83333333333333337</v>
      </c>
      <c r="K60" s="138" t="s">
        <v>2907</v>
      </c>
      <c r="L60" s="139">
        <v>2100</v>
      </c>
      <c r="M60" s="123">
        <v>2</v>
      </c>
      <c r="N60" s="162">
        <v>43434</v>
      </c>
    </row>
    <row r="61" spans="1:14" s="140" customFormat="1" ht="56.25" customHeight="1" x14ac:dyDescent="0.2">
      <c r="A61" s="123">
        <v>56</v>
      </c>
      <c r="B61" s="21">
        <v>7</v>
      </c>
      <c r="C61" s="21" t="s">
        <v>401</v>
      </c>
      <c r="D61" s="17" t="s">
        <v>400</v>
      </c>
      <c r="E61" s="21" t="s">
        <v>117</v>
      </c>
      <c r="F61" s="21" t="s">
        <v>585</v>
      </c>
      <c r="G61" s="21" t="s">
        <v>54</v>
      </c>
      <c r="H61" s="21" t="s">
        <v>512</v>
      </c>
      <c r="I61" s="162">
        <v>43465</v>
      </c>
      <c r="J61" s="137">
        <v>0.91666666666666663</v>
      </c>
      <c r="K61" s="138"/>
      <c r="L61" s="139">
        <v>4500</v>
      </c>
      <c r="M61" s="123">
        <v>1</v>
      </c>
      <c r="N61" s="162">
        <v>43434</v>
      </c>
    </row>
    <row r="62" spans="1:14" s="140" customFormat="1" ht="69.75" customHeight="1" x14ac:dyDescent="0.2">
      <c r="A62" s="123">
        <v>57</v>
      </c>
      <c r="B62" s="21">
        <v>255</v>
      </c>
      <c r="C62" s="21" t="s">
        <v>1092</v>
      </c>
      <c r="D62" s="17" t="s">
        <v>1093</v>
      </c>
      <c r="E62" s="21" t="s">
        <v>197</v>
      </c>
      <c r="F62" s="21" t="s">
        <v>1094</v>
      </c>
      <c r="G62" s="21" t="s">
        <v>3134</v>
      </c>
      <c r="H62" s="127" t="s">
        <v>512</v>
      </c>
      <c r="I62" s="162">
        <v>43465</v>
      </c>
      <c r="J62" s="137">
        <v>0.9375</v>
      </c>
      <c r="K62" s="136"/>
      <c r="L62" s="139">
        <v>5800</v>
      </c>
      <c r="M62" s="123">
        <v>2</v>
      </c>
      <c r="N62" s="162">
        <v>43434</v>
      </c>
    </row>
    <row r="63" spans="1:14" s="140" customFormat="1" ht="56.25" customHeight="1" x14ac:dyDescent="0.2">
      <c r="A63" s="123">
        <v>58</v>
      </c>
      <c r="B63" s="21">
        <v>231</v>
      </c>
      <c r="C63" s="21" t="s">
        <v>939</v>
      </c>
      <c r="D63" s="17" t="s">
        <v>940</v>
      </c>
      <c r="E63" s="21" t="s">
        <v>578</v>
      </c>
      <c r="F63" s="21" t="s">
        <v>3084</v>
      </c>
      <c r="G63" s="21" t="s">
        <v>192</v>
      </c>
      <c r="H63" s="127" t="s">
        <v>512</v>
      </c>
      <c r="I63" s="162">
        <v>43456</v>
      </c>
      <c r="J63" s="137">
        <v>0.72916666666666663</v>
      </c>
      <c r="K63" s="164"/>
      <c r="L63" s="139">
        <v>2200</v>
      </c>
      <c r="M63" s="123">
        <v>2</v>
      </c>
      <c r="N63" s="162">
        <v>43434</v>
      </c>
    </row>
    <row r="64" spans="1:14" s="140" customFormat="1" ht="56.25" customHeight="1" x14ac:dyDescent="0.2">
      <c r="A64" s="123">
        <v>59</v>
      </c>
      <c r="B64" s="21">
        <v>379</v>
      </c>
      <c r="C64" s="21" t="s">
        <v>2533</v>
      </c>
      <c r="D64" s="17" t="s">
        <v>2532</v>
      </c>
      <c r="E64" s="17" t="s">
        <v>345</v>
      </c>
      <c r="F64" s="21" t="s">
        <v>2528</v>
      </c>
      <c r="G64" s="21" t="s">
        <v>1137</v>
      </c>
      <c r="H64" s="21" t="s">
        <v>513</v>
      </c>
      <c r="I64" s="162">
        <v>43457</v>
      </c>
      <c r="J64" s="137">
        <v>0.70833333333333337</v>
      </c>
      <c r="K64" s="138"/>
      <c r="L64" s="139">
        <v>1700</v>
      </c>
      <c r="M64" s="123">
        <v>2</v>
      </c>
      <c r="N64" s="162">
        <v>43434</v>
      </c>
    </row>
    <row r="65" spans="1:14" s="140" customFormat="1" ht="56.25" customHeight="1" x14ac:dyDescent="0.2">
      <c r="A65" s="123">
        <v>60</v>
      </c>
      <c r="B65" s="21">
        <v>307</v>
      </c>
      <c r="C65" s="21" t="s">
        <v>1646</v>
      </c>
      <c r="D65" s="17" t="s">
        <v>1647</v>
      </c>
      <c r="E65" s="21" t="s">
        <v>30</v>
      </c>
      <c r="F65" s="21" t="s">
        <v>2534</v>
      </c>
      <c r="G65" s="21" t="s">
        <v>2530</v>
      </c>
      <c r="H65" s="127" t="s">
        <v>512</v>
      </c>
      <c r="I65" s="22">
        <v>43463</v>
      </c>
      <c r="J65" s="31">
        <v>0.6875</v>
      </c>
      <c r="K65" s="138"/>
      <c r="L65" s="139">
        <v>1600</v>
      </c>
      <c r="M65" s="123">
        <v>1</v>
      </c>
      <c r="N65" s="162">
        <v>43434</v>
      </c>
    </row>
    <row r="66" spans="1:14" s="140" customFormat="1" ht="56.25" customHeight="1" x14ac:dyDescent="0.2">
      <c r="A66" s="123">
        <v>61</v>
      </c>
      <c r="B66" s="124">
        <v>198</v>
      </c>
      <c r="C66" s="124" t="s">
        <v>796</v>
      </c>
      <c r="D66" s="125" t="s">
        <v>794</v>
      </c>
      <c r="E66" s="124" t="s">
        <v>97</v>
      </c>
      <c r="F66" s="124" t="s">
        <v>797</v>
      </c>
      <c r="G66" s="124" t="s">
        <v>3144</v>
      </c>
      <c r="H66" s="127" t="s">
        <v>512</v>
      </c>
      <c r="I66" s="162">
        <v>43465</v>
      </c>
      <c r="J66" s="137">
        <v>0.9375</v>
      </c>
      <c r="K66" s="138" t="s">
        <v>3038</v>
      </c>
      <c r="L66" s="139">
        <v>4500</v>
      </c>
      <c r="M66" s="123">
        <v>1</v>
      </c>
      <c r="N66" s="162">
        <v>43434</v>
      </c>
    </row>
    <row r="67" spans="1:14" s="140" customFormat="1" ht="56.25" customHeight="1" x14ac:dyDescent="0.2">
      <c r="A67" s="123">
        <v>62</v>
      </c>
      <c r="B67" s="21">
        <v>240</v>
      </c>
      <c r="C67" s="21" t="s">
        <v>1003</v>
      </c>
      <c r="D67" s="17" t="s">
        <v>2539</v>
      </c>
      <c r="E67" s="21" t="s">
        <v>30</v>
      </c>
      <c r="F67" s="21" t="s">
        <v>1583</v>
      </c>
      <c r="G67" s="21" t="s">
        <v>2538</v>
      </c>
      <c r="H67" s="127" t="s">
        <v>512</v>
      </c>
      <c r="I67" s="162">
        <v>43465</v>
      </c>
      <c r="J67" s="137">
        <v>0.5</v>
      </c>
      <c r="K67" s="165"/>
      <c r="L67" s="139">
        <v>2300</v>
      </c>
      <c r="M67" s="123">
        <v>1</v>
      </c>
      <c r="N67" s="162">
        <v>43435</v>
      </c>
    </row>
    <row r="68" spans="1:14" s="140" customFormat="1" ht="88.5" customHeight="1" x14ac:dyDescent="0.2">
      <c r="A68" s="123">
        <v>63</v>
      </c>
      <c r="B68" s="21">
        <v>380</v>
      </c>
      <c r="C68" s="21" t="s">
        <v>2541</v>
      </c>
      <c r="D68" s="17" t="s">
        <v>2542</v>
      </c>
      <c r="E68" s="17" t="s">
        <v>30</v>
      </c>
      <c r="F68" s="21" t="s">
        <v>2543</v>
      </c>
      <c r="G68" s="21" t="s">
        <v>1137</v>
      </c>
      <c r="H68" s="21" t="s">
        <v>512</v>
      </c>
      <c r="I68" s="162">
        <v>43456</v>
      </c>
      <c r="J68" s="137">
        <v>0.76041666666666663</v>
      </c>
      <c r="K68" s="165"/>
      <c r="L68" s="139">
        <v>1400</v>
      </c>
      <c r="M68" s="123">
        <v>2</v>
      </c>
      <c r="N68" s="162">
        <v>43435</v>
      </c>
    </row>
    <row r="69" spans="1:14" s="140" customFormat="1" ht="56.25" customHeight="1" x14ac:dyDescent="0.2">
      <c r="A69" s="123">
        <v>64</v>
      </c>
      <c r="B69" s="21">
        <v>381</v>
      </c>
      <c r="C69" s="21" t="s">
        <v>2492</v>
      </c>
      <c r="D69" s="17" t="s">
        <v>2545</v>
      </c>
      <c r="E69" s="17" t="s">
        <v>30</v>
      </c>
      <c r="F69" s="21" t="s">
        <v>2546</v>
      </c>
      <c r="G69" s="21" t="s">
        <v>2547</v>
      </c>
      <c r="H69" s="21" t="s">
        <v>513</v>
      </c>
      <c r="I69" s="162">
        <v>43464</v>
      </c>
      <c r="J69" s="137">
        <v>0.66666666666666663</v>
      </c>
      <c r="K69" s="191" t="s">
        <v>2548</v>
      </c>
      <c r="L69" s="139">
        <v>1900</v>
      </c>
      <c r="M69" s="123">
        <v>1</v>
      </c>
      <c r="N69" s="162">
        <v>43436</v>
      </c>
    </row>
    <row r="70" spans="1:14" s="140" customFormat="1" ht="100.5" customHeight="1" x14ac:dyDescent="0.2">
      <c r="A70" s="123">
        <v>65</v>
      </c>
      <c r="B70" s="21">
        <v>274</v>
      </c>
      <c r="C70" s="21" t="s">
        <v>1224</v>
      </c>
      <c r="D70" s="17" t="s">
        <v>1225</v>
      </c>
      <c r="E70" s="21" t="s">
        <v>631</v>
      </c>
      <c r="F70" s="21" t="s">
        <v>1236</v>
      </c>
      <c r="G70" s="21" t="s">
        <v>2549</v>
      </c>
      <c r="H70" s="127" t="s">
        <v>512</v>
      </c>
      <c r="I70" s="162">
        <v>43464</v>
      </c>
      <c r="J70" s="137">
        <v>0.53125</v>
      </c>
      <c r="K70" s="138" t="s">
        <v>2550</v>
      </c>
      <c r="L70" s="139">
        <v>2500</v>
      </c>
      <c r="M70" s="123">
        <v>3</v>
      </c>
      <c r="N70" s="162">
        <v>43437</v>
      </c>
    </row>
    <row r="71" spans="1:14" s="140" customFormat="1" ht="56.25" customHeight="1" x14ac:dyDescent="0.2">
      <c r="A71" s="123">
        <v>66</v>
      </c>
      <c r="B71" s="21"/>
      <c r="C71" s="21" t="s">
        <v>3099</v>
      </c>
      <c r="D71" s="17" t="s">
        <v>600</v>
      </c>
      <c r="E71" s="21" t="s">
        <v>631</v>
      </c>
      <c r="F71" s="21" t="s">
        <v>1152</v>
      </c>
      <c r="G71" s="21" t="s">
        <v>3098</v>
      </c>
      <c r="H71" s="127" t="s">
        <v>512</v>
      </c>
      <c r="I71" s="162">
        <v>43464</v>
      </c>
      <c r="J71" s="137">
        <v>0.55208333333333337</v>
      </c>
      <c r="K71" s="138" t="s">
        <v>2947</v>
      </c>
      <c r="L71" s="139">
        <v>2500</v>
      </c>
      <c r="M71" s="123">
        <v>3</v>
      </c>
      <c r="N71" s="162">
        <v>43437</v>
      </c>
    </row>
    <row r="72" spans="1:14" s="140" customFormat="1" ht="61.5" customHeight="1" x14ac:dyDescent="0.2">
      <c r="A72" s="123">
        <v>67</v>
      </c>
      <c r="B72" s="21">
        <v>294</v>
      </c>
      <c r="C72" s="21" t="s">
        <v>1469</v>
      </c>
      <c r="D72" s="17" t="s">
        <v>1470</v>
      </c>
      <c r="E72" s="21" t="s">
        <v>30</v>
      </c>
      <c r="F72" s="21" t="s">
        <v>1471</v>
      </c>
      <c r="G72" s="21" t="s">
        <v>1137</v>
      </c>
      <c r="H72" s="127" t="s">
        <v>512</v>
      </c>
      <c r="I72" s="162">
        <v>43464</v>
      </c>
      <c r="J72" s="137">
        <v>0.70833333333333337</v>
      </c>
      <c r="K72" s="138" t="s">
        <v>3039</v>
      </c>
      <c r="L72" s="139">
        <v>1900</v>
      </c>
      <c r="M72" s="123">
        <v>1</v>
      </c>
      <c r="N72" s="162">
        <v>43437</v>
      </c>
    </row>
    <row r="73" spans="1:14" s="140" customFormat="1" ht="56.25" customHeight="1" x14ac:dyDescent="0.2">
      <c r="A73" s="123">
        <v>68</v>
      </c>
      <c r="B73" s="124">
        <v>179</v>
      </c>
      <c r="C73" s="124" t="s">
        <v>673</v>
      </c>
      <c r="D73" s="125" t="s">
        <v>674</v>
      </c>
      <c r="E73" s="124" t="s">
        <v>593</v>
      </c>
      <c r="F73" s="124" t="s">
        <v>3085</v>
      </c>
      <c r="G73" s="124" t="s">
        <v>2554</v>
      </c>
      <c r="H73" s="127" t="s">
        <v>512</v>
      </c>
      <c r="I73" s="162">
        <v>43465</v>
      </c>
      <c r="J73" s="137">
        <v>0.45833333333333331</v>
      </c>
      <c r="K73" s="138" t="s">
        <v>3158</v>
      </c>
      <c r="L73" s="139">
        <v>2500</v>
      </c>
      <c r="M73" s="123">
        <v>4</v>
      </c>
      <c r="N73" s="162">
        <v>43437</v>
      </c>
    </row>
    <row r="74" spans="1:14" s="140" customFormat="1" ht="56.25" customHeight="1" x14ac:dyDescent="0.2">
      <c r="A74" s="123">
        <v>69</v>
      </c>
      <c r="B74" s="21">
        <v>382</v>
      </c>
      <c r="C74" s="21" t="s">
        <v>2560</v>
      </c>
      <c r="D74" s="17" t="s">
        <v>2557</v>
      </c>
      <c r="E74" s="17" t="s">
        <v>30</v>
      </c>
      <c r="F74" s="21" t="s">
        <v>3065</v>
      </c>
      <c r="G74" s="21" t="s">
        <v>2559</v>
      </c>
      <c r="H74" s="21" t="s">
        <v>512</v>
      </c>
      <c r="I74" s="162">
        <v>43463</v>
      </c>
      <c r="J74" s="163">
        <v>0.66666666666666663</v>
      </c>
      <c r="K74" s="191" t="s">
        <v>1981</v>
      </c>
      <c r="L74" s="139">
        <v>1600</v>
      </c>
      <c r="M74" s="123">
        <v>2</v>
      </c>
      <c r="N74" s="162">
        <v>43437</v>
      </c>
    </row>
    <row r="75" spans="1:14" s="140" customFormat="1" ht="56.25" customHeight="1" x14ac:dyDescent="0.2">
      <c r="A75" s="123">
        <v>70</v>
      </c>
      <c r="B75" s="21">
        <v>3</v>
      </c>
      <c r="C75" s="21" t="s">
        <v>35</v>
      </c>
      <c r="D75" s="17" t="s">
        <v>36</v>
      </c>
      <c r="E75" s="21" t="s">
        <v>30</v>
      </c>
      <c r="F75" s="21" t="s">
        <v>2561</v>
      </c>
      <c r="G75" s="21" t="s">
        <v>3068</v>
      </c>
      <c r="H75" s="21" t="s">
        <v>512</v>
      </c>
      <c r="I75" s="162">
        <v>43463</v>
      </c>
      <c r="J75" s="137">
        <v>0.8125</v>
      </c>
      <c r="K75" s="165" t="s">
        <v>3069</v>
      </c>
      <c r="L75" s="139">
        <v>1600</v>
      </c>
      <c r="M75" s="123">
        <v>2</v>
      </c>
      <c r="N75" s="162">
        <v>43438</v>
      </c>
    </row>
    <row r="76" spans="1:14" s="140" customFormat="1" ht="56.25" customHeight="1" x14ac:dyDescent="0.2">
      <c r="A76" s="123">
        <v>71</v>
      </c>
      <c r="B76" s="21">
        <v>317</v>
      </c>
      <c r="C76" s="21" t="s">
        <v>1693</v>
      </c>
      <c r="D76" s="17" t="s">
        <v>2307</v>
      </c>
      <c r="E76" s="21" t="s">
        <v>631</v>
      </c>
      <c r="F76" s="21" t="s">
        <v>1694</v>
      </c>
      <c r="G76" s="21" t="s">
        <v>1695</v>
      </c>
      <c r="H76" s="127" t="s">
        <v>512</v>
      </c>
      <c r="I76" s="162">
        <v>43465</v>
      </c>
      <c r="J76" s="137">
        <v>0.4375</v>
      </c>
      <c r="K76" s="138"/>
      <c r="L76" s="139">
        <v>3000</v>
      </c>
      <c r="M76" s="123">
        <v>3</v>
      </c>
      <c r="N76" s="162">
        <v>43438</v>
      </c>
    </row>
    <row r="77" spans="1:14" s="140" customFormat="1" ht="56.25" customHeight="1" x14ac:dyDescent="0.2">
      <c r="A77" s="123">
        <v>72</v>
      </c>
      <c r="B77" s="21">
        <v>319</v>
      </c>
      <c r="C77" s="21" t="s">
        <v>1770</v>
      </c>
      <c r="D77" s="17" t="s">
        <v>1768</v>
      </c>
      <c r="E77" s="21" t="s">
        <v>30</v>
      </c>
      <c r="F77" s="21" t="s">
        <v>1769</v>
      </c>
      <c r="G77" s="21" t="s">
        <v>3001</v>
      </c>
      <c r="H77" s="127" t="s">
        <v>512</v>
      </c>
      <c r="I77" s="162">
        <v>43461</v>
      </c>
      <c r="J77" s="137">
        <v>0.66666666666666663</v>
      </c>
      <c r="K77" s="138"/>
      <c r="L77" s="139">
        <v>1600</v>
      </c>
      <c r="M77" s="123">
        <v>2</v>
      </c>
      <c r="N77" s="162">
        <v>43438</v>
      </c>
    </row>
    <row r="78" spans="1:14" s="140" customFormat="1" ht="56.25" customHeight="1" x14ac:dyDescent="0.2">
      <c r="A78" s="123">
        <v>73</v>
      </c>
      <c r="B78" s="21">
        <v>343</v>
      </c>
      <c r="C78" s="21" t="s">
        <v>1927</v>
      </c>
      <c r="D78" s="17" t="s">
        <v>1928</v>
      </c>
      <c r="E78" s="21" t="s">
        <v>97</v>
      </c>
      <c r="F78" s="17" t="s">
        <v>1925</v>
      </c>
      <c r="G78" s="21" t="s">
        <v>2568</v>
      </c>
      <c r="H78" s="21" t="s">
        <v>512</v>
      </c>
      <c r="I78" s="162">
        <v>43465</v>
      </c>
      <c r="J78" s="137">
        <v>0.72916666666666663</v>
      </c>
      <c r="K78" s="138"/>
      <c r="L78" s="139">
        <v>2800</v>
      </c>
      <c r="M78" s="123">
        <v>2</v>
      </c>
      <c r="N78" s="162">
        <v>43438</v>
      </c>
    </row>
    <row r="79" spans="1:14" s="140" customFormat="1" ht="56.25" customHeight="1" x14ac:dyDescent="0.2">
      <c r="A79" s="123">
        <v>74</v>
      </c>
      <c r="B79" s="21">
        <v>383</v>
      </c>
      <c r="C79" s="21" t="s">
        <v>2570</v>
      </c>
      <c r="D79" s="17" t="s">
        <v>2571</v>
      </c>
      <c r="E79" s="17" t="s">
        <v>631</v>
      </c>
      <c r="F79" s="21" t="s">
        <v>2572</v>
      </c>
      <c r="G79" s="21" t="s">
        <v>2573</v>
      </c>
      <c r="H79" s="21" t="s">
        <v>513</v>
      </c>
      <c r="I79" s="162">
        <v>43465</v>
      </c>
      <c r="J79" s="137">
        <v>0.6875</v>
      </c>
      <c r="K79" s="164"/>
      <c r="L79" s="139">
        <v>3800</v>
      </c>
      <c r="M79" s="123">
        <v>3</v>
      </c>
      <c r="N79" s="162">
        <v>43438</v>
      </c>
    </row>
    <row r="80" spans="1:14" s="140" customFormat="1" ht="56.25" customHeight="1" x14ac:dyDescent="0.2">
      <c r="A80" s="158">
        <v>75</v>
      </c>
      <c r="B80" s="119">
        <v>72</v>
      </c>
      <c r="C80" s="21" t="s">
        <v>201</v>
      </c>
      <c r="D80" s="17" t="s">
        <v>436</v>
      </c>
      <c r="E80" s="21" t="s">
        <v>197</v>
      </c>
      <c r="F80" s="21" t="s">
        <v>198</v>
      </c>
      <c r="G80" s="21" t="s">
        <v>54</v>
      </c>
      <c r="H80" s="21" t="s">
        <v>512</v>
      </c>
      <c r="I80" s="162">
        <v>43457</v>
      </c>
      <c r="J80" s="137">
        <v>0.5625</v>
      </c>
      <c r="K80" s="164"/>
      <c r="L80" s="143">
        <v>2100</v>
      </c>
      <c r="M80" s="123">
        <v>3</v>
      </c>
      <c r="N80" s="162">
        <v>43439</v>
      </c>
    </row>
    <row r="81" spans="1:14" s="140" customFormat="1" ht="96.75" customHeight="1" x14ac:dyDescent="0.2">
      <c r="A81" s="123">
        <v>76</v>
      </c>
      <c r="B81" s="21">
        <v>53</v>
      </c>
      <c r="C81" s="21" t="s">
        <v>157</v>
      </c>
      <c r="D81" s="17" t="s">
        <v>2581</v>
      </c>
      <c r="E81" s="21" t="s">
        <v>159</v>
      </c>
      <c r="F81" s="21" t="s">
        <v>160</v>
      </c>
      <c r="G81" s="21" t="s">
        <v>2580</v>
      </c>
      <c r="H81" s="21" t="s">
        <v>512</v>
      </c>
      <c r="I81" s="213">
        <v>43465</v>
      </c>
      <c r="J81" s="163">
        <v>0.83333333333333337</v>
      </c>
      <c r="K81" s="191" t="s">
        <v>1981</v>
      </c>
      <c r="L81" s="143">
        <v>3900</v>
      </c>
      <c r="M81" s="158">
        <v>2</v>
      </c>
      <c r="N81" s="213">
        <v>43439</v>
      </c>
    </row>
    <row r="82" spans="1:14" s="140" customFormat="1" ht="101.25" customHeight="1" x14ac:dyDescent="0.2">
      <c r="A82" s="123">
        <v>77</v>
      </c>
      <c r="B82" s="124">
        <v>196</v>
      </c>
      <c r="C82" s="124" t="s">
        <v>782</v>
      </c>
      <c r="D82" s="125" t="s">
        <v>1698</v>
      </c>
      <c r="E82" s="124" t="s">
        <v>784</v>
      </c>
      <c r="F82" s="124" t="s">
        <v>1699</v>
      </c>
      <c r="G82" s="124" t="s">
        <v>2583</v>
      </c>
      <c r="H82" s="127" t="s">
        <v>512</v>
      </c>
      <c r="I82" s="162">
        <v>43465</v>
      </c>
      <c r="J82" s="137">
        <v>0.625</v>
      </c>
      <c r="K82" s="138"/>
      <c r="L82" s="139">
        <v>3100</v>
      </c>
      <c r="M82" s="123">
        <v>4</v>
      </c>
      <c r="N82" s="213">
        <v>43439</v>
      </c>
    </row>
    <row r="83" spans="1:14" s="140" customFormat="1" ht="111.75" customHeight="1" x14ac:dyDescent="0.2">
      <c r="A83" s="123">
        <v>78</v>
      </c>
      <c r="B83" s="21">
        <v>348</v>
      </c>
      <c r="C83" s="21" t="s">
        <v>1958</v>
      </c>
      <c r="D83" s="17" t="s">
        <v>1959</v>
      </c>
      <c r="E83" s="17" t="s">
        <v>345</v>
      </c>
      <c r="F83" s="21" t="s">
        <v>1963</v>
      </c>
      <c r="G83" s="21" t="s">
        <v>2585</v>
      </c>
      <c r="H83" s="21" t="s">
        <v>512</v>
      </c>
      <c r="I83" s="213">
        <v>43462</v>
      </c>
      <c r="J83" s="163">
        <v>0.83333333333333337</v>
      </c>
      <c r="K83" s="164"/>
      <c r="L83" s="143">
        <v>1900</v>
      </c>
      <c r="M83" s="158">
        <v>2</v>
      </c>
      <c r="N83" s="213">
        <v>43439</v>
      </c>
    </row>
    <row r="84" spans="1:14" s="140" customFormat="1" ht="141" customHeight="1" x14ac:dyDescent="0.2">
      <c r="A84" s="123">
        <v>79</v>
      </c>
      <c r="B84" s="21">
        <v>318</v>
      </c>
      <c r="C84" s="21" t="s">
        <v>1707</v>
      </c>
      <c r="D84" s="17" t="s">
        <v>1708</v>
      </c>
      <c r="E84" s="21" t="s">
        <v>1709</v>
      </c>
      <c r="F84" s="21" t="s">
        <v>1710</v>
      </c>
      <c r="G84" s="21" t="s">
        <v>3067</v>
      </c>
      <c r="H84" s="127" t="s">
        <v>512</v>
      </c>
      <c r="I84" s="162">
        <v>43463</v>
      </c>
      <c r="J84" s="137">
        <v>0.75</v>
      </c>
      <c r="K84" s="123"/>
      <c r="L84" s="143">
        <v>2000</v>
      </c>
      <c r="M84" s="123">
        <v>4</v>
      </c>
      <c r="N84" s="162">
        <v>43440</v>
      </c>
    </row>
    <row r="85" spans="1:14" s="140" customFormat="1" ht="56.25" customHeight="1" x14ac:dyDescent="0.2">
      <c r="A85" s="123">
        <v>80</v>
      </c>
      <c r="B85" s="21">
        <v>341</v>
      </c>
      <c r="C85" s="21" t="s">
        <v>2070</v>
      </c>
      <c r="D85" s="17" t="s">
        <v>2071</v>
      </c>
      <c r="E85" s="17" t="s">
        <v>631</v>
      </c>
      <c r="F85" s="21" t="s">
        <v>2072</v>
      </c>
      <c r="G85" s="21" t="s">
        <v>752</v>
      </c>
      <c r="H85" s="21" t="s">
        <v>512</v>
      </c>
      <c r="I85" s="162">
        <v>43465</v>
      </c>
      <c r="J85" s="137">
        <v>0.75</v>
      </c>
      <c r="K85" s="138"/>
      <c r="L85" s="139">
        <v>5000</v>
      </c>
      <c r="M85" s="123">
        <v>3</v>
      </c>
      <c r="N85" s="162">
        <v>43440</v>
      </c>
    </row>
    <row r="86" spans="1:14" s="140" customFormat="1" ht="56.25" customHeight="1" x14ac:dyDescent="0.2">
      <c r="A86" s="123">
        <v>81</v>
      </c>
      <c r="B86" s="21">
        <v>276</v>
      </c>
      <c r="C86" s="21" t="s">
        <v>1246</v>
      </c>
      <c r="D86" s="17" t="s">
        <v>1242</v>
      </c>
      <c r="E86" s="21" t="s">
        <v>631</v>
      </c>
      <c r="F86" s="21" t="s">
        <v>1597</v>
      </c>
      <c r="G86" s="21" t="s">
        <v>2590</v>
      </c>
      <c r="H86" s="127" t="s">
        <v>512</v>
      </c>
      <c r="I86" s="162">
        <v>43464</v>
      </c>
      <c r="J86" s="137">
        <v>0.46875</v>
      </c>
      <c r="K86" s="138"/>
      <c r="L86" s="139">
        <v>2600</v>
      </c>
      <c r="M86" s="123">
        <v>3</v>
      </c>
      <c r="N86" s="162">
        <v>43440</v>
      </c>
    </row>
    <row r="87" spans="1:14" s="140" customFormat="1" ht="56.25" customHeight="1" x14ac:dyDescent="0.2">
      <c r="A87" s="123">
        <v>82</v>
      </c>
      <c r="B87" s="21">
        <v>354</v>
      </c>
      <c r="C87" s="21" t="s">
        <v>2210</v>
      </c>
      <c r="D87" s="17" t="s">
        <v>2211</v>
      </c>
      <c r="E87" s="17" t="s">
        <v>345</v>
      </c>
      <c r="F87" s="17" t="s">
        <v>2212</v>
      </c>
      <c r="G87" s="21" t="s">
        <v>2594</v>
      </c>
      <c r="H87" s="21" t="s">
        <v>512</v>
      </c>
      <c r="I87" s="162">
        <v>43465</v>
      </c>
      <c r="J87" s="137">
        <v>0.72916666666666663</v>
      </c>
      <c r="K87" s="136"/>
      <c r="L87" s="139">
        <v>2800</v>
      </c>
      <c r="M87" s="123">
        <v>4</v>
      </c>
      <c r="N87" s="162">
        <v>43440</v>
      </c>
    </row>
    <row r="88" spans="1:14" s="140" customFormat="1" ht="56.25" customHeight="1" x14ac:dyDescent="0.2">
      <c r="A88" s="123">
        <v>83</v>
      </c>
      <c r="B88" s="21">
        <v>359</v>
      </c>
      <c r="C88" s="21" t="s">
        <v>2289</v>
      </c>
      <c r="D88" s="17" t="s">
        <v>2286</v>
      </c>
      <c r="E88" s="17" t="s">
        <v>60</v>
      </c>
      <c r="F88" s="21" t="s">
        <v>2287</v>
      </c>
      <c r="G88" s="21" t="s">
        <v>2598</v>
      </c>
      <c r="H88" s="21" t="s">
        <v>512</v>
      </c>
      <c r="I88" s="162">
        <v>43456</v>
      </c>
      <c r="J88" s="137">
        <v>0.70833333333333337</v>
      </c>
      <c r="K88" s="138"/>
      <c r="L88" s="139">
        <v>1700</v>
      </c>
      <c r="M88" s="123">
        <v>3</v>
      </c>
      <c r="N88" s="162">
        <v>43440</v>
      </c>
    </row>
    <row r="89" spans="1:14" s="140" customFormat="1" ht="56.25" customHeight="1" x14ac:dyDescent="0.2">
      <c r="A89" s="158">
        <v>84</v>
      </c>
      <c r="B89" s="21">
        <v>246</v>
      </c>
      <c r="C89" s="21" t="s">
        <v>2377</v>
      </c>
      <c r="D89" s="17" t="s">
        <v>2378</v>
      </c>
      <c r="E89" s="17" t="s">
        <v>73</v>
      </c>
      <c r="F89" s="21" t="s">
        <v>2602</v>
      </c>
      <c r="G89" s="21" t="s">
        <v>359</v>
      </c>
      <c r="H89" s="21" t="s">
        <v>512</v>
      </c>
      <c r="I89" s="162">
        <v>43454</v>
      </c>
      <c r="J89" s="163">
        <v>0.83333333333333337</v>
      </c>
      <c r="K89" s="136"/>
      <c r="L89" s="143">
        <v>3500</v>
      </c>
      <c r="M89" s="123">
        <v>5</v>
      </c>
      <c r="N89" s="162">
        <v>43440</v>
      </c>
    </row>
    <row r="90" spans="1:14" s="140" customFormat="1" ht="56.25" customHeight="1" x14ac:dyDescent="0.2">
      <c r="A90" s="123">
        <v>85</v>
      </c>
      <c r="B90" s="21">
        <v>299</v>
      </c>
      <c r="C90" s="21" t="s">
        <v>1763</v>
      </c>
      <c r="D90" s="17" t="s">
        <v>1591</v>
      </c>
      <c r="E90" s="21" t="s">
        <v>631</v>
      </c>
      <c r="F90" s="21" t="s">
        <v>1589</v>
      </c>
      <c r="G90" s="21" t="s">
        <v>2609</v>
      </c>
      <c r="H90" s="127" t="s">
        <v>512</v>
      </c>
      <c r="I90" s="162">
        <v>43465</v>
      </c>
      <c r="J90" s="137">
        <v>0.8125</v>
      </c>
      <c r="K90" s="138"/>
      <c r="L90" s="139">
        <v>5000</v>
      </c>
      <c r="M90" s="123">
        <v>3</v>
      </c>
      <c r="N90" s="162">
        <v>43440</v>
      </c>
    </row>
    <row r="91" spans="1:14" s="140" customFormat="1" ht="56.25" customHeight="1" x14ac:dyDescent="0.2">
      <c r="A91" s="123">
        <v>86</v>
      </c>
      <c r="B91" s="21">
        <v>350</v>
      </c>
      <c r="C91" s="21" t="s">
        <v>2189</v>
      </c>
      <c r="D91" s="17" t="s">
        <v>2186</v>
      </c>
      <c r="E91" s="17" t="s">
        <v>578</v>
      </c>
      <c r="F91" s="21" t="s">
        <v>2187</v>
      </c>
      <c r="G91" s="21" t="s">
        <v>2611</v>
      </c>
      <c r="H91" s="21" t="s">
        <v>512</v>
      </c>
      <c r="I91" s="162">
        <v>43465</v>
      </c>
      <c r="J91" s="137">
        <v>0.875</v>
      </c>
      <c r="K91" s="165"/>
      <c r="L91" s="139">
        <v>3900</v>
      </c>
      <c r="M91" s="123">
        <v>2</v>
      </c>
      <c r="N91" s="162">
        <v>43440</v>
      </c>
    </row>
    <row r="92" spans="1:14" s="140" customFormat="1" ht="56.25" customHeight="1" x14ac:dyDescent="0.2">
      <c r="A92" s="123">
        <v>87</v>
      </c>
      <c r="B92" s="21">
        <v>384</v>
      </c>
      <c r="C92" s="21" t="s">
        <v>2612</v>
      </c>
      <c r="D92" s="17" t="s">
        <v>2615</v>
      </c>
      <c r="E92" s="17" t="s">
        <v>452</v>
      </c>
      <c r="F92" s="21" t="s">
        <v>2613</v>
      </c>
      <c r="G92" s="21" t="s">
        <v>2614</v>
      </c>
      <c r="H92" s="21" t="s">
        <v>513</v>
      </c>
      <c r="I92" s="162">
        <v>43457</v>
      </c>
      <c r="J92" s="137">
        <v>0.70833333333333337</v>
      </c>
      <c r="K92" s="136"/>
      <c r="L92" s="347">
        <v>1500</v>
      </c>
      <c r="M92" s="123">
        <v>4</v>
      </c>
      <c r="N92" s="162">
        <v>43440</v>
      </c>
    </row>
    <row r="93" spans="1:14" s="140" customFormat="1" ht="56.25" customHeight="1" x14ac:dyDescent="0.2">
      <c r="A93" s="123">
        <v>88</v>
      </c>
      <c r="B93" s="119">
        <v>82</v>
      </c>
      <c r="C93" s="21" t="s">
        <v>425</v>
      </c>
      <c r="D93" s="17" t="s">
        <v>216</v>
      </c>
      <c r="E93" s="21" t="s">
        <v>30</v>
      </c>
      <c r="F93" s="119" t="s">
        <v>1460</v>
      </c>
      <c r="G93" s="21" t="s">
        <v>54</v>
      </c>
      <c r="H93" s="21" t="s">
        <v>512</v>
      </c>
      <c r="I93" s="162">
        <v>43463</v>
      </c>
      <c r="J93" s="137">
        <v>0.77083333333333337</v>
      </c>
      <c r="K93" s="191" t="s">
        <v>1981</v>
      </c>
      <c r="L93" s="139">
        <v>1600</v>
      </c>
      <c r="M93" s="123">
        <v>1</v>
      </c>
      <c r="N93" s="162">
        <v>43440</v>
      </c>
    </row>
    <row r="94" spans="1:14" s="140" customFormat="1" ht="99" customHeight="1" x14ac:dyDescent="0.2">
      <c r="A94" s="123">
        <v>89</v>
      </c>
      <c r="B94" s="21">
        <v>385</v>
      </c>
      <c r="C94" s="21" t="s">
        <v>2618</v>
      </c>
      <c r="D94" s="17" t="s">
        <v>2619</v>
      </c>
      <c r="E94" s="17" t="s">
        <v>30</v>
      </c>
      <c r="F94" s="21" t="s">
        <v>2616</v>
      </c>
      <c r="G94" s="21" t="s">
        <v>204</v>
      </c>
      <c r="H94" s="21" t="s">
        <v>513</v>
      </c>
      <c r="I94" s="162">
        <v>43462</v>
      </c>
      <c r="J94" s="137">
        <v>0.77083333333333337</v>
      </c>
      <c r="K94" s="136"/>
      <c r="L94" s="139">
        <v>1700</v>
      </c>
      <c r="M94" s="123">
        <v>2</v>
      </c>
      <c r="N94" s="162">
        <v>43440</v>
      </c>
    </row>
    <row r="95" spans="1:14" s="140" customFormat="1" ht="90.75" customHeight="1" x14ac:dyDescent="0.2">
      <c r="A95" s="123">
        <v>90</v>
      </c>
      <c r="B95" s="21">
        <v>340</v>
      </c>
      <c r="C95" s="21" t="s">
        <v>2061</v>
      </c>
      <c r="D95" s="17" t="s">
        <v>2062</v>
      </c>
      <c r="E95" s="17" t="s">
        <v>30</v>
      </c>
      <c r="F95" s="17" t="s">
        <v>2905</v>
      </c>
      <c r="G95" s="21" t="s">
        <v>2617</v>
      </c>
      <c r="H95" s="21" t="s">
        <v>512</v>
      </c>
      <c r="I95" s="162">
        <v>43456</v>
      </c>
      <c r="J95" s="137">
        <v>0.78125</v>
      </c>
      <c r="K95" s="138"/>
      <c r="L95" s="139">
        <v>1400</v>
      </c>
      <c r="M95" s="123">
        <v>2</v>
      </c>
      <c r="N95" s="162">
        <v>43440</v>
      </c>
    </row>
    <row r="96" spans="1:14" s="140" customFormat="1" ht="56.25" customHeight="1" x14ac:dyDescent="0.2">
      <c r="A96" s="123">
        <v>91</v>
      </c>
      <c r="B96" s="124">
        <v>187</v>
      </c>
      <c r="C96" s="124" t="s">
        <v>709</v>
      </c>
      <c r="D96" s="125" t="s">
        <v>710</v>
      </c>
      <c r="E96" s="124" t="s">
        <v>30</v>
      </c>
      <c r="F96" s="124" t="s">
        <v>711</v>
      </c>
      <c r="G96" s="124" t="s">
        <v>3066</v>
      </c>
      <c r="H96" s="127" t="s">
        <v>512</v>
      </c>
      <c r="I96" s="162">
        <v>43463</v>
      </c>
      <c r="J96" s="137">
        <v>0.73958333333333337</v>
      </c>
      <c r="K96" s="191" t="s">
        <v>1981</v>
      </c>
      <c r="L96" s="139">
        <v>1600</v>
      </c>
      <c r="M96" s="123">
        <v>2</v>
      </c>
      <c r="N96" s="162">
        <v>43441</v>
      </c>
    </row>
    <row r="97" spans="1:14" s="140" customFormat="1" ht="56.25" customHeight="1" x14ac:dyDescent="0.2">
      <c r="A97" s="123">
        <v>92</v>
      </c>
      <c r="B97" s="21">
        <v>386</v>
      </c>
      <c r="C97" s="21" t="s">
        <v>2621</v>
      </c>
      <c r="D97" s="17" t="s">
        <v>2622</v>
      </c>
      <c r="E97" s="17" t="s">
        <v>2623</v>
      </c>
      <c r="F97" s="21" t="s">
        <v>2623</v>
      </c>
      <c r="G97" s="21" t="s">
        <v>2624</v>
      </c>
      <c r="H97" s="21" t="s">
        <v>513</v>
      </c>
      <c r="I97" s="162">
        <v>43465</v>
      </c>
      <c r="J97" s="137">
        <v>0.6875</v>
      </c>
      <c r="K97" s="191" t="s">
        <v>3169</v>
      </c>
      <c r="L97" s="139">
        <v>4300</v>
      </c>
      <c r="M97" s="123">
        <v>1</v>
      </c>
      <c r="N97" s="162">
        <v>43441</v>
      </c>
    </row>
    <row r="98" spans="1:14" s="140" customFormat="1" ht="85.5" customHeight="1" x14ac:dyDescent="0.2">
      <c r="A98" s="182">
        <v>93</v>
      </c>
      <c r="B98" s="23">
        <v>387</v>
      </c>
      <c r="C98" s="23" t="s">
        <v>2626</v>
      </c>
      <c r="D98" s="24" t="s">
        <v>64</v>
      </c>
      <c r="E98" s="24" t="s">
        <v>631</v>
      </c>
      <c r="F98" s="23" t="s">
        <v>631</v>
      </c>
      <c r="G98" s="23" t="s">
        <v>99</v>
      </c>
      <c r="H98" s="23" t="s">
        <v>513</v>
      </c>
      <c r="I98" s="183">
        <v>43455</v>
      </c>
      <c r="J98" s="184">
        <v>0.375</v>
      </c>
      <c r="K98" s="193"/>
      <c r="L98" s="185">
        <v>3000</v>
      </c>
      <c r="M98" s="182">
        <v>6</v>
      </c>
      <c r="N98" s="183">
        <v>43442</v>
      </c>
    </row>
    <row r="99" spans="1:14" s="140" customFormat="1" ht="134.25" customHeight="1" x14ac:dyDescent="0.2">
      <c r="A99" s="182">
        <v>94</v>
      </c>
      <c r="B99" s="23">
        <v>387</v>
      </c>
      <c r="C99" s="23" t="s">
        <v>2626</v>
      </c>
      <c r="D99" s="24" t="s">
        <v>64</v>
      </c>
      <c r="E99" s="24" t="s">
        <v>631</v>
      </c>
      <c r="F99" s="23" t="s">
        <v>631</v>
      </c>
      <c r="G99" s="23" t="s">
        <v>99</v>
      </c>
      <c r="H99" s="23" t="s">
        <v>513</v>
      </c>
      <c r="I99" s="183">
        <v>43455</v>
      </c>
      <c r="J99" s="184">
        <v>0.41666666666666669</v>
      </c>
      <c r="K99" s="165"/>
      <c r="L99" s="185">
        <v>3000</v>
      </c>
      <c r="M99" s="182">
        <v>6</v>
      </c>
      <c r="N99" s="183">
        <v>43442</v>
      </c>
    </row>
    <row r="100" spans="1:14" s="140" customFormat="1" ht="56.25" customHeight="1" x14ac:dyDescent="0.2">
      <c r="A100" s="123">
        <v>95</v>
      </c>
      <c r="B100" s="119">
        <v>100</v>
      </c>
      <c r="C100" s="21" t="s">
        <v>543</v>
      </c>
      <c r="D100" s="17" t="s">
        <v>544</v>
      </c>
      <c r="E100" s="21" t="s">
        <v>780</v>
      </c>
      <c r="F100" s="21" t="s">
        <v>2630</v>
      </c>
      <c r="G100" s="21" t="s">
        <v>3032</v>
      </c>
      <c r="H100" s="21" t="s">
        <v>512</v>
      </c>
      <c r="I100" s="162">
        <v>43463</v>
      </c>
      <c r="J100" s="138" t="s">
        <v>3031</v>
      </c>
      <c r="K100" s="191" t="s">
        <v>3059</v>
      </c>
      <c r="L100" s="139">
        <v>3200</v>
      </c>
      <c r="M100" s="123">
        <v>1</v>
      </c>
      <c r="N100" s="162">
        <v>43442</v>
      </c>
    </row>
    <row r="101" spans="1:14" s="140" customFormat="1" ht="91.5" customHeight="1" x14ac:dyDescent="0.2">
      <c r="A101" s="123">
        <v>96</v>
      </c>
      <c r="B101" s="21">
        <v>388</v>
      </c>
      <c r="C101" s="21" t="s">
        <v>2632</v>
      </c>
      <c r="D101" s="17" t="s">
        <v>2633</v>
      </c>
      <c r="E101" s="21" t="s">
        <v>462</v>
      </c>
      <c r="F101" s="21" t="s">
        <v>2631</v>
      </c>
      <c r="G101" s="21" t="s">
        <v>3073</v>
      </c>
      <c r="H101" s="21" t="s">
        <v>513</v>
      </c>
      <c r="I101" s="162">
        <v>43463</v>
      </c>
      <c r="J101" s="137">
        <v>0.79166666666666663</v>
      </c>
      <c r="K101" s="138"/>
      <c r="L101" s="139">
        <v>2000</v>
      </c>
      <c r="M101" s="123">
        <v>4</v>
      </c>
      <c r="N101" s="162">
        <v>43442</v>
      </c>
    </row>
    <row r="102" spans="1:14" s="140" customFormat="1" ht="56.25" customHeight="1" x14ac:dyDescent="0.2">
      <c r="A102" s="123">
        <v>97</v>
      </c>
      <c r="B102" s="21">
        <v>389</v>
      </c>
      <c r="C102" s="21" t="s">
        <v>2635</v>
      </c>
      <c r="D102" s="17" t="s">
        <v>2636</v>
      </c>
      <c r="E102" s="17" t="s">
        <v>230</v>
      </c>
      <c r="F102" s="21" t="s">
        <v>230</v>
      </c>
      <c r="G102" s="21" t="s">
        <v>3002</v>
      </c>
      <c r="H102" s="21" t="s">
        <v>512</v>
      </c>
      <c r="I102" s="162">
        <v>43461</v>
      </c>
      <c r="J102" s="137">
        <v>0.70833333333333337</v>
      </c>
      <c r="K102" s="191" t="s">
        <v>1981</v>
      </c>
      <c r="L102" s="139">
        <v>1700</v>
      </c>
      <c r="M102" s="123">
        <v>2</v>
      </c>
      <c r="N102" s="162">
        <v>43443</v>
      </c>
    </row>
    <row r="103" spans="1:14" s="140" customFormat="1" ht="56.25" customHeight="1" x14ac:dyDescent="0.2">
      <c r="A103" s="123">
        <v>98</v>
      </c>
      <c r="B103" s="119">
        <v>118</v>
      </c>
      <c r="C103" s="21" t="s">
        <v>309</v>
      </c>
      <c r="D103" s="17" t="s">
        <v>310</v>
      </c>
      <c r="E103" s="21" t="s">
        <v>105</v>
      </c>
      <c r="F103" s="21" t="s">
        <v>1508</v>
      </c>
      <c r="G103" s="21" t="s">
        <v>2639</v>
      </c>
      <c r="H103" s="21" t="s">
        <v>512</v>
      </c>
      <c r="I103" s="162">
        <v>43463</v>
      </c>
      <c r="J103" s="137">
        <v>0.64583333333333337</v>
      </c>
      <c r="K103" s="136"/>
      <c r="L103" s="139">
        <v>1800</v>
      </c>
      <c r="M103" s="123">
        <v>1</v>
      </c>
      <c r="N103" s="162">
        <v>43443</v>
      </c>
    </row>
    <row r="104" spans="1:14" s="140" customFormat="1" ht="56.25" customHeight="1" x14ac:dyDescent="0.2">
      <c r="A104" s="123">
        <v>99</v>
      </c>
      <c r="B104" s="21">
        <v>47</v>
      </c>
      <c r="C104" s="119" t="s">
        <v>141</v>
      </c>
      <c r="D104" s="17" t="s">
        <v>144</v>
      </c>
      <c r="E104" s="21" t="s">
        <v>462</v>
      </c>
      <c r="F104" s="21" t="s">
        <v>143</v>
      </c>
      <c r="G104" s="21" t="s">
        <v>2648</v>
      </c>
      <c r="H104" s="21" t="s">
        <v>512</v>
      </c>
      <c r="I104" s="162">
        <v>43465</v>
      </c>
      <c r="J104" s="137">
        <v>0.70833333333333337</v>
      </c>
      <c r="K104" s="138"/>
      <c r="L104" s="139">
        <v>3800</v>
      </c>
      <c r="M104" s="123">
        <v>4</v>
      </c>
      <c r="N104" s="162">
        <v>43443</v>
      </c>
    </row>
    <row r="105" spans="1:14" s="140" customFormat="1" ht="56.25" customHeight="1" x14ac:dyDescent="0.2">
      <c r="A105" s="123">
        <v>100</v>
      </c>
      <c r="B105" s="21">
        <v>390</v>
      </c>
      <c r="C105" s="21" t="s">
        <v>2650</v>
      </c>
      <c r="D105" s="17" t="s">
        <v>2653</v>
      </c>
      <c r="E105" s="17" t="s">
        <v>30</v>
      </c>
      <c r="F105" s="21" t="s">
        <v>2651</v>
      </c>
      <c r="G105" s="21" t="s">
        <v>2652</v>
      </c>
      <c r="H105" s="21" t="s">
        <v>513</v>
      </c>
      <c r="I105" s="162">
        <v>43465</v>
      </c>
      <c r="J105" s="137">
        <v>0.4375</v>
      </c>
      <c r="K105" s="138"/>
      <c r="L105" s="139">
        <v>2300</v>
      </c>
      <c r="M105" s="123">
        <v>1</v>
      </c>
      <c r="N105" s="162">
        <v>43443</v>
      </c>
    </row>
    <row r="106" spans="1:14" s="140" customFormat="1" ht="56.25" customHeight="1" x14ac:dyDescent="0.2">
      <c r="A106" s="123">
        <v>101</v>
      </c>
      <c r="B106" s="21">
        <v>391</v>
      </c>
      <c r="C106" s="21" t="s">
        <v>2660</v>
      </c>
      <c r="D106" s="17" t="s">
        <v>2661</v>
      </c>
      <c r="E106" s="17" t="s">
        <v>593</v>
      </c>
      <c r="F106" s="21" t="s">
        <v>2658</v>
      </c>
      <c r="G106" s="21" t="s">
        <v>2659</v>
      </c>
      <c r="H106" s="21" t="s">
        <v>513</v>
      </c>
      <c r="I106" s="162">
        <v>43465</v>
      </c>
      <c r="J106" s="137">
        <v>0.5</v>
      </c>
      <c r="K106" s="138"/>
      <c r="L106" s="139">
        <v>2300</v>
      </c>
      <c r="M106" s="123">
        <v>4</v>
      </c>
      <c r="N106" s="162">
        <v>43444</v>
      </c>
    </row>
    <row r="107" spans="1:14" s="140" customFormat="1" ht="56.25" customHeight="1" x14ac:dyDescent="0.2">
      <c r="A107" s="123">
        <v>102</v>
      </c>
      <c r="B107" s="21">
        <v>392</v>
      </c>
      <c r="C107" s="21" t="s">
        <v>2662</v>
      </c>
      <c r="D107" s="17" t="s">
        <v>2663</v>
      </c>
      <c r="E107" s="17" t="s">
        <v>593</v>
      </c>
      <c r="F107" s="21" t="s">
        <v>2664</v>
      </c>
      <c r="G107" s="21" t="s">
        <v>2665</v>
      </c>
      <c r="H107" s="21" t="s">
        <v>513</v>
      </c>
      <c r="I107" s="162">
        <v>43457</v>
      </c>
      <c r="J107" s="137">
        <v>0.66666666666666663</v>
      </c>
      <c r="K107" s="138"/>
      <c r="L107" s="347">
        <v>1500</v>
      </c>
      <c r="M107" s="123">
        <v>4</v>
      </c>
      <c r="N107" s="162">
        <v>43444</v>
      </c>
    </row>
    <row r="108" spans="1:14" s="140" customFormat="1" ht="56.25" customHeight="1" x14ac:dyDescent="0.2">
      <c r="A108" s="123">
        <v>103</v>
      </c>
      <c r="B108" s="21">
        <v>334</v>
      </c>
      <c r="C108" s="21" t="s">
        <v>1876</v>
      </c>
      <c r="D108" s="17" t="s">
        <v>1877</v>
      </c>
      <c r="E108" s="21" t="s">
        <v>631</v>
      </c>
      <c r="F108" s="21" t="s">
        <v>1878</v>
      </c>
      <c r="G108" s="21" t="s">
        <v>2668</v>
      </c>
      <c r="H108" s="127" t="s">
        <v>512</v>
      </c>
      <c r="I108" s="162">
        <v>43465</v>
      </c>
      <c r="J108" s="137">
        <v>0.40625</v>
      </c>
      <c r="K108" s="136"/>
      <c r="L108" s="139">
        <v>3000</v>
      </c>
      <c r="M108" s="123">
        <v>3</v>
      </c>
      <c r="N108" s="162">
        <v>43445</v>
      </c>
    </row>
    <row r="109" spans="1:14" s="140" customFormat="1" ht="56.25" customHeight="1" x14ac:dyDescent="0.2">
      <c r="A109" s="123">
        <v>104</v>
      </c>
      <c r="B109" s="119">
        <v>134</v>
      </c>
      <c r="C109" s="21" t="s">
        <v>348</v>
      </c>
      <c r="D109" s="17" t="s">
        <v>349</v>
      </c>
      <c r="E109" s="21" t="s">
        <v>30</v>
      </c>
      <c r="F109" s="21" t="s">
        <v>2669</v>
      </c>
      <c r="G109" s="21" t="s">
        <v>2670</v>
      </c>
      <c r="H109" s="21" t="s">
        <v>512</v>
      </c>
      <c r="I109" s="162">
        <v>43464</v>
      </c>
      <c r="J109" s="137">
        <v>0.5</v>
      </c>
      <c r="K109" s="138"/>
      <c r="L109" s="139">
        <v>1900</v>
      </c>
      <c r="M109" s="123">
        <v>1</v>
      </c>
      <c r="N109" s="162">
        <v>43445</v>
      </c>
    </row>
    <row r="110" spans="1:14" s="140" customFormat="1" ht="56.25" customHeight="1" x14ac:dyDescent="0.2">
      <c r="A110" s="123">
        <v>105</v>
      </c>
      <c r="B110" s="21">
        <v>238</v>
      </c>
      <c r="C110" s="21" t="s">
        <v>976</v>
      </c>
      <c r="D110" s="17" t="s">
        <v>975</v>
      </c>
      <c r="E110" s="21" t="s">
        <v>979</v>
      </c>
      <c r="F110" s="21" t="s">
        <v>980</v>
      </c>
      <c r="G110" s="21" t="s">
        <v>2671</v>
      </c>
      <c r="H110" s="127" t="s">
        <v>512</v>
      </c>
      <c r="I110" s="162">
        <v>43463</v>
      </c>
      <c r="J110" s="137">
        <v>0.58333333333333337</v>
      </c>
      <c r="K110" s="138"/>
      <c r="L110" s="139">
        <v>2100</v>
      </c>
      <c r="M110" s="123">
        <v>3</v>
      </c>
      <c r="N110" s="162">
        <v>43445</v>
      </c>
    </row>
    <row r="111" spans="1:14" s="140" customFormat="1" ht="56.25" customHeight="1" x14ac:dyDescent="0.2">
      <c r="A111" s="123">
        <v>106</v>
      </c>
      <c r="B111" s="21">
        <v>393</v>
      </c>
      <c r="C111" s="21" t="s">
        <v>2674</v>
      </c>
      <c r="D111" s="17" t="s">
        <v>2675</v>
      </c>
      <c r="E111" s="21" t="s">
        <v>51</v>
      </c>
      <c r="F111" s="21" t="s">
        <v>2676</v>
      </c>
      <c r="G111" s="21" t="s">
        <v>2677</v>
      </c>
      <c r="H111" s="21" t="s">
        <v>513</v>
      </c>
      <c r="I111" s="162">
        <v>43465</v>
      </c>
      <c r="J111" s="137">
        <v>0.54166666666666663</v>
      </c>
      <c r="K111" s="138"/>
      <c r="L111" s="139">
        <v>2400</v>
      </c>
      <c r="M111" s="123">
        <v>2</v>
      </c>
      <c r="N111" s="162">
        <v>43445</v>
      </c>
    </row>
    <row r="112" spans="1:14" s="140" customFormat="1" ht="75" customHeight="1" x14ac:dyDescent="0.2">
      <c r="A112" s="123">
        <v>107</v>
      </c>
      <c r="B112" s="21">
        <v>67</v>
      </c>
      <c r="C112" s="21" t="s">
        <v>2593</v>
      </c>
      <c r="D112" s="17" t="s">
        <v>2157</v>
      </c>
      <c r="E112" s="21" t="s">
        <v>30</v>
      </c>
      <c r="F112" s="21" t="s">
        <v>2966</v>
      </c>
      <c r="G112" s="21" t="s">
        <v>1137</v>
      </c>
      <c r="H112" s="21" t="s">
        <v>512</v>
      </c>
      <c r="I112" s="162">
        <v>43463</v>
      </c>
      <c r="J112" s="137">
        <v>0.79166666666666663</v>
      </c>
      <c r="K112" s="136" t="s">
        <v>2967</v>
      </c>
      <c r="L112" s="139">
        <v>1700</v>
      </c>
      <c r="M112" s="123">
        <v>2</v>
      </c>
      <c r="N112" s="162">
        <v>43445</v>
      </c>
    </row>
    <row r="113" spans="1:14" s="140" customFormat="1" ht="56.25" customHeight="1" x14ac:dyDescent="0.2">
      <c r="A113" s="123">
        <v>108</v>
      </c>
      <c r="B113" s="21">
        <v>394</v>
      </c>
      <c r="C113" s="21" t="s">
        <v>2679</v>
      </c>
      <c r="D113" s="17" t="s">
        <v>2680</v>
      </c>
      <c r="E113" s="17" t="s">
        <v>578</v>
      </c>
      <c r="F113" s="21" t="s">
        <v>2681</v>
      </c>
      <c r="G113" s="21"/>
      <c r="H113" s="21" t="s">
        <v>513</v>
      </c>
      <c r="I113" s="162">
        <v>43457</v>
      </c>
      <c r="J113" s="137">
        <v>0.625</v>
      </c>
      <c r="K113" s="136"/>
      <c r="L113" s="139">
        <v>1700</v>
      </c>
      <c r="M113" s="123">
        <v>2</v>
      </c>
      <c r="N113" s="162">
        <v>43445</v>
      </c>
    </row>
    <row r="114" spans="1:14" s="140" customFormat="1" ht="56.25" customHeight="1" x14ac:dyDescent="0.2">
      <c r="A114" s="123">
        <v>109</v>
      </c>
      <c r="B114" s="21">
        <v>395</v>
      </c>
      <c r="C114" s="21" t="s">
        <v>2683</v>
      </c>
      <c r="D114" s="17" t="s">
        <v>2684</v>
      </c>
      <c r="E114" s="17" t="s">
        <v>167</v>
      </c>
      <c r="F114" s="21" t="s">
        <v>2685</v>
      </c>
      <c r="G114" s="21" t="s">
        <v>2686</v>
      </c>
      <c r="H114" s="21" t="s">
        <v>513</v>
      </c>
      <c r="I114" s="162">
        <v>43464</v>
      </c>
      <c r="J114" s="137">
        <v>0.75</v>
      </c>
      <c r="K114" s="138"/>
      <c r="L114" s="139">
        <v>2700</v>
      </c>
      <c r="M114" s="123">
        <v>3</v>
      </c>
      <c r="N114" s="162">
        <v>43446</v>
      </c>
    </row>
    <row r="115" spans="1:14" s="140" customFormat="1" ht="91.5" customHeight="1" x14ac:dyDescent="0.2">
      <c r="A115" s="123">
        <v>110</v>
      </c>
      <c r="B115" s="21">
        <v>397</v>
      </c>
      <c r="C115" s="21" t="s">
        <v>2698</v>
      </c>
      <c r="D115" s="17" t="s">
        <v>2699</v>
      </c>
      <c r="E115" s="17" t="s">
        <v>30</v>
      </c>
      <c r="F115" s="21" t="s">
        <v>2700</v>
      </c>
      <c r="G115" s="21" t="s">
        <v>1137</v>
      </c>
      <c r="H115" s="21" t="s">
        <v>513</v>
      </c>
      <c r="I115" s="162">
        <v>43463</v>
      </c>
      <c r="J115" s="137">
        <v>0.8125</v>
      </c>
      <c r="K115" s="138"/>
      <c r="L115" s="139">
        <v>1600</v>
      </c>
      <c r="M115" s="123">
        <v>1</v>
      </c>
      <c r="N115" s="162">
        <v>43447</v>
      </c>
    </row>
    <row r="116" spans="1:14" s="140" customFormat="1" ht="78" customHeight="1" x14ac:dyDescent="0.2">
      <c r="A116" s="123">
        <v>111</v>
      </c>
      <c r="B116" s="123">
        <v>427</v>
      </c>
      <c r="C116" s="123" t="s">
        <v>2931</v>
      </c>
      <c r="D116" s="138" t="s">
        <v>2930</v>
      </c>
      <c r="E116" s="123" t="s">
        <v>593</v>
      </c>
      <c r="F116" s="123" t="s">
        <v>2928</v>
      </c>
      <c r="G116" s="123" t="s">
        <v>2929</v>
      </c>
      <c r="H116" s="123" t="s">
        <v>513</v>
      </c>
      <c r="I116" s="162">
        <v>43457</v>
      </c>
      <c r="J116" s="137">
        <v>0.79166666666666663</v>
      </c>
      <c r="K116" s="123"/>
      <c r="L116" s="347">
        <v>1500</v>
      </c>
      <c r="M116" s="123">
        <v>4</v>
      </c>
      <c r="N116" s="162">
        <v>43456</v>
      </c>
    </row>
    <row r="117" spans="1:14" s="140" customFormat="1" ht="56.25" customHeight="1" x14ac:dyDescent="0.2">
      <c r="A117" s="123">
        <v>112</v>
      </c>
      <c r="B117" s="21">
        <v>396</v>
      </c>
      <c r="C117" s="21" t="s">
        <v>2694</v>
      </c>
      <c r="D117" s="17" t="s">
        <v>2695</v>
      </c>
      <c r="E117" s="17" t="s">
        <v>631</v>
      </c>
      <c r="F117" s="21" t="s">
        <v>2693</v>
      </c>
      <c r="G117" s="21" t="s">
        <v>1137</v>
      </c>
      <c r="H117" s="21" t="s">
        <v>513</v>
      </c>
      <c r="I117" s="162">
        <v>43456</v>
      </c>
      <c r="J117" s="137">
        <v>0.75</v>
      </c>
      <c r="K117" s="138"/>
      <c r="L117" s="139">
        <v>1800</v>
      </c>
      <c r="M117" s="123">
        <v>3</v>
      </c>
      <c r="N117" s="162">
        <v>43447</v>
      </c>
    </row>
    <row r="118" spans="1:14" s="140" customFormat="1" ht="72" customHeight="1" x14ac:dyDescent="0.2">
      <c r="A118" s="123">
        <v>113</v>
      </c>
      <c r="B118" s="119">
        <v>117</v>
      </c>
      <c r="C118" s="119" t="s">
        <v>306</v>
      </c>
      <c r="D118" s="17" t="s">
        <v>307</v>
      </c>
      <c r="E118" s="21" t="s">
        <v>30</v>
      </c>
      <c r="F118" s="21" t="s">
        <v>2691</v>
      </c>
      <c r="G118" s="21" t="s">
        <v>2690</v>
      </c>
      <c r="H118" s="21" t="s">
        <v>512</v>
      </c>
      <c r="I118" s="162">
        <v>43463</v>
      </c>
      <c r="J118" s="137">
        <v>0.71875</v>
      </c>
      <c r="K118" s="220"/>
      <c r="L118" s="139">
        <v>1600</v>
      </c>
      <c r="M118" s="123">
        <v>2</v>
      </c>
      <c r="N118" s="162">
        <v>43447</v>
      </c>
    </row>
    <row r="119" spans="1:14" s="140" customFormat="1" ht="91.5" customHeight="1" x14ac:dyDescent="0.2">
      <c r="A119" s="123">
        <v>114</v>
      </c>
      <c r="B119" s="21">
        <v>239</v>
      </c>
      <c r="C119" s="21" t="s">
        <v>992</v>
      </c>
      <c r="D119" s="17" t="s">
        <v>991</v>
      </c>
      <c r="E119" s="21" t="s">
        <v>631</v>
      </c>
      <c r="F119" s="21" t="s">
        <v>3100</v>
      </c>
      <c r="G119" s="21" t="s">
        <v>2696</v>
      </c>
      <c r="H119" s="127" t="s">
        <v>512</v>
      </c>
      <c r="I119" s="162">
        <v>43464</v>
      </c>
      <c r="J119" s="137">
        <v>0.625</v>
      </c>
      <c r="K119" s="138"/>
      <c r="L119" s="139">
        <v>2600</v>
      </c>
      <c r="M119" s="123">
        <v>3</v>
      </c>
      <c r="N119" s="162">
        <v>43447</v>
      </c>
    </row>
    <row r="120" spans="1:14" s="140" customFormat="1" ht="56.25" customHeight="1" x14ac:dyDescent="0.2">
      <c r="A120" s="123">
        <v>115</v>
      </c>
      <c r="B120" s="21">
        <v>322</v>
      </c>
      <c r="C120" s="21" t="s">
        <v>1789</v>
      </c>
      <c r="D120" s="17" t="s">
        <v>1790</v>
      </c>
      <c r="E120" s="21" t="s">
        <v>197</v>
      </c>
      <c r="F120" s="21" t="s">
        <v>2697</v>
      </c>
      <c r="G120" s="21" t="s">
        <v>188</v>
      </c>
      <c r="H120" s="127" t="s">
        <v>512</v>
      </c>
      <c r="I120" s="162">
        <v>43462</v>
      </c>
      <c r="J120" s="137">
        <v>0.84375</v>
      </c>
      <c r="K120" s="136"/>
      <c r="L120" s="139">
        <v>2700</v>
      </c>
      <c r="M120" s="123">
        <v>3</v>
      </c>
      <c r="N120" s="162">
        <v>43448</v>
      </c>
    </row>
    <row r="121" spans="1:14" s="140" customFormat="1" ht="56.25" customHeight="1" x14ac:dyDescent="0.2">
      <c r="A121" s="123">
        <v>116</v>
      </c>
      <c r="B121" s="21">
        <v>398</v>
      </c>
      <c r="C121" s="21" t="s">
        <v>2702</v>
      </c>
      <c r="D121" s="17" t="s">
        <v>2703</v>
      </c>
      <c r="E121" s="17" t="s">
        <v>65</v>
      </c>
      <c r="F121" s="21" t="s">
        <v>2704</v>
      </c>
      <c r="G121" s="21" t="s">
        <v>2705</v>
      </c>
      <c r="H121" s="21" t="s">
        <v>513</v>
      </c>
      <c r="I121" s="162">
        <v>43461</v>
      </c>
      <c r="J121" s="137">
        <v>0.75</v>
      </c>
      <c r="K121" s="138"/>
      <c r="L121" s="139">
        <v>3000</v>
      </c>
      <c r="M121" s="123">
        <v>3</v>
      </c>
      <c r="N121" s="162">
        <v>43448</v>
      </c>
    </row>
    <row r="122" spans="1:14" s="140" customFormat="1" ht="100.5" customHeight="1" x14ac:dyDescent="0.2">
      <c r="A122" s="158">
        <v>117</v>
      </c>
      <c r="B122" s="21">
        <v>399</v>
      </c>
      <c r="C122" s="21" t="s">
        <v>2707</v>
      </c>
      <c r="D122" s="17" t="s">
        <v>2708</v>
      </c>
      <c r="E122" s="17" t="s">
        <v>132</v>
      </c>
      <c r="F122" s="21" t="s">
        <v>3120</v>
      </c>
      <c r="G122" s="21" t="s">
        <v>3119</v>
      </c>
      <c r="H122" s="21" t="s">
        <v>512</v>
      </c>
      <c r="I122" s="162">
        <v>43465</v>
      </c>
      <c r="J122" s="137">
        <v>0.79166666666666663</v>
      </c>
      <c r="K122" s="138" t="s">
        <v>2709</v>
      </c>
      <c r="L122" s="139">
        <v>7000</v>
      </c>
      <c r="M122" s="123">
        <v>1</v>
      </c>
      <c r="N122" s="162">
        <v>43448</v>
      </c>
    </row>
    <row r="123" spans="1:14" s="140" customFormat="1" ht="69" customHeight="1" x14ac:dyDescent="0.2">
      <c r="A123" s="123">
        <v>118</v>
      </c>
      <c r="B123" s="21">
        <v>346</v>
      </c>
      <c r="C123" s="21" t="s">
        <v>1946</v>
      </c>
      <c r="D123" s="17" t="s">
        <v>1947</v>
      </c>
      <c r="E123" s="17" t="s">
        <v>631</v>
      </c>
      <c r="F123" s="21" t="s">
        <v>2710</v>
      </c>
      <c r="G123" s="21" t="s">
        <v>633</v>
      </c>
      <c r="H123" s="21" t="s">
        <v>512</v>
      </c>
      <c r="I123" s="162">
        <v>43465</v>
      </c>
      <c r="J123" s="137">
        <v>0.5625</v>
      </c>
      <c r="K123" s="164"/>
      <c r="L123" s="139">
        <v>3000</v>
      </c>
      <c r="M123" s="158">
        <v>3</v>
      </c>
      <c r="N123" s="162">
        <v>43449</v>
      </c>
    </row>
    <row r="124" spans="1:14" s="140" customFormat="1" ht="56.25" customHeight="1" x14ac:dyDescent="0.2">
      <c r="A124" s="123">
        <v>119</v>
      </c>
      <c r="B124" s="119">
        <v>80</v>
      </c>
      <c r="C124" s="119" t="s">
        <v>211</v>
      </c>
      <c r="D124" s="17" t="s">
        <v>212</v>
      </c>
      <c r="E124" s="21" t="s">
        <v>30</v>
      </c>
      <c r="F124" s="21" t="s">
        <v>505</v>
      </c>
      <c r="G124" s="21" t="s">
        <v>3134</v>
      </c>
      <c r="H124" s="21" t="s">
        <v>512</v>
      </c>
      <c r="I124" s="162">
        <v>43464</v>
      </c>
      <c r="J124" s="163">
        <v>0.47916666666666669</v>
      </c>
      <c r="K124" s="136"/>
      <c r="L124" s="139">
        <v>1900</v>
      </c>
      <c r="M124" s="123">
        <v>1</v>
      </c>
      <c r="N124" s="162">
        <v>43449</v>
      </c>
    </row>
    <row r="125" spans="1:14" s="140" customFormat="1" ht="56.25" customHeight="1" x14ac:dyDescent="0.2">
      <c r="A125" s="123">
        <v>120</v>
      </c>
      <c r="B125" s="124">
        <v>180</v>
      </c>
      <c r="C125" s="124" t="s">
        <v>677</v>
      </c>
      <c r="D125" s="125" t="s">
        <v>678</v>
      </c>
      <c r="E125" s="124" t="s">
        <v>65</v>
      </c>
      <c r="F125" s="124" t="s">
        <v>679</v>
      </c>
      <c r="G125" s="124" t="s">
        <v>2711</v>
      </c>
      <c r="H125" s="127" t="s">
        <v>512</v>
      </c>
      <c r="I125" s="162">
        <v>43461</v>
      </c>
      <c r="J125" s="137">
        <v>0.875</v>
      </c>
      <c r="K125" s="191" t="s">
        <v>1981</v>
      </c>
      <c r="L125" s="139">
        <v>2700</v>
      </c>
      <c r="M125" s="123">
        <v>3</v>
      </c>
      <c r="N125" s="162">
        <v>43449</v>
      </c>
    </row>
    <row r="126" spans="1:14" s="140" customFormat="1" ht="56.25" customHeight="1" x14ac:dyDescent="0.2">
      <c r="A126" s="158">
        <v>121</v>
      </c>
      <c r="B126" s="21">
        <v>400</v>
      </c>
      <c r="C126" s="21" t="s">
        <v>2714</v>
      </c>
      <c r="D126" s="17" t="s">
        <v>2715</v>
      </c>
      <c r="E126" s="17" t="s">
        <v>73</v>
      </c>
      <c r="F126" s="21" t="s">
        <v>2716</v>
      </c>
      <c r="G126" s="21" t="s">
        <v>3127</v>
      </c>
      <c r="H126" s="21" t="s">
        <v>513</v>
      </c>
      <c r="I126" s="162">
        <v>43464</v>
      </c>
      <c r="J126" s="137">
        <v>0.72916666666666663</v>
      </c>
      <c r="K126" s="136" t="s">
        <v>2717</v>
      </c>
      <c r="L126" s="143">
        <v>2000</v>
      </c>
      <c r="M126" s="123">
        <v>1</v>
      </c>
      <c r="N126" s="162">
        <v>43449</v>
      </c>
    </row>
    <row r="127" spans="1:14" s="140" customFormat="1" ht="104.25" customHeight="1" x14ac:dyDescent="0.2">
      <c r="A127" s="123">
        <v>122</v>
      </c>
      <c r="B127" s="21">
        <v>257</v>
      </c>
      <c r="C127" s="21" t="s">
        <v>1100</v>
      </c>
      <c r="D127" s="17" t="s">
        <v>1101</v>
      </c>
      <c r="E127" s="21" t="s">
        <v>1102</v>
      </c>
      <c r="F127" s="21" t="s">
        <v>1103</v>
      </c>
      <c r="G127" s="21" t="s">
        <v>2713</v>
      </c>
      <c r="H127" s="127" t="s">
        <v>512</v>
      </c>
      <c r="I127" s="162">
        <v>43466</v>
      </c>
      <c r="J127" s="137">
        <v>4.1666666666666664E-2</v>
      </c>
      <c r="K127" s="138" t="s">
        <v>3149</v>
      </c>
      <c r="L127" s="139">
        <v>7000</v>
      </c>
      <c r="M127" s="123">
        <v>2</v>
      </c>
      <c r="N127" s="162">
        <v>43449</v>
      </c>
    </row>
    <row r="128" spans="1:14" s="140" customFormat="1" ht="56.25" customHeight="1" x14ac:dyDescent="0.2">
      <c r="A128" s="123">
        <v>123</v>
      </c>
      <c r="B128" s="21">
        <v>401</v>
      </c>
      <c r="C128" s="21" t="s">
        <v>2720</v>
      </c>
      <c r="D128" s="17" t="s">
        <v>2721</v>
      </c>
      <c r="E128" s="17" t="s">
        <v>30</v>
      </c>
      <c r="F128" s="21" t="s">
        <v>2722</v>
      </c>
      <c r="G128" s="21" t="s">
        <v>2723</v>
      </c>
      <c r="H128" s="21" t="s">
        <v>513</v>
      </c>
      <c r="I128" s="162">
        <v>43457</v>
      </c>
      <c r="J128" s="137">
        <v>0.58333333333333337</v>
      </c>
      <c r="K128" s="136"/>
      <c r="L128" s="139">
        <v>1500</v>
      </c>
      <c r="M128" s="123">
        <v>2</v>
      </c>
      <c r="N128" s="162">
        <v>43449</v>
      </c>
    </row>
    <row r="129" spans="1:14" s="140" customFormat="1" ht="56.25" customHeight="1" x14ac:dyDescent="0.2">
      <c r="A129" s="123">
        <v>124</v>
      </c>
      <c r="B129" s="21">
        <v>442</v>
      </c>
      <c r="C129" s="21" t="s">
        <v>3079</v>
      </c>
      <c r="D129" s="17" t="s">
        <v>3080</v>
      </c>
      <c r="E129" s="21" t="s">
        <v>105</v>
      </c>
      <c r="F129" s="21" t="s">
        <v>3081</v>
      </c>
      <c r="G129" s="21" t="s">
        <v>3082</v>
      </c>
      <c r="H129" s="21" t="s">
        <v>513</v>
      </c>
      <c r="I129" s="162">
        <v>43463</v>
      </c>
      <c r="J129" s="166">
        <v>0.70833333333333337</v>
      </c>
      <c r="K129" s="138"/>
      <c r="L129" s="139">
        <v>1900</v>
      </c>
      <c r="M129" s="123">
        <v>4</v>
      </c>
      <c r="N129" s="162">
        <v>43462</v>
      </c>
    </row>
    <row r="130" spans="1:14" s="140" customFormat="1" ht="56.25" customHeight="1" x14ac:dyDescent="0.2">
      <c r="A130" s="320">
        <v>125</v>
      </c>
      <c r="B130" s="320">
        <v>403</v>
      </c>
      <c r="C130" s="320" t="s">
        <v>2729</v>
      </c>
      <c r="D130" s="321" t="s">
        <v>2728</v>
      </c>
      <c r="E130" s="320" t="s">
        <v>593</v>
      </c>
      <c r="F130" s="320" t="s">
        <v>2730</v>
      </c>
      <c r="G130" s="320" t="s">
        <v>2731</v>
      </c>
      <c r="H130" s="320" t="s">
        <v>513</v>
      </c>
      <c r="I130" s="322">
        <v>43455</v>
      </c>
      <c r="J130" s="323">
        <v>0.89583333333333337</v>
      </c>
      <c r="K130" s="321" t="s">
        <v>2732</v>
      </c>
      <c r="L130" s="324">
        <v>3000</v>
      </c>
      <c r="M130" s="320">
        <v>4</v>
      </c>
      <c r="N130" s="162">
        <v>43449</v>
      </c>
    </row>
    <row r="131" spans="1:14" s="140" customFormat="1" ht="73.5" customHeight="1" x14ac:dyDescent="0.2">
      <c r="A131" s="320">
        <v>126</v>
      </c>
      <c r="B131" s="320">
        <v>403</v>
      </c>
      <c r="C131" s="320" t="s">
        <v>2729</v>
      </c>
      <c r="D131" s="321" t="s">
        <v>2728</v>
      </c>
      <c r="E131" s="320" t="s">
        <v>593</v>
      </c>
      <c r="F131" s="320" t="s">
        <v>2730</v>
      </c>
      <c r="G131" s="320" t="s">
        <v>2731</v>
      </c>
      <c r="H131" s="320" t="s">
        <v>513</v>
      </c>
      <c r="I131" s="322">
        <v>43456</v>
      </c>
      <c r="J131" s="323">
        <v>0.89583333333333337</v>
      </c>
      <c r="K131" s="321" t="s">
        <v>2732</v>
      </c>
      <c r="L131" s="324">
        <v>3000</v>
      </c>
      <c r="M131" s="320">
        <v>4</v>
      </c>
      <c r="N131" s="162">
        <v>43449</v>
      </c>
    </row>
    <row r="132" spans="1:14" s="140" customFormat="1" ht="56.25" customHeight="1" x14ac:dyDescent="0.2">
      <c r="A132" s="320">
        <v>127</v>
      </c>
      <c r="B132" s="320">
        <v>403</v>
      </c>
      <c r="C132" s="320" t="s">
        <v>2729</v>
      </c>
      <c r="D132" s="321" t="s">
        <v>2728</v>
      </c>
      <c r="E132" s="320" t="s">
        <v>593</v>
      </c>
      <c r="F132" s="320" t="s">
        <v>2730</v>
      </c>
      <c r="G132" s="320" t="s">
        <v>2731</v>
      </c>
      <c r="H132" s="320" t="s">
        <v>513</v>
      </c>
      <c r="I132" s="322">
        <v>43461</v>
      </c>
      <c r="J132" s="323">
        <v>0.89583333333333337</v>
      </c>
      <c r="K132" s="321" t="s">
        <v>2732</v>
      </c>
      <c r="L132" s="324">
        <v>3000</v>
      </c>
      <c r="M132" s="320">
        <v>4</v>
      </c>
      <c r="N132" s="162">
        <v>43449</v>
      </c>
    </row>
    <row r="133" spans="1:14" s="140" customFormat="1" ht="56.25" customHeight="1" x14ac:dyDescent="0.2">
      <c r="A133" s="320">
        <v>128</v>
      </c>
      <c r="B133" s="320">
        <v>403</v>
      </c>
      <c r="C133" s="320" t="s">
        <v>2729</v>
      </c>
      <c r="D133" s="321" t="s">
        <v>2728</v>
      </c>
      <c r="E133" s="320" t="s">
        <v>593</v>
      </c>
      <c r="F133" s="320" t="s">
        <v>2730</v>
      </c>
      <c r="G133" s="320" t="s">
        <v>2731</v>
      </c>
      <c r="H133" s="320" t="s">
        <v>513</v>
      </c>
      <c r="I133" s="322">
        <v>43462</v>
      </c>
      <c r="J133" s="323">
        <v>0.89583333333333337</v>
      </c>
      <c r="K133" s="321" t="s">
        <v>2732</v>
      </c>
      <c r="L133" s="324">
        <v>3000</v>
      </c>
      <c r="M133" s="320">
        <v>4</v>
      </c>
      <c r="N133" s="162">
        <v>43449</v>
      </c>
    </row>
    <row r="134" spans="1:14" s="140" customFormat="1" ht="56.25" customHeight="1" x14ac:dyDescent="0.2">
      <c r="A134" s="123">
        <v>129</v>
      </c>
      <c r="B134" s="21">
        <v>446</v>
      </c>
      <c r="C134" s="21" t="s">
        <v>2899</v>
      </c>
      <c r="D134" s="17" t="s">
        <v>3124</v>
      </c>
      <c r="E134" s="21" t="s">
        <v>30</v>
      </c>
      <c r="F134" s="21" t="s">
        <v>3125</v>
      </c>
      <c r="G134" s="21" t="s">
        <v>3126</v>
      </c>
      <c r="H134" s="21" t="s">
        <v>513</v>
      </c>
      <c r="I134" s="162">
        <v>43465</v>
      </c>
      <c r="J134" s="166">
        <v>0.47916666666666669</v>
      </c>
      <c r="K134" s="138"/>
      <c r="L134" s="139">
        <v>2300</v>
      </c>
      <c r="M134" s="123">
        <v>2</v>
      </c>
      <c r="N134" s="162">
        <v>43463</v>
      </c>
    </row>
    <row r="135" spans="1:14" s="140" customFormat="1" ht="56.25" customHeight="1" x14ac:dyDescent="0.2">
      <c r="A135" s="123">
        <v>130</v>
      </c>
      <c r="B135" s="21">
        <v>404</v>
      </c>
      <c r="C135" s="21" t="s">
        <v>2748</v>
      </c>
      <c r="D135" s="17" t="s">
        <v>2749</v>
      </c>
      <c r="E135" s="21" t="s">
        <v>631</v>
      </c>
      <c r="F135" s="21" t="s">
        <v>2750</v>
      </c>
      <c r="G135" s="21" t="s">
        <v>2751</v>
      </c>
      <c r="H135" s="127" t="s">
        <v>512</v>
      </c>
      <c r="I135" s="162">
        <v>43459</v>
      </c>
      <c r="J135" s="137">
        <v>0.39583333333333331</v>
      </c>
      <c r="K135" s="138" t="s">
        <v>2752</v>
      </c>
      <c r="L135" s="139">
        <v>0</v>
      </c>
      <c r="M135" s="123">
        <v>7</v>
      </c>
      <c r="N135" s="162">
        <v>43450</v>
      </c>
    </row>
    <row r="136" spans="1:14" s="140" customFormat="1" ht="56.25" customHeight="1" x14ac:dyDescent="0.2">
      <c r="A136" s="123">
        <v>131</v>
      </c>
      <c r="B136" s="21">
        <v>405</v>
      </c>
      <c r="C136" s="21" t="s">
        <v>2756</v>
      </c>
      <c r="D136" s="17" t="s">
        <v>2757</v>
      </c>
      <c r="E136" s="21" t="s">
        <v>30</v>
      </c>
      <c r="F136" s="21" t="s">
        <v>2758</v>
      </c>
      <c r="G136" s="21" t="s">
        <v>2759</v>
      </c>
      <c r="H136" s="21" t="s">
        <v>513</v>
      </c>
      <c r="I136" s="162">
        <v>43465</v>
      </c>
      <c r="J136" s="137">
        <v>0.66666666666666663</v>
      </c>
      <c r="K136" s="138"/>
      <c r="L136" s="139">
        <v>2600</v>
      </c>
      <c r="M136" s="123">
        <v>2</v>
      </c>
      <c r="N136" s="162">
        <v>43450</v>
      </c>
    </row>
    <row r="137" spans="1:14" s="140" customFormat="1" ht="56.25" customHeight="1" x14ac:dyDescent="0.2">
      <c r="A137" s="123">
        <v>132</v>
      </c>
      <c r="B137" s="21">
        <v>406</v>
      </c>
      <c r="C137" s="21" t="s">
        <v>3160</v>
      </c>
      <c r="D137" s="17" t="s">
        <v>3161</v>
      </c>
      <c r="E137" s="21" t="s">
        <v>452</v>
      </c>
      <c r="F137" s="21" t="s">
        <v>2762</v>
      </c>
      <c r="G137" s="21" t="s">
        <v>2763</v>
      </c>
      <c r="H137" s="21" t="s">
        <v>513</v>
      </c>
      <c r="I137" s="162">
        <v>43465</v>
      </c>
      <c r="J137" s="137">
        <v>0.5625</v>
      </c>
      <c r="K137" s="138" t="s">
        <v>3162</v>
      </c>
      <c r="L137" s="139">
        <v>2600</v>
      </c>
      <c r="M137" s="123">
        <v>4</v>
      </c>
      <c r="N137" s="162">
        <v>43450</v>
      </c>
    </row>
    <row r="138" spans="1:14" s="140" customFormat="1" ht="73.5" customHeight="1" x14ac:dyDescent="0.2">
      <c r="A138" s="123">
        <v>133</v>
      </c>
      <c r="B138" s="43">
        <v>407</v>
      </c>
      <c r="C138" s="43" t="s">
        <v>2765</v>
      </c>
      <c r="D138" s="126" t="s">
        <v>2766</v>
      </c>
      <c r="E138" s="43" t="s">
        <v>30</v>
      </c>
      <c r="F138" s="43" t="s">
        <v>2767</v>
      </c>
      <c r="G138" s="43" t="s">
        <v>3072</v>
      </c>
      <c r="H138" s="43" t="s">
        <v>513</v>
      </c>
      <c r="I138" s="162">
        <v>43463</v>
      </c>
      <c r="J138" s="137">
        <v>0.69791666666666663</v>
      </c>
      <c r="K138" s="191" t="s">
        <v>1981</v>
      </c>
      <c r="L138" s="139">
        <v>1700</v>
      </c>
      <c r="M138" s="123">
        <v>2</v>
      </c>
      <c r="N138" s="162">
        <v>43450</v>
      </c>
    </row>
    <row r="139" spans="1:14" s="140" customFormat="1" ht="67.5" customHeight="1" x14ac:dyDescent="0.2">
      <c r="A139" s="123">
        <v>134</v>
      </c>
      <c r="B139" s="21">
        <v>408</v>
      </c>
      <c r="C139" s="21" t="s">
        <v>2779</v>
      </c>
      <c r="D139" s="17" t="s">
        <v>2780</v>
      </c>
      <c r="E139" s="21" t="s">
        <v>2781</v>
      </c>
      <c r="F139" s="21" t="s">
        <v>2782</v>
      </c>
      <c r="G139" s="21" t="s">
        <v>3074</v>
      </c>
      <c r="H139" s="21" t="s">
        <v>513</v>
      </c>
      <c r="I139" s="162">
        <v>43463</v>
      </c>
      <c r="J139" s="137">
        <v>0.83333333333333337</v>
      </c>
      <c r="K139" s="136"/>
      <c r="L139" s="139">
        <v>2000</v>
      </c>
      <c r="M139" s="123">
        <v>4</v>
      </c>
      <c r="N139" s="162">
        <v>43448</v>
      </c>
    </row>
    <row r="140" spans="1:14" s="140" customFormat="1" ht="56.25" customHeight="1" x14ac:dyDescent="0.2">
      <c r="A140" s="123">
        <v>135</v>
      </c>
      <c r="B140" s="21">
        <v>409</v>
      </c>
      <c r="C140" s="21" t="s">
        <v>2784</v>
      </c>
      <c r="D140" s="17" t="s">
        <v>2785</v>
      </c>
      <c r="E140" s="21" t="s">
        <v>105</v>
      </c>
      <c r="F140" s="123" t="s">
        <v>3112</v>
      </c>
      <c r="G140" s="21" t="s">
        <v>2786</v>
      </c>
      <c r="H140" s="21" t="s">
        <v>513</v>
      </c>
      <c r="I140" s="162">
        <v>43464</v>
      </c>
      <c r="J140" s="137">
        <v>0.78125</v>
      </c>
      <c r="K140" s="123"/>
      <c r="L140" s="139">
        <v>2200</v>
      </c>
      <c r="M140" s="123">
        <v>2</v>
      </c>
      <c r="N140" s="162">
        <v>43450</v>
      </c>
    </row>
    <row r="141" spans="1:14" s="140" customFormat="1" ht="56.25" customHeight="1" x14ac:dyDescent="0.2">
      <c r="A141" s="123">
        <v>136</v>
      </c>
      <c r="B141" s="21">
        <v>248</v>
      </c>
      <c r="C141" s="21" t="s">
        <v>1044</v>
      </c>
      <c r="D141" s="17" t="s">
        <v>1046</v>
      </c>
      <c r="E141" s="21" t="s">
        <v>462</v>
      </c>
      <c r="F141" s="21" t="s">
        <v>1379</v>
      </c>
      <c r="G141" s="21" t="s">
        <v>2796</v>
      </c>
      <c r="H141" s="21" t="s">
        <v>512</v>
      </c>
      <c r="I141" s="162">
        <v>43464</v>
      </c>
      <c r="J141" s="137">
        <v>0.78125</v>
      </c>
      <c r="K141" s="191" t="s">
        <v>1981</v>
      </c>
      <c r="L141" s="139">
        <v>2600</v>
      </c>
      <c r="M141" s="123">
        <v>3</v>
      </c>
      <c r="N141" s="162">
        <v>43450</v>
      </c>
    </row>
    <row r="142" spans="1:14" s="140" customFormat="1" ht="56.25" customHeight="1" x14ac:dyDescent="0.2">
      <c r="A142" s="123">
        <v>137</v>
      </c>
      <c r="B142" s="21">
        <v>410</v>
      </c>
      <c r="C142" s="21" t="s">
        <v>2802</v>
      </c>
      <c r="D142" s="17" t="s">
        <v>2803</v>
      </c>
      <c r="E142" s="21" t="s">
        <v>30</v>
      </c>
      <c r="F142" s="21" t="s">
        <v>2804</v>
      </c>
      <c r="G142" s="21" t="s">
        <v>2805</v>
      </c>
      <c r="H142" s="21" t="s">
        <v>513</v>
      </c>
      <c r="I142" s="162">
        <v>43465</v>
      </c>
      <c r="J142" s="137">
        <v>0.89583333333333337</v>
      </c>
      <c r="K142" s="123"/>
      <c r="L142" s="139">
        <v>4500</v>
      </c>
      <c r="M142" s="123">
        <v>2</v>
      </c>
      <c r="N142" s="162">
        <v>43450</v>
      </c>
    </row>
    <row r="143" spans="1:14" s="140" customFormat="1" ht="56.25" customHeight="1" x14ac:dyDescent="0.2">
      <c r="A143" s="123">
        <v>138</v>
      </c>
      <c r="B143" s="21">
        <v>345</v>
      </c>
      <c r="C143" s="21" t="s">
        <v>1936</v>
      </c>
      <c r="D143" s="17" t="s">
        <v>2034</v>
      </c>
      <c r="E143" s="21" t="s">
        <v>197</v>
      </c>
      <c r="F143" s="17" t="s">
        <v>1937</v>
      </c>
      <c r="G143" s="21" t="s">
        <v>2809</v>
      </c>
      <c r="H143" s="21" t="s">
        <v>512</v>
      </c>
      <c r="I143" s="162">
        <v>43462</v>
      </c>
      <c r="J143" s="137">
        <v>0.79166666666666663</v>
      </c>
      <c r="K143" s="138"/>
      <c r="L143" s="139">
        <v>2400</v>
      </c>
      <c r="M143" s="123">
        <v>3</v>
      </c>
      <c r="N143" s="162">
        <v>43451</v>
      </c>
    </row>
    <row r="144" spans="1:14" s="140" customFormat="1" ht="56.25" customHeight="1" x14ac:dyDescent="0.2">
      <c r="A144" s="123">
        <v>139</v>
      </c>
      <c r="B144" s="21">
        <v>411</v>
      </c>
      <c r="C144" s="21" t="s">
        <v>2811</v>
      </c>
      <c r="D144" s="17" t="s">
        <v>2814</v>
      </c>
      <c r="E144" s="21" t="s">
        <v>631</v>
      </c>
      <c r="F144" s="21" t="s">
        <v>2812</v>
      </c>
      <c r="G144" s="21" t="s">
        <v>2813</v>
      </c>
      <c r="H144" s="21" t="s">
        <v>513</v>
      </c>
      <c r="I144" s="162">
        <v>43457</v>
      </c>
      <c r="J144" s="137">
        <v>0.75</v>
      </c>
      <c r="K144" s="138"/>
      <c r="L144" s="139">
        <v>2000</v>
      </c>
      <c r="M144" s="123">
        <v>3</v>
      </c>
      <c r="N144" s="162">
        <v>43451</v>
      </c>
    </row>
    <row r="145" spans="1:14" s="140" customFormat="1" ht="56.25" customHeight="1" x14ac:dyDescent="0.2">
      <c r="A145" s="123">
        <v>140</v>
      </c>
      <c r="B145" s="21">
        <v>205</v>
      </c>
      <c r="C145" s="21" t="s">
        <v>820</v>
      </c>
      <c r="D145" s="17" t="s">
        <v>821</v>
      </c>
      <c r="E145" s="21" t="s">
        <v>132</v>
      </c>
      <c r="F145" s="21" t="s">
        <v>3155</v>
      </c>
      <c r="G145" s="21" t="s">
        <v>819</v>
      </c>
      <c r="H145" s="21" t="s">
        <v>512</v>
      </c>
      <c r="I145" s="162">
        <v>43465</v>
      </c>
      <c r="J145" s="137">
        <v>0.85416666666666663</v>
      </c>
      <c r="K145" s="138"/>
      <c r="L145" s="139">
        <v>3900</v>
      </c>
      <c r="M145" s="123">
        <v>1</v>
      </c>
      <c r="N145" s="162">
        <v>43451</v>
      </c>
    </row>
    <row r="146" spans="1:14" ht="51.75" customHeight="1" x14ac:dyDescent="0.2">
      <c r="A146" s="21">
        <v>141</v>
      </c>
      <c r="B146" s="21">
        <v>220</v>
      </c>
      <c r="C146" s="21" t="s">
        <v>2815</v>
      </c>
      <c r="D146" s="17" t="s">
        <v>2816</v>
      </c>
      <c r="E146" s="21" t="s">
        <v>30</v>
      </c>
      <c r="F146" s="21" t="s">
        <v>2817</v>
      </c>
      <c r="G146" s="21" t="s">
        <v>2818</v>
      </c>
      <c r="H146" s="21" t="s">
        <v>513</v>
      </c>
      <c r="I146" s="162">
        <v>43457</v>
      </c>
      <c r="J146" s="137">
        <v>0.47916666666666669</v>
      </c>
      <c r="K146" s="138" t="s">
        <v>2820</v>
      </c>
      <c r="L146" s="139">
        <v>1500</v>
      </c>
      <c r="M146" s="123">
        <v>2</v>
      </c>
      <c r="N146" s="162">
        <v>43451</v>
      </c>
    </row>
    <row r="147" spans="1:14" ht="51.75" customHeight="1" x14ac:dyDescent="0.2">
      <c r="A147" s="123">
        <v>142</v>
      </c>
      <c r="B147" s="123">
        <v>415</v>
      </c>
      <c r="C147" s="123" t="s">
        <v>2852</v>
      </c>
      <c r="D147" s="138" t="s">
        <v>2853</v>
      </c>
      <c r="E147" s="123" t="s">
        <v>132</v>
      </c>
      <c r="F147" s="123" t="s">
        <v>2854</v>
      </c>
      <c r="G147" s="123" t="s">
        <v>2855</v>
      </c>
      <c r="H147" s="123" t="s">
        <v>513</v>
      </c>
      <c r="I147" s="162">
        <v>43463</v>
      </c>
      <c r="J147" s="137">
        <v>0.86111111111111116</v>
      </c>
      <c r="K147" s="138"/>
      <c r="L147" s="139">
        <v>1700</v>
      </c>
      <c r="M147" s="123">
        <v>2</v>
      </c>
      <c r="N147" s="162">
        <v>43453</v>
      </c>
    </row>
    <row r="148" spans="1:14" ht="58.5" customHeight="1" x14ac:dyDescent="0.2">
      <c r="A148" s="21">
        <v>143</v>
      </c>
      <c r="B148" s="21">
        <v>443</v>
      </c>
      <c r="C148" s="21" t="s">
        <v>3094</v>
      </c>
      <c r="D148" s="17" t="s">
        <v>3092</v>
      </c>
      <c r="E148" s="21" t="s">
        <v>30</v>
      </c>
      <c r="F148" s="21" t="s">
        <v>3093</v>
      </c>
      <c r="G148" s="21" t="s">
        <v>54</v>
      </c>
      <c r="H148" s="21" t="s">
        <v>513</v>
      </c>
      <c r="I148" s="162">
        <v>43462</v>
      </c>
      <c r="J148" s="137">
        <v>0.90277777777777779</v>
      </c>
      <c r="K148" s="138"/>
      <c r="L148" s="139">
        <v>1900</v>
      </c>
      <c r="M148" s="123">
        <v>3</v>
      </c>
      <c r="N148" s="162">
        <v>43462</v>
      </c>
    </row>
    <row r="149" spans="1:14" ht="110.25" customHeight="1" x14ac:dyDescent="0.2">
      <c r="A149" s="21">
        <v>144</v>
      </c>
      <c r="B149" s="21">
        <v>329</v>
      </c>
      <c r="C149" s="21" t="s">
        <v>1820</v>
      </c>
      <c r="D149" s="17" t="s">
        <v>1821</v>
      </c>
      <c r="E149" s="21" t="s">
        <v>132</v>
      </c>
      <c r="F149" s="21" t="s">
        <v>3117</v>
      </c>
      <c r="G149" s="21" t="s">
        <v>2827</v>
      </c>
      <c r="H149" s="21" t="s">
        <v>512</v>
      </c>
      <c r="I149" s="22">
        <v>43465</v>
      </c>
      <c r="J149" s="18">
        <v>0.75</v>
      </c>
      <c r="K149" s="17" t="s">
        <v>3118</v>
      </c>
      <c r="L149" s="36">
        <v>3900</v>
      </c>
      <c r="M149" s="21">
        <v>1</v>
      </c>
      <c r="N149" s="162">
        <v>43452</v>
      </c>
    </row>
    <row r="150" spans="1:14" ht="76.5" customHeight="1" x14ac:dyDescent="0.2">
      <c r="A150" s="21">
        <v>145</v>
      </c>
      <c r="B150" s="21">
        <v>403</v>
      </c>
      <c r="C150" s="21" t="s">
        <v>2729</v>
      </c>
      <c r="D150" s="17" t="s">
        <v>2728</v>
      </c>
      <c r="E150" s="21" t="s">
        <v>593</v>
      </c>
      <c r="F150" s="21" t="s">
        <v>2828</v>
      </c>
      <c r="G150" s="21" t="s">
        <v>2731</v>
      </c>
      <c r="H150" s="21" t="s">
        <v>513</v>
      </c>
      <c r="I150" s="22">
        <v>43455</v>
      </c>
      <c r="J150" s="18">
        <v>0.86111111111111116</v>
      </c>
      <c r="K150" s="17"/>
      <c r="L150" s="36">
        <v>3000</v>
      </c>
      <c r="M150" s="21">
        <v>4</v>
      </c>
      <c r="N150" s="162">
        <v>43452</v>
      </c>
    </row>
    <row r="151" spans="1:14" ht="56.25" customHeight="1" x14ac:dyDescent="0.2">
      <c r="A151" s="21">
        <v>146</v>
      </c>
      <c r="B151" s="21">
        <v>403</v>
      </c>
      <c r="C151" s="21" t="s">
        <v>2729</v>
      </c>
      <c r="D151" s="17" t="s">
        <v>2728</v>
      </c>
      <c r="E151" s="21" t="s">
        <v>593</v>
      </c>
      <c r="F151" s="21" t="s">
        <v>2828</v>
      </c>
      <c r="G151" s="21" t="s">
        <v>2731</v>
      </c>
      <c r="H151" s="21" t="s">
        <v>513</v>
      </c>
      <c r="I151" s="22">
        <v>43456</v>
      </c>
      <c r="J151" s="18">
        <v>0.86111111111111116</v>
      </c>
      <c r="K151" s="17"/>
      <c r="L151" s="36">
        <v>3000</v>
      </c>
      <c r="M151" s="21">
        <v>4</v>
      </c>
      <c r="N151" s="162">
        <v>43452</v>
      </c>
    </row>
    <row r="152" spans="1:14" ht="71.25" customHeight="1" x14ac:dyDescent="0.2">
      <c r="A152" s="21">
        <v>147</v>
      </c>
      <c r="B152" s="21">
        <v>403</v>
      </c>
      <c r="C152" s="21" t="s">
        <v>2729</v>
      </c>
      <c r="D152" s="17" t="s">
        <v>2728</v>
      </c>
      <c r="E152" s="21" t="s">
        <v>593</v>
      </c>
      <c r="F152" s="21" t="s">
        <v>2828</v>
      </c>
      <c r="G152" s="21" t="s">
        <v>2731</v>
      </c>
      <c r="H152" s="21" t="s">
        <v>513</v>
      </c>
      <c r="I152" s="22">
        <v>43462</v>
      </c>
      <c r="J152" s="18">
        <v>0.86111111111111116</v>
      </c>
      <c r="K152" s="17"/>
      <c r="L152" s="36">
        <v>3000</v>
      </c>
      <c r="M152" s="21">
        <v>4</v>
      </c>
      <c r="N152" s="162">
        <v>43452</v>
      </c>
    </row>
    <row r="153" spans="1:14" ht="51.75" customHeight="1" x14ac:dyDescent="0.2">
      <c r="A153" s="21">
        <v>148</v>
      </c>
      <c r="B153" s="119">
        <v>13</v>
      </c>
      <c r="C153" s="119" t="s">
        <v>67</v>
      </c>
      <c r="D153" s="17" t="s">
        <v>344</v>
      </c>
      <c r="E153" s="21" t="s">
        <v>631</v>
      </c>
      <c r="F153" s="21" t="s">
        <v>1323</v>
      </c>
      <c r="G153" s="21" t="s">
        <v>2397</v>
      </c>
      <c r="H153" s="21" t="s">
        <v>512</v>
      </c>
      <c r="I153" s="162">
        <v>43465</v>
      </c>
      <c r="J153" s="137">
        <v>0.66666666666666663</v>
      </c>
      <c r="K153" s="138"/>
      <c r="L153" s="139">
        <v>500</v>
      </c>
      <c r="M153" s="123">
        <v>3</v>
      </c>
      <c r="N153" s="162">
        <v>43465</v>
      </c>
    </row>
    <row r="154" spans="1:14" ht="57" customHeight="1" x14ac:dyDescent="0.2">
      <c r="A154" s="21">
        <v>149</v>
      </c>
      <c r="B154" s="21">
        <v>339</v>
      </c>
      <c r="C154" s="21" t="s">
        <v>1913</v>
      </c>
      <c r="D154" s="17" t="s">
        <v>1911</v>
      </c>
      <c r="E154" s="21" t="s">
        <v>132</v>
      </c>
      <c r="F154" s="21" t="s">
        <v>3116</v>
      </c>
      <c r="G154" s="21" t="s">
        <v>2983</v>
      </c>
      <c r="H154" s="21" t="s">
        <v>512</v>
      </c>
      <c r="I154" s="162">
        <v>43465</v>
      </c>
      <c r="J154" s="137">
        <v>0.8125</v>
      </c>
      <c r="K154" s="123"/>
      <c r="L154" s="139">
        <v>3900</v>
      </c>
      <c r="M154" s="123">
        <v>2</v>
      </c>
      <c r="N154" s="162">
        <v>43458</v>
      </c>
    </row>
    <row r="155" spans="1:14" ht="68.25" customHeight="1" x14ac:dyDescent="0.2">
      <c r="A155" s="21">
        <v>150</v>
      </c>
      <c r="B155" s="21">
        <v>95</v>
      </c>
      <c r="C155" s="21" t="s">
        <v>247</v>
      </c>
      <c r="D155" s="17" t="s">
        <v>248</v>
      </c>
      <c r="E155" s="21" t="s">
        <v>631</v>
      </c>
      <c r="F155" s="21" t="s">
        <v>1666</v>
      </c>
      <c r="G155" s="21" t="s">
        <v>2841</v>
      </c>
      <c r="H155" s="21" t="s">
        <v>512</v>
      </c>
      <c r="I155" s="22">
        <v>43463</v>
      </c>
      <c r="J155" s="18">
        <v>0.67708333333333337</v>
      </c>
      <c r="K155" s="32"/>
      <c r="L155" s="36">
        <v>1900</v>
      </c>
      <c r="M155" s="21">
        <v>3</v>
      </c>
      <c r="N155" s="162">
        <v>43452</v>
      </c>
    </row>
    <row r="156" spans="1:14" ht="70.5" customHeight="1" x14ac:dyDescent="0.2">
      <c r="A156" s="21">
        <v>151</v>
      </c>
      <c r="B156" s="21">
        <v>413</v>
      </c>
      <c r="C156" s="21" t="s">
        <v>2850</v>
      </c>
      <c r="D156" s="17" t="s">
        <v>2849</v>
      </c>
      <c r="E156" s="21" t="s">
        <v>132</v>
      </c>
      <c r="F156" s="21" t="s">
        <v>3122</v>
      </c>
      <c r="G156" s="21" t="s">
        <v>2843</v>
      </c>
      <c r="H156" s="21" t="s">
        <v>513</v>
      </c>
      <c r="I156" s="22">
        <v>43465</v>
      </c>
      <c r="J156" s="18">
        <v>0.83333333333333337</v>
      </c>
      <c r="K156" s="17"/>
      <c r="L156" s="36">
        <v>3900</v>
      </c>
      <c r="M156" s="21">
        <v>1</v>
      </c>
      <c r="N156" s="162">
        <v>43452</v>
      </c>
    </row>
    <row r="157" spans="1:14" ht="72" customHeight="1" x14ac:dyDescent="0.2">
      <c r="A157" s="21">
        <v>152</v>
      </c>
      <c r="B157" s="21">
        <v>414</v>
      </c>
      <c r="C157" s="21" t="s">
        <v>2844</v>
      </c>
      <c r="D157" s="17" t="s">
        <v>2845</v>
      </c>
      <c r="E157" s="21" t="s">
        <v>593</v>
      </c>
      <c r="F157" s="21" t="s">
        <v>2846</v>
      </c>
      <c r="G157" s="21" t="s">
        <v>2847</v>
      </c>
      <c r="H157" s="21" t="s">
        <v>513</v>
      </c>
      <c r="I157" s="22">
        <v>43464</v>
      </c>
      <c r="J157" s="18">
        <v>0.70833333333333337</v>
      </c>
      <c r="K157" s="28"/>
      <c r="L157" s="36">
        <v>2000</v>
      </c>
      <c r="M157" s="21">
        <v>4</v>
      </c>
      <c r="N157" s="162">
        <v>43452</v>
      </c>
    </row>
    <row r="158" spans="1:14" ht="51.75" customHeight="1" x14ac:dyDescent="0.2">
      <c r="A158" s="21">
        <v>153</v>
      </c>
      <c r="B158" s="21">
        <v>334</v>
      </c>
      <c r="C158" s="21" t="s">
        <v>2015</v>
      </c>
      <c r="D158" s="17" t="s">
        <v>2012</v>
      </c>
      <c r="E158" s="17" t="s">
        <v>230</v>
      </c>
      <c r="F158" s="21" t="s">
        <v>2013</v>
      </c>
      <c r="G158" s="21" t="s">
        <v>3133</v>
      </c>
      <c r="H158" s="21" t="s">
        <v>513</v>
      </c>
      <c r="I158" s="22">
        <v>43465</v>
      </c>
      <c r="J158" s="18">
        <v>0.41666666666666669</v>
      </c>
      <c r="K158" s="28"/>
      <c r="L158" s="36">
        <v>2300</v>
      </c>
      <c r="M158" s="21">
        <v>1</v>
      </c>
      <c r="N158" s="22">
        <v>43453</v>
      </c>
    </row>
    <row r="159" spans="1:14" ht="51.75" customHeight="1" x14ac:dyDescent="0.2">
      <c r="A159" s="21">
        <v>154</v>
      </c>
      <c r="B159" s="119">
        <v>120</v>
      </c>
      <c r="C159" s="21" t="s">
        <v>314</v>
      </c>
      <c r="D159" s="17" t="s">
        <v>315</v>
      </c>
      <c r="E159" s="21" t="s">
        <v>30</v>
      </c>
      <c r="F159" s="119" t="s">
        <v>2241</v>
      </c>
      <c r="G159" s="21" t="s">
        <v>2858</v>
      </c>
      <c r="H159" s="21" t="s">
        <v>512</v>
      </c>
      <c r="I159" s="22">
        <v>43465</v>
      </c>
      <c r="J159" s="18">
        <v>0.6875</v>
      </c>
      <c r="K159" s="191" t="s">
        <v>1981</v>
      </c>
      <c r="L159" s="36">
        <v>2500</v>
      </c>
      <c r="M159" s="21">
        <v>2</v>
      </c>
      <c r="N159" s="22">
        <v>43453</v>
      </c>
    </row>
    <row r="160" spans="1:14" ht="74.25" customHeight="1" x14ac:dyDescent="0.2">
      <c r="A160" s="21">
        <v>155</v>
      </c>
      <c r="B160" s="21">
        <v>293</v>
      </c>
      <c r="C160" s="21" t="s">
        <v>1466</v>
      </c>
      <c r="D160" s="17" t="s">
        <v>1467</v>
      </c>
      <c r="E160" s="21" t="s">
        <v>631</v>
      </c>
      <c r="F160" s="21" t="s">
        <v>1468</v>
      </c>
      <c r="G160" s="21" t="s">
        <v>3170</v>
      </c>
      <c r="H160" s="21" t="s">
        <v>512</v>
      </c>
      <c r="I160" s="22">
        <v>43464</v>
      </c>
      <c r="J160" s="34">
        <v>0.83333333333333337</v>
      </c>
      <c r="K160" s="21"/>
      <c r="L160" s="36">
        <v>2600</v>
      </c>
      <c r="M160" s="21">
        <v>3</v>
      </c>
      <c r="N160" s="22">
        <v>43453</v>
      </c>
    </row>
    <row r="161" spans="1:14" ht="51.75" customHeight="1" x14ac:dyDescent="0.2">
      <c r="A161" s="21">
        <v>156</v>
      </c>
      <c r="B161" s="21">
        <v>417</v>
      </c>
      <c r="C161" s="21" t="s">
        <v>2863</v>
      </c>
      <c r="D161" s="17" t="s">
        <v>2864</v>
      </c>
      <c r="E161" s="21" t="s">
        <v>30</v>
      </c>
      <c r="F161" s="21" t="s">
        <v>2865</v>
      </c>
      <c r="G161" s="21" t="s">
        <v>2866</v>
      </c>
      <c r="H161" s="21" t="s">
        <v>513</v>
      </c>
      <c r="I161" s="22">
        <v>43465</v>
      </c>
      <c r="J161" s="18">
        <v>0.60416666666666663</v>
      </c>
      <c r="K161" s="17"/>
      <c r="L161" s="36">
        <v>2600</v>
      </c>
      <c r="M161" s="21">
        <v>1</v>
      </c>
      <c r="N161" s="22">
        <v>43453</v>
      </c>
    </row>
    <row r="162" spans="1:14" ht="39.75" customHeight="1" x14ac:dyDescent="0.2">
      <c r="A162" s="21">
        <v>157</v>
      </c>
      <c r="B162" s="21">
        <v>418</v>
      </c>
      <c r="C162" s="21" t="s">
        <v>2867</v>
      </c>
      <c r="D162" s="17" t="s">
        <v>2868</v>
      </c>
      <c r="E162" s="21" t="s">
        <v>30</v>
      </c>
      <c r="F162" s="21" t="s">
        <v>2869</v>
      </c>
      <c r="G162" s="21" t="s">
        <v>2870</v>
      </c>
      <c r="H162" s="21" t="s">
        <v>512</v>
      </c>
      <c r="I162" s="22">
        <v>43465</v>
      </c>
      <c r="J162" s="18">
        <v>0.66666666666666663</v>
      </c>
      <c r="K162" s="191" t="s">
        <v>1981</v>
      </c>
      <c r="L162" s="36">
        <v>2500</v>
      </c>
      <c r="M162" s="21">
        <v>1</v>
      </c>
      <c r="N162" s="22">
        <v>43453</v>
      </c>
    </row>
    <row r="163" spans="1:14" ht="75.75" customHeight="1" x14ac:dyDescent="0.2">
      <c r="A163" s="123">
        <v>158</v>
      </c>
      <c r="B163" s="21">
        <v>420</v>
      </c>
      <c r="C163" s="21" t="s">
        <v>2875</v>
      </c>
      <c r="D163" s="17" t="s">
        <v>2878</v>
      </c>
      <c r="E163" s="21" t="s">
        <v>452</v>
      </c>
      <c r="F163" s="21" t="s">
        <v>2876</v>
      </c>
      <c r="G163" s="21" t="s">
        <v>2877</v>
      </c>
      <c r="H163" s="21" t="s">
        <v>513</v>
      </c>
      <c r="I163" s="22">
        <v>43461</v>
      </c>
      <c r="J163" s="137">
        <v>0.77083333333333337</v>
      </c>
      <c r="K163" s="123" t="s">
        <v>2879</v>
      </c>
      <c r="L163" s="139">
        <v>2000</v>
      </c>
      <c r="M163" s="123">
        <v>4</v>
      </c>
      <c r="N163" s="22">
        <v>43453</v>
      </c>
    </row>
    <row r="164" spans="1:14" ht="65.25" customHeight="1" x14ac:dyDescent="0.2">
      <c r="A164" s="21">
        <v>159</v>
      </c>
      <c r="B164" s="21">
        <v>419</v>
      </c>
      <c r="C164" s="21" t="s">
        <v>2880</v>
      </c>
      <c r="D164" s="17" t="s">
        <v>2872</v>
      </c>
      <c r="E164" s="21" t="s">
        <v>30</v>
      </c>
      <c r="F164" s="21" t="s">
        <v>2873</v>
      </c>
      <c r="G164" s="21" t="s">
        <v>2874</v>
      </c>
      <c r="H164" s="21" t="s">
        <v>513</v>
      </c>
      <c r="I164" s="22">
        <v>43464</v>
      </c>
      <c r="J164" s="18">
        <v>0.6875</v>
      </c>
      <c r="K164" s="17"/>
      <c r="L164" s="36">
        <v>2000</v>
      </c>
      <c r="M164" s="21">
        <v>2</v>
      </c>
      <c r="N164" s="22">
        <v>43453</v>
      </c>
    </row>
    <row r="165" spans="1:14" ht="69" customHeight="1" x14ac:dyDescent="0.2">
      <c r="A165" s="123">
        <v>160</v>
      </c>
      <c r="B165" s="21">
        <v>421</v>
      </c>
      <c r="C165" s="21" t="s">
        <v>2884</v>
      </c>
      <c r="D165" s="17" t="s">
        <v>2881</v>
      </c>
      <c r="E165" s="21" t="s">
        <v>2882</v>
      </c>
      <c r="F165" s="21" t="s">
        <v>2883</v>
      </c>
      <c r="G165" s="21" t="s">
        <v>1137</v>
      </c>
      <c r="H165" s="21" t="s">
        <v>513</v>
      </c>
      <c r="I165" s="162">
        <v>43464</v>
      </c>
      <c r="J165" s="137">
        <v>0.6875</v>
      </c>
      <c r="K165" s="370" t="s">
        <v>3088</v>
      </c>
      <c r="L165" s="139">
        <v>2000</v>
      </c>
      <c r="M165" s="123">
        <v>1</v>
      </c>
      <c r="N165" s="22">
        <v>43453</v>
      </c>
    </row>
    <row r="166" spans="1:14" ht="76.5" customHeight="1" x14ac:dyDescent="0.2">
      <c r="A166" s="21">
        <v>161</v>
      </c>
      <c r="B166" s="21">
        <v>422</v>
      </c>
      <c r="C166" s="21" t="s">
        <v>2886</v>
      </c>
      <c r="D166" s="17" t="s">
        <v>2887</v>
      </c>
      <c r="E166" s="21" t="s">
        <v>593</v>
      </c>
      <c r="F166" s="21" t="s">
        <v>2888</v>
      </c>
      <c r="G166" s="21" t="s">
        <v>2889</v>
      </c>
      <c r="H166" s="21" t="s">
        <v>513</v>
      </c>
      <c r="I166" s="22">
        <v>43461</v>
      </c>
      <c r="J166" s="18">
        <v>0.8125</v>
      </c>
      <c r="K166" s="17"/>
      <c r="L166" s="36">
        <v>1700</v>
      </c>
      <c r="M166" s="21">
        <v>4</v>
      </c>
      <c r="N166" s="22">
        <v>43454</v>
      </c>
    </row>
    <row r="167" spans="1:14" ht="56.25" customHeight="1" x14ac:dyDescent="0.2">
      <c r="A167" s="21">
        <v>162</v>
      </c>
      <c r="B167" s="21">
        <v>221</v>
      </c>
      <c r="C167" s="21" t="s">
        <v>908</v>
      </c>
      <c r="D167" s="17" t="s">
        <v>889</v>
      </c>
      <c r="E167" s="21" t="s">
        <v>30</v>
      </c>
      <c r="F167" s="21" t="s">
        <v>2893</v>
      </c>
      <c r="G167" s="21" t="s">
        <v>2981</v>
      </c>
      <c r="H167" s="21" t="s">
        <v>512</v>
      </c>
      <c r="I167" s="22">
        <v>43464</v>
      </c>
      <c r="J167" s="18">
        <v>0.66666666666666663</v>
      </c>
      <c r="K167" s="17"/>
      <c r="L167" s="36">
        <v>1900</v>
      </c>
      <c r="M167" s="21">
        <v>2</v>
      </c>
      <c r="N167" s="22">
        <v>43454</v>
      </c>
    </row>
    <row r="168" spans="1:14" ht="39.75" customHeight="1" x14ac:dyDescent="0.2">
      <c r="A168" s="123">
        <v>163</v>
      </c>
      <c r="B168" s="123">
        <v>343</v>
      </c>
      <c r="C168" s="123" t="s">
        <v>2078</v>
      </c>
      <c r="D168" s="138" t="s">
        <v>2079</v>
      </c>
      <c r="E168" s="138" t="s">
        <v>30</v>
      </c>
      <c r="F168" s="138" t="s">
        <v>2080</v>
      </c>
      <c r="G168" s="123" t="s">
        <v>2912</v>
      </c>
      <c r="H168" s="123" t="s">
        <v>512</v>
      </c>
      <c r="I168" s="162">
        <v>43465</v>
      </c>
      <c r="J168" s="137">
        <v>0.82291666666666663</v>
      </c>
      <c r="K168" s="138" t="s">
        <v>3163</v>
      </c>
      <c r="L168" s="139">
        <v>3900</v>
      </c>
      <c r="M168" s="123">
        <v>4</v>
      </c>
      <c r="N168" s="162">
        <v>43455</v>
      </c>
    </row>
    <row r="169" spans="1:14" ht="54.75" customHeight="1" x14ac:dyDescent="0.2">
      <c r="A169" s="21">
        <v>164</v>
      </c>
      <c r="B169" s="21">
        <v>423</v>
      </c>
      <c r="C169" s="21" t="s">
        <v>2895</v>
      </c>
      <c r="D169" s="17" t="s">
        <v>2896</v>
      </c>
      <c r="E169" s="21" t="s">
        <v>631</v>
      </c>
      <c r="F169" s="21" t="s">
        <v>2897</v>
      </c>
      <c r="G169" s="21" t="s">
        <v>1808</v>
      </c>
      <c r="H169" s="21" t="s">
        <v>513</v>
      </c>
      <c r="I169" s="22">
        <v>43465</v>
      </c>
      <c r="J169" s="18">
        <v>0.78125</v>
      </c>
      <c r="K169" s="123"/>
      <c r="L169" s="143">
        <v>5000</v>
      </c>
      <c r="M169" s="21">
        <v>3</v>
      </c>
      <c r="N169" s="22">
        <v>43454</v>
      </c>
    </row>
    <row r="170" spans="1:14" ht="79.5" customHeight="1" x14ac:dyDescent="0.2">
      <c r="A170" s="21">
        <v>165</v>
      </c>
      <c r="B170" s="21">
        <v>424</v>
      </c>
      <c r="C170" s="21" t="s">
        <v>3142</v>
      </c>
      <c r="D170" s="17" t="s">
        <v>2900</v>
      </c>
      <c r="E170" s="21" t="s">
        <v>631</v>
      </c>
      <c r="F170" s="21" t="s">
        <v>3141</v>
      </c>
      <c r="G170" s="21" t="s">
        <v>2902</v>
      </c>
      <c r="H170" s="21" t="s">
        <v>513</v>
      </c>
      <c r="I170" s="22">
        <v>43465</v>
      </c>
      <c r="J170" s="142">
        <v>0.95833333333333337</v>
      </c>
      <c r="K170" s="21"/>
      <c r="L170" s="36">
        <v>5800</v>
      </c>
      <c r="M170" s="21">
        <v>2</v>
      </c>
      <c r="N170" s="22">
        <v>43454</v>
      </c>
    </row>
    <row r="171" spans="1:14" ht="39.75" customHeight="1" x14ac:dyDescent="0.2">
      <c r="A171" s="21">
        <v>166</v>
      </c>
      <c r="B171" s="21">
        <v>425</v>
      </c>
      <c r="C171" s="21" t="s">
        <v>2917</v>
      </c>
      <c r="D171" s="17" t="s">
        <v>2914</v>
      </c>
      <c r="E171" s="21" t="s">
        <v>631</v>
      </c>
      <c r="F171" s="21" t="s">
        <v>3076</v>
      </c>
      <c r="G171" s="21" t="s">
        <v>2916</v>
      </c>
      <c r="H171" s="21" t="s">
        <v>513</v>
      </c>
      <c r="I171" s="22">
        <v>43463</v>
      </c>
      <c r="J171" s="18">
        <v>0.78125</v>
      </c>
      <c r="K171" s="24"/>
      <c r="L171" s="36">
        <v>2000</v>
      </c>
      <c r="M171" s="21">
        <v>3</v>
      </c>
      <c r="N171" s="162">
        <v>43455</v>
      </c>
    </row>
    <row r="172" spans="1:14" ht="52.5" customHeight="1" x14ac:dyDescent="0.2">
      <c r="A172" s="21">
        <v>167</v>
      </c>
      <c r="B172" s="21">
        <v>426</v>
      </c>
      <c r="C172" s="21" t="s">
        <v>2953</v>
      </c>
      <c r="D172" s="17" t="s">
        <v>2954</v>
      </c>
      <c r="E172" s="21" t="s">
        <v>136</v>
      </c>
      <c r="F172" s="21" t="s">
        <v>2926</v>
      </c>
      <c r="G172" s="21" t="s">
        <v>2955</v>
      </c>
      <c r="H172" s="21" t="s">
        <v>513</v>
      </c>
      <c r="I172" s="162">
        <v>43457</v>
      </c>
      <c r="J172" s="137">
        <v>0.72916666666666663</v>
      </c>
      <c r="K172" s="138"/>
      <c r="L172" s="139">
        <v>1700</v>
      </c>
      <c r="M172" s="123">
        <v>2</v>
      </c>
      <c r="N172" s="162">
        <v>43456</v>
      </c>
    </row>
    <row r="173" spans="1:14" ht="72.75" customHeight="1" x14ac:dyDescent="0.2">
      <c r="A173" s="123">
        <v>168</v>
      </c>
      <c r="B173" s="123">
        <v>181</v>
      </c>
      <c r="C173" s="123" t="s">
        <v>682</v>
      </c>
      <c r="D173" s="138" t="s">
        <v>681</v>
      </c>
      <c r="E173" s="123" t="s">
        <v>117</v>
      </c>
      <c r="F173" s="123" t="s">
        <v>1619</v>
      </c>
      <c r="G173" s="158" t="s">
        <v>204</v>
      </c>
      <c r="H173" s="123" t="s">
        <v>512</v>
      </c>
      <c r="I173" s="162">
        <v>43463</v>
      </c>
      <c r="J173" s="137">
        <v>0.70833333333333337</v>
      </c>
      <c r="K173" s="138" t="s">
        <v>2951</v>
      </c>
      <c r="L173" s="139">
        <v>3000</v>
      </c>
      <c r="M173" s="123">
        <v>1</v>
      </c>
      <c r="N173" s="162">
        <v>43456</v>
      </c>
    </row>
    <row r="174" spans="1:14" ht="84" x14ac:dyDescent="0.2">
      <c r="A174" s="21">
        <v>169</v>
      </c>
      <c r="B174" s="21">
        <v>428</v>
      </c>
      <c r="C174" s="21" t="s">
        <v>2937</v>
      </c>
      <c r="D174" s="17" t="s">
        <v>2938</v>
      </c>
      <c r="E174" s="21" t="s">
        <v>117</v>
      </c>
      <c r="F174" s="21" t="s">
        <v>2939</v>
      </c>
      <c r="G174" s="21" t="s">
        <v>2940</v>
      </c>
      <c r="H174" s="21" t="s">
        <v>513</v>
      </c>
      <c r="I174" s="22">
        <v>43465</v>
      </c>
      <c r="J174" s="18">
        <v>0.77083333333333337</v>
      </c>
      <c r="K174" s="24" t="s">
        <v>3148</v>
      </c>
      <c r="L174" s="36">
        <v>4100</v>
      </c>
      <c r="M174" s="21">
        <v>2</v>
      </c>
      <c r="N174" s="22">
        <v>43456</v>
      </c>
    </row>
    <row r="175" spans="1:14" ht="51" customHeight="1" x14ac:dyDescent="0.2">
      <c r="A175" s="21">
        <v>170</v>
      </c>
      <c r="B175" s="21">
        <v>429</v>
      </c>
      <c r="C175" s="21" t="s">
        <v>2941</v>
      </c>
      <c r="D175" s="17" t="s">
        <v>2942</v>
      </c>
      <c r="E175" s="21" t="s">
        <v>30</v>
      </c>
      <c r="F175" s="21" t="s">
        <v>2943</v>
      </c>
      <c r="G175" s="21" t="s">
        <v>2944</v>
      </c>
      <c r="H175" s="21" t="s">
        <v>513</v>
      </c>
      <c r="I175" s="22">
        <v>43465</v>
      </c>
      <c r="J175" s="18">
        <v>0.80208333333333337</v>
      </c>
      <c r="K175" s="191" t="s">
        <v>1981</v>
      </c>
      <c r="L175" s="36">
        <v>3000</v>
      </c>
      <c r="M175" s="21">
        <v>4</v>
      </c>
      <c r="N175" s="22">
        <v>43456</v>
      </c>
    </row>
    <row r="176" spans="1:14" ht="66" customHeight="1" x14ac:dyDescent="0.2">
      <c r="A176" s="21">
        <v>171</v>
      </c>
      <c r="B176" s="21">
        <v>157</v>
      </c>
      <c r="C176" s="21" t="s">
        <v>487</v>
      </c>
      <c r="D176" s="17" t="s">
        <v>1567</v>
      </c>
      <c r="E176" s="21" t="s">
        <v>97</v>
      </c>
      <c r="F176" s="21" t="s">
        <v>488</v>
      </c>
      <c r="G176" s="21" t="s">
        <v>3087</v>
      </c>
      <c r="H176" s="21" t="s">
        <v>512</v>
      </c>
      <c r="I176" s="22">
        <v>43464</v>
      </c>
      <c r="J176" s="18">
        <v>0.85416666666666663</v>
      </c>
      <c r="K176" s="17" t="s">
        <v>2948</v>
      </c>
      <c r="L176" s="36">
        <v>1900</v>
      </c>
      <c r="M176" s="21">
        <v>2</v>
      </c>
      <c r="N176" s="22">
        <v>43456</v>
      </c>
    </row>
    <row r="177" spans="1:14" ht="61.5" customHeight="1" x14ac:dyDescent="0.2">
      <c r="A177" s="21">
        <v>172</v>
      </c>
      <c r="B177" s="119">
        <v>10</v>
      </c>
      <c r="C177" s="21" t="s">
        <v>2949</v>
      </c>
      <c r="D177" s="17" t="s">
        <v>59</v>
      </c>
      <c r="E177" s="21" t="s">
        <v>30</v>
      </c>
      <c r="F177" s="21" t="s">
        <v>588</v>
      </c>
      <c r="G177" s="21" t="s">
        <v>2950</v>
      </c>
      <c r="H177" s="21" t="s">
        <v>512</v>
      </c>
      <c r="I177" s="22">
        <v>43463</v>
      </c>
      <c r="J177" s="18">
        <v>0.75</v>
      </c>
      <c r="K177" s="21"/>
      <c r="L177" s="36">
        <v>1600</v>
      </c>
      <c r="M177" s="21">
        <v>1</v>
      </c>
      <c r="N177" s="22">
        <v>43457</v>
      </c>
    </row>
    <row r="178" spans="1:14" ht="78.75" customHeight="1" x14ac:dyDescent="0.2">
      <c r="A178" s="21">
        <v>173</v>
      </c>
      <c r="B178" s="21">
        <v>431</v>
      </c>
      <c r="C178" s="21" t="s">
        <v>2964</v>
      </c>
      <c r="D178" s="17" t="s">
        <v>2961</v>
      </c>
      <c r="E178" s="21" t="s">
        <v>452</v>
      </c>
      <c r="F178" s="21" t="s">
        <v>2962</v>
      </c>
      <c r="G178" s="21" t="s">
        <v>2963</v>
      </c>
      <c r="H178" s="21" t="s">
        <v>513</v>
      </c>
      <c r="I178" s="22">
        <v>43462</v>
      </c>
      <c r="J178" s="18">
        <v>0.79166666666666663</v>
      </c>
      <c r="K178" s="17"/>
      <c r="L178" s="36">
        <v>1700</v>
      </c>
      <c r="M178" s="21">
        <v>4</v>
      </c>
      <c r="N178" s="22">
        <v>43457</v>
      </c>
    </row>
    <row r="179" spans="1:14" ht="56.25" customHeight="1" x14ac:dyDescent="0.2">
      <c r="A179" s="21">
        <v>174</v>
      </c>
      <c r="B179" s="21">
        <v>432</v>
      </c>
      <c r="C179" s="21" t="s">
        <v>2971</v>
      </c>
      <c r="D179" s="17" t="s">
        <v>2972</v>
      </c>
      <c r="E179" s="21" t="s">
        <v>452</v>
      </c>
      <c r="F179" s="21" t="s">
        <v>3097</v>
      </c>
      <c r="G179" s="21" t="s">
        <v>2974</v>
      </c>
      <c r="H179" s="21" t="s">
        <v>513</v>
      </c>
      <c r="I179" s="22">
        <v>43464</v>
      </c>
      <c r="J179" s="18">
        <v>0.75</v>
      </c>
      <c r="K179" s="17"/>
      <c r="L179" s="36">
        <v>2000</v>
      </c>
      <c r="M179" s="21">
        <v>4</v>
      </c>
      <c r="N179" s="22">
        <v>43458</v>
      </c>
    </row>
    <row r="180" spans="1:14" ht="73.5" customHeight="1" x14ac:dyDescent="0.2">
      <c r="A180" s="21">
        <v>175</v>
      </c>
      <c r="B180" s="119">
        <v>62</v>
      </c>
      <c r="C180" s="21" t="s">
        <v>179</v>
      </c>
      <c r="D180" s="17" t="s">
        <v>182</v>
      </c>
      <c r="E180" s="21" t="s">
        <v>117</v>
      </c>
      <c r="F180" s="21" t="s">
        <v>1402</v>
      </c>
      <c r="G180" s="21" t="s">
        <v>2970</v>
      </c>
      <c r="H180" s="21" t="s">
        <v>512</v>
      </c>
      <c r="I180" s="22">
        <v>43465</v>
      </c>
      <c r="J180" s="18">
        <v>0.875</v>
      </c>
      <c r="K180" s="21"/>
      <c r="L180" s="36">
        <v>4500</v>
      </c>
      <c r="M180" s="21">
        <v>1</v>
      </c>
      <c r="N180" s="22">
        <v>43458</v>
      </c>
    </row>
    <row r="181" spans="1:14" ht="42" x14ac:dyDescent="0.2">
      <c r="A181" s="21">
        <v>176</v>
      </c>
      <c r="B181" s="21">
        <v>433</v>
      </c>
      <c r="C181" s="21" t="s">
        <v>2977</v>
      </c>
      <c r="D181" s="17" t="s">
        <v>2978</v>
      </c>
      <c r="E181" s="21" t="s">
        <v>631</v>
      </c>
      <c r="F181" s="21" t="s">
        <v>2979</v>
      </c>
      <c r="G181" s="21" t="s">
        <v>2980</v>
      </c>
      <c r="H181" s="21" t="s">
        <v>513</v>
      </c>
      <c r="I181" s="22">
        <v>43465</v>
      </c>
      <c r="J181" s="18">
        <v>0.65625</v>
      </c>
      <c r="K181" s="17" t="s">
        <v>2982</v>
      </c>
      <c r="L181" s="36">
        <v>3800</v>
      </c>
      <c r="M181" s="21">
        <v>3</v>
      </c>
      <c r="N181" s="22">
        <v>43458</v>
      </c>
    </row>
    <row r="182" spans="1:14" ht="64.5" customHeight="1" x14ac:dyDescent="0.2">
      <c r="A182" s="21">
        <v>177</v>
      </c>
      <c r="B182" s="21">
        <v>434</v>
      </c>
      <c r="C182" s="21" t="s">
        <v>2989</v>
      </c>
      <c r="D182" s="17" t="s">
        <v>2992</v>
      </c>
      <c r="E182" s="21" t="s">
        <v>631</v>
      </c>
      <c r="F182" s="21" t="s">
        <v>2990</v>
      </c>
      <c r="G182" s="21" t="s">
        <v>2991</v>
      </c>
      <c r="H182" s="21" t="s">
        <v>513</v>
      </c>
      <c r="I182" s="22">
        <v>43462</v>
      </c>
      <c r="J182" s="18">
        <v>0.65625</v>
      </c>
      <c r="K182" s="134" t="s">
        <v>3003</v>
      </c>
      <c r="L182" s="36">
        <v>2000</v>
      </c>
      <c r="M182" s="21">
        <v>3</v>
      </c>
      <c r="N182" s="22">
        <v>43458</v>
      </c>
    </row>
    <row r="183" spans="1:14" ht="105.75" customHeight="1" x14ac:dyDescent="0.2">
      <c r="A183" s="21">
        <v>178</v>
      </c>
      <c r="B183" s="21">
        <v>435</v>
      </c>
      <c r="C183" s="21" t="s">
        <v>2993</v>
      </c>
      <c r="D183" s="17" t="s">
        <v>2995</v>
      </c>
      <c r="E183" s="21" t="s">
        <v>230</v>
      </c>
      <c r="F183" s="21" t="s">
        <v>2994</v>
      </c>
      <c r="G183" s="21" t="s">
        <v>3064</v>
      </c>
      <c r="H183" s="21" t="s">
        <v>513</v>
      </c>
      <c r="I183" s="22">
        <v>43462</v>
      </c>
      <c r="J183" s="18">
        <v>0.66666666666666663</v>
      </c>
      <c r="K183" s="123"/>
      <c r="L183" s="36">
        <v>1700</v>
      </c>
      <c r="M183" s="21">
        <v>2</v>
      </c>
      <c r="N183" s="22">
        <v>43458</v>
      </c>
    </row>
    <row r="184" spans="1:14" ht="48" customHeight="1" x14ac:dyDescent="0.2">
      <c r="A184" s="123">
        <v>179</v>
      </c>
      <c r="B184" s="21">
        <v>436</v>
      </c>
      <c r="C184" s="21" t="s">
        <v>2999</v>
      </c>
      <c r="D184" s="17" t="s">
        <v>2996</v>
      </c>
      <c r="E184" s="21" t="s">
        <v>30</v>
      </c>
      <c r="F184" s="21" t="s">
        <v>2997</v>
      </c>
      <c r="G184" s="21" t="s">
        <v>2998</v>
      </c>
      <c r="H184" s="21" t="s">
        <v>513</v>
      </c>
      <c r="I184" s="22">
        <v>43460</v>
      </c>
      <c r="J184" s="137">
        <v>0.5625</v>
      </c>
      <c r="K184" s="21"/>
      <c r="L184" s="139">
        <v>1500</v>
      </c>
      <c r="M184" s="123">
        <v>3</v>
      </c>
      <c r="N184" s="22">
        <v>43458</v>
      </c>
    </row>
    <row r="185" spans="1:14" ht="63.75" customHeight="1" x14ac:dyDescent="0.2">
      <c r="A185" s="21">
        <v>180</v>
      </c>
      <c r="B185" s="21">
        <v>439</v>
      </c>
      <c r="C185" s="21" t="s">
        <v>3047</v>
      </c>
      <c r="D185" s="17" t="s">
        <v>3044</v>
      </c>
      <c r="E185" s="21" t="s">
        <v>132</v>
      </c>
      <c r="F185" s="21" t="s">
        <v>3045</v>
      </c>
      <c r="G185" s="21" t="s">
        <v>3046</v>
      </c>
      <c r="H185" s="21" t="s">
        <v>513</v>
      </c>
      <c r="I185" s="22">
        <v>43465</v>
      </c>
      <c r="J185" s="18">
        <v>0.79166666666666663</v>
      </c>
      <c r="K185" s="17"/>
      <c r="L185" s="36">
        <v>3900</v>
      </c>
      <c r="M185" s="21">
        <v>2</v>
      </c>
      <c r="N185" s="22">
        <v>43461</v>
      </c>
    </row>
    <row r="186" spans="1:14" ht="65.25" customHeight="1" x14ac:dyDescent="0.2">
      <c r="A186" s="123">
        <v>181</v>
      </c>
      <c r="B186" s="21">
        <v>440</v>
      </c>
      <c r="C186" s="21" t="s">
        <v>3049</v>
      </c>
      <c r="D186" s="17" t="s">
        <v>3050</v>
      </c>
      <c r="E186" s="21" t="s">
        <v>30</v>
      </c>
      <c r="F186" s="21" t="s">
        <v>3051</v>
      </c>
      <c r="G186" s="21" t="s">
        <v>3052</v>
      </c>
      <c r="H186" s="21" t="s">
        <v>513</v>
      </c>
      <c r="I186" s="22">
        <v>43463</v>
      </c>
      <c r="J186" s="18">
        <v>0.5</v>
      </c>
      <c r="K186" s="123"/>
      <c r="L186" s="139">
        <v>1700</v>
      </c>
      <c r="M186" s="123">
        <v>1</v>
      </c>
      <c r="N186" s="22">
        <v>43461</v>
      </c>
    </row>
    <row r="187" spans="1:14" ht="60.75" customHeight="1" x14ac:dyDescent="0.2">
      <c r="A187" s="21">
        <v>182</v>
      </c>
      <c r="B187" s="21">
        <v>441</v>
      </c>
      <c r="C187" s="21" t="s">
        <v>3056</v>
      </c>
      <c r="D187" s="17" t="s">
        <v>3053</v>
      </c>
      <c r="E187" s="21" t="s">
        <v>631</v>
      </c>
      <c r="F187" s="21" t="s">
        <v>3157</v>
      </c>
      <c r="G187" s="21" t="s">
        <v>3055</v>
      </c>
      <c r="H187" s="21" t="s">
        <v>513</v>
      </c>
      <c r="I187" s="22">
        <v>43465</v>
      </c>
      <c r="J187" s="18">
        <v>0.875</v>
      </c>
      <c r="K187" s="17"/>
      <c r="L187" s="36">
        <v>5400</v>
      </c>
      <c r="M187" s="21">
        <v>3</v>
      </c>
      <c r="N187" s="22">
        <v>43461</v>
      </c>
    </row>
    <row r="188" spans="1:14" ht="65.25" customHeight="1" x14ac:dyDescent="0.2">
      <c r="A188" s="21">
        <v>183</v>
      </c>
      <c r="B188" s="21">
        <v>191</v>
      </c>
      <c r="C188" s="21" t="s">
        <v>758</v>
      </c>
      <c r="D188" s="17" t="s">
        <v>3063</v>
      </c>
      <c r="E188" s="21" t="s">
        <v>117</v>
      </c>
      <c r="F188" s="21" t="s">
        <v>2151</v>
      </c>
      <c r="G188" s="21" t="s">
        <v>3058</v>
      </c>
      <c r="H188" s="21" t="s">
        <v>512</v>
      </c>
      <c r="I188" s="22">
        <v>43462</v>
      </c>
      <c r="J188" s="18">
        <v>0.79166666666666663</v>
      </c>
      <c r="K188" s="21"/>
      <c r="L188" s="36">
        <v>1600</v>
      </c>
      <c r="M188" s="21">
        <v>2</v>
      </c>
      <c r="N188" s="22">
        <v>43462</v>
      </c>
    </row>
    <row r="189" spans="1:14" ht="38.25" customHeight="1" x14ac:dyDescent="0.2">
      <c r="A189" s="21">
        <v>184</v>
      </c>
      <c r="B189" s="21">
        <v>444</v>
      </c>
      <c r="C189" s="21" t="s">
        <v>3101</v>
      </c>
      <c r="D189" s="17" t="s">
        <v>3102</v>
      </c>
      <c r="E189" s="21" t="s">
        <v>51</v>
      </c>
      <c r="F189" s="21" t="s">
        <v>3105</v>
      </c>
      <c r="G189" s="21" t="s">
        <v>3103</v>
      </c>
      <c r="H189" s="21" t="s">
        <v>513</v>
      </c>
      <c r="I189" s="22">
        <v>43465</v>
      </c>
      <c r="J189" s="31">
        <v>0.58333333333333337</v>
      </c>
      <c r="K189" s="17"/>
      <c r="L189" s="36">
        <v>2800</v>
      </c>
      <c r="M189" s="21">
        <v>2</v>
      </c>
      <c r="N189" s="22">
        <v>43463</v>
      </c>
    </row>
    <row r="190" spans="1:14" ht="61.5" customHeight="1" x14ac:dyDescent="0.2">
      <c r="A190" s="21">
        <v>185</v>
      </c>
      <c r="B190" s="21">
        <v>445</v>
      </c>
      <c r="C190" s="21" t="s">
        <v>3109</v>
      </c>
      <c r="D190" s="17" t="s">
        <v>3106</v>
      </c>
      <c r="E190" s="21" t="s">
        <v>780</v>
      </c>
      <c r="F190" s="21" t="s">
        <v>3107</v>
      </c>
      <c r="G190" s="21" t="s">
        <v>3108</v>
      </c>
      <c r="H190" s="21" t="s">
        <v>513</v>
      </c>
      <c r="I190" s="22">
        <v>43465</v>
      </c>
      <c r="J190" s="18">
        <v>0.88541666666666663</v>
      </c>
      <c r="K190" s="17" t="s">
        <v>3111</v>
      </c>
      <c r="L190" s="36">
        <v>4500</v>
      </c>
      <c r="M190" s="21">
        <v>4</v>
      </c>
      <c r="N190" s="22">
        <v>43463</v>
      </c>
    </row>
    <row r="191" spans="1:14" ht="70.5" customHeight="1" x14ac:dyDescent="0.2">
      <c r="A191" s="21"/>
      <c r="B191" s="21"/>
      <c r="C191" s="21"/>
      <c r="D191" s="17"/>
      <c r="E191" s="17"/>
      <c r="F191" s="21"/>
      <c r="G191" s="21"/>
      <c r="H191" s="21"/>
      <c r="I191" s="22"/>
      <c r="J191" s="18"/>
      <c r="K191" s="21"/>
      <c r="L191" s="36"/>
      <c r="M191" s="21"/>
      <c r="N191" s="22"/>
    </row>
    <row r="192" spans="1:14" ht="38.25" customHeight="1" x14ac:dyDescent="0.2">
      <c r="A192" s="21"/>
      <c r="B192" s="21"/>
      <c r="C192" s="21"/>
      <c r="D192" s="17"/>
      <c r="E192" s="17"/>
      <c r="F192" s="17"/>
      <c r="G192" s="21"/>
      <c r="H192" s="21"/>
      <c r="I192" s="22"/>
      <c r="J192" s="18"/>
      <c r="K192" s="17"/>
      <c r="L192" s="36"/>
      <c r="M192" s="21"/>
      <c r="N192" s="22"/>
    </row>
    <row r="193" spans="1:14" ht="38.25" customHeight="1" x14ac:dyDescent="0.2">
      <c r="A193" s="21"/>
      <c r="B193" s="21"/>
      <c r="C193" s="21"/>
      <c r="D193" s="17"/>
      <c r="E193" s="17"/>
      <c r="F193" s="21"/>
      <c r="G193" s="21"/>
      <c r="H193" s="21"/>
      <c r="I193" s="22"/>
      <c r="J193" s="18"/>
      <c r="K193" s="17"/>
      <c r="L193" s="36"/>
      <c r="M193" s="21"/>
      <c r="N193" s="22"/>
    </row>
    <row r="194" spans="1:14" ht="38.25" customHeight="1" x14ac:dyDescent="0.2">
      <c r="A194" s="21"/>
      <c r="B194" s="21"/>
      <c r="C194" s="21"/>
      <c r="D194" s="17"/>
      <c r="E194" s="17"/>
      <c r="F194" s="21"/>
      <c r="G194" s="21"/>
      <c r="H194" s="21"/>
      <c r="I194" s="22"/>
      <c r="J194" s="18"/>
      <c r="K194" s="21"/>
      <c r="L194" s="36"/>
      <c r="M194" s="21"/>
      <c r="N194" s="22"/>
    </row>
    <row r="195" spans="1:14" ht="38.25" customHeight="1" x14ac:dyDescent="0.2">
      <c r="A195" s="21"/>
      <c r="B195" s="21"/>
      <c r="C195" s="21"/>
      <c r="D195" s="17"/>
      <c r="E195" s="17"/>
      <c r="F195" s="21"/>
      <c r="G195" s="21"/>
      <c r="H195" s="21"/>
      <c r="I195" s="22"/>
      <c r="J195" s="31"/>
      <c r="K195" s="17"/>
      <c r="L195" s="36"/>
      <c r="M195" s="21"/>
      <c r="N195" s="22"/>
    </row>
    <row r="196" spans="1:14" ht="38.25" customHeight="1" x14ac:dyDescent="0.2">
      <c r="A196" s="21"/>
      <c r="B196" s="21"/>
      <c r="C196" s="21"/>
      <c r="D196" s="17"/>
      <c r="E196" s="17"/>
      <c r="F196" s="21"/>
      <c r="G196" s="21"/>
      <c r="H196" s="21"/>
      <c r="I196" s="22"/>
      <c r="J196" s="18"/>
      <c r="K196" s="17"/>
      <c r="L196" s="36"/>
      <c r="M196" s="21"/>
      <c r="N196" s="22"/>
    </row>
    <row r="197" spans="1:14" ht="97.5" customHeight="1" x14ac:dyDescent="0.2">
      <c r="A197" s="21"/>
      <c r="B197" s="21"/>
      <c r="C197" s="21"/>
      <c r="D197" s="17"/>
      <c r="E197" s="17"/>
      <c r="F197" s="17"/>
      <c r="G197" s="21"/>
      <c r="H197" s="21"/>
      <c r="I197" s="22"/>
      <c r="J197" s="18"/>
      <c r="K197" s="21"/>
      <c r="L197" s="36"/>
      <c r="M197" s="21"/>
      <c r="N197" s="22"/>
    </row>
    <row r="198" spans="1:14" ht="38.25" customHeight="1" x14ac:dyDescent="0.2">
      <c r="A198" s="21"/>
      <c r="B198" s="21"/>
      <c r="C198" s="21"/>
      <c r="D198" s="17"/>
      <c r="E198" s="21"/>
      <c r="F198" s="21"/>
      <c r="G198" s="21"/>
      <c r="H198" s="21"/>
      <c r="I198" s="22"/>
      <c r="J198" s="18"/>
      <c r="K198" s="17"/>
      <c r="L198" s="36"/>
      <c r="M198" s="21"/>
      <c r="N198" s="21"/>
    </row>
    <row r="199" spans="1:14" ht="60" customHeight="1" x14ac:dyDescent="0.2">
      <c r="A199" s="21"/>
      <c r="B199" s="21"/>
      <c r="C199" s="21"/>
      <c r="D199" s="17"/>
      <c r="E199" s="21"/>
      <c r="F199" s="21"/>
      <c r="G199" s="21"/>
      <c r="H199" s="127"/>
      <c r="I199" s="22"/>
      <c r="J199" s="18"/>
      <c r="K199" s="17"/>
      <c r="L199" s="36"/>
      <c r="M199" s="21"/>
      <c r="N199" s="21"/>
    </row>
    <row r="200" spans="1:14" ht="38.25" customHeight="1" x14ac:dyDescent="0.2">
      <c r="A200" s="21"/>
      <c r="B200" s="21"/>
      <c r="C200" s="21"/>
      <c r="D200" s="17"/>
      <c r="E200" s="21"/>
      <c r="F200" s="21"/>
      <c r="G200" s="21"/>
      <c r="H200" s="127"/>
      <c r="I200" s="22"/>
      <c r="J200" s="18"/>
      <c r="K200" s="17"/>
      <c r="L200" s="36"/>
      <c r="M200" s="21"/>
      <c r="N200" s="21"/>
    </row>
    <row r="201" spans="1:14" ht="38.25" customHeight="1" x14ac:dyDescent="0.2">
      <c r="A201" s="21"/>
      <c r="B201" s="21"/>
      <c r="C201" s="21"/>
      <c r="D201" s="17"/>
      <c r="E201" s="21"/>
      <c r="F201" s="21"/>
      <c r="G201" s="21"/>
      <c r="H201" s="127"/>
      <c r="I201" s="22"/>
      <c r="J201" s="18"/>
      <c r="K201" s="17"/>
      <c r="L201" s="36"/>
      <c r="M201" s="21"/>
      <c r="N201" s="21"/>
    </row>
    <row r="202" spans="1:14" ht="38.25" customHeight="1" x14ac:dyDescent="0.2">
      <c r="A202" s="21"/>
      <c r="B202" s="21"/>
      <c r="C202" s="21"/>
      <c r="D202" s="17"/>
      <c r="E202" s="21"/>
      <c r="F202" s="21"/>
      <c r="G202" s="21"/>
      <c r="H202" s="127"/>
      <c r="I202" s="22"/>
      <c r="J202" s="18"/>
      <c r="K202" s="17"/>
      <c r="L202" s="36"/>
      <c r="M202" s="21"/>
      <c r="N202" s="21"/>
    </row>
    <row r="203" spans="1:14" ht="38.25" customHeight="1" x14ac:dyDescent="0.2">
      <c r="A203" s="21"/>
      <c r="B203" s="124"/>
      <c r="C203" s="130"/>
      <c r="D203" s="125"/>
      <c r="E203" s="124"/>
      <c r="F203" s="130"/>
      <c r="G203" s="124"/>
      <c r="H203" s="127"/>
      <c r="I203" s="22"/>
      <c r="J203" s="18"/>
      <c r="K203" s="17"/>
      <c r="L203" s="36"/>
      <c r="M203" s="21"/>
      <c r="N203" s="21"/>
    </row>
    <row r="204" spans="1:14" ht="38.25" customHeight="1" x14ac:dyDescent="0.2">
      <c r="A204" s="21"/>
      <c r="B204" s="124"/>
      <c r="C204" s="130"/>
      <c r="D204" s="125"/>
      <c r="E204" s="124"/>
      <c r="F204" s="130"/>
      <c r="G204" s="124"/>
      <c r="H204" s="127"/>
      <c r="I204" s="22"/>
      <c r="J204" s="18"/>
      <c r="K204" s="17"/>
      <c r="L204" s="36"/>
      <c r="M204" s="21"/>
      <c r="N204" s="21"/>
    </row>
    <row r="205" spans="1:14" ht="38.25" customHeight="1" x14ac:dyDescent="0.2">
      <c r="A205" s="21"/>
      <c r="B205" s="124"/>
      <c r="C205" s="130"/>
      <c r="D205" s="125"/>
      <c r="E205" s="124"/>
      <c r="F205" s="130"/>
      <c r="G205" s="124"/>
      <c r="H205" s="127"/>
      <c r="I205" s="22"/>
      <c r="J205" s="18"/>
      <c r="K205" s="17"/>
      <c r="L205" s="36"/>
      <c r="M205" s="21"/>
      <c r="N205" s="21"/>
    </row>
    <row r="206" spans="1:14" ht="38.25" customHeight="1" x14ac:dyDescent="0.2">
      <c r="A206" s="21"/>
      <c r="B206" s="21"/>
      <c r="C206" s="21"/>
      <c r="D206" s="17"/>
      <c r="E206" s="21"/>
      <c r="F206" s="21"/>
      <c r="G206" s="21"/>
      <c r="H206" s="21"/>
      <c r="I206" s="22"/>
      <c r="J206" s="18"/>
      <c r="K206" s="17"/>
      <c r="L206" s="36"/>
      <c r="M206" s="21"/>
      <c r="N206" s="21"/>
    </row>
    <row r="207" spans="1:14" ht="61.5" customHeight="1" x14ac:dyDescent="0.2">
      <c r="A207" s="21"/>
      <c r="B207" s="21"/>
      <c r="C207" s="21"/>
      <c r="D207" s="17"/>
      <c r="E207" s="21"/>
      <c r="F207" s="21"/>
      <c r="G207" s="21"/>
      <c r="H207" s="127"/>
      <c r="I207" s="22"/>
      <c r="J207" s="18"/>
      <c r="K207" s="17"/>
      <c r="L207" s="36"/>
      <c r="M207" s="21"/>
      <c r="N207" s="21"/>
    </row>
    <row r="208" spans="1:14" ht="86.25" customHeight="1" x14ac:dyDescent="0.2">
      <c r="A208" s="21"/>
      <c r="B208" s="21"/>
      <c r="C208" s="21"/>
      <c r="D208" s="17"/>
      <c r="E208" s="21"/>
      <c r="F208" s="21"/>
      <c r="G208" s="21"/>
      <c r="H208" s="127"/>
      <c r="I208" s="22"/>
      <c r="J208" s="18"/>
      <c r="K208" s="17"/>
      <c r="L208" s="36"/>
      <c r="M208" s="21"/>
      <c r="N208" s="21"/>
    </row>
    <row r="209" spans="1:14" ht="38.25" customHeight="1" x14ac:dyDescent="0.2">
      <c r="A209" s="21"/>
      <c r="B209" s="124"/>
      <c r="C209" s="124"/>
      <c r="D209" s="125"/>
      <c r="E209" s="124"/>
      <c r="F209" s="124"/>
      <c r="G209" s="124"/>
      <c r="H209" s="127"/>
      <c r="I209" s="22"/>
      <c r="J209" s="18"/>
      <c r="K209" s="17"/>
      <c r="L209" s="36"/>
      <c r="M209" s="21"/>
      <c r="N209" s="21"/>
    </row>
    <row r="210" spans="1:14" ht="38.25" customHeight="1" x14ac:dyDescent="0.2">
      <c r="A210" s="21"/>
      <c r="B210" s="21"/>
      <c r="C210" s="21"/>
      <c r="D210" s="17"/>
      <c r="E210" s="21"/>
      <c r="F210" s="21"/>
      <c r="G210" s="21"/>
      <c r="H210" s="127"/>
      <c r="I210" s="22"/>
      <c r="J210" s="18"/>
      <c r="K210" s="17"/>
      <c r="L210" s="36"/>
      <c r="M210" s="21"/>
      <c r="N210" s="21"/>
    </row>
    <row r="211" spans="1:14" ht="38.25" customHeight="1" x14ac:dyDescent="0.2">
      <c r="A211" s="21"/>
      <c r="B211" s="21"/>
      <c r="C211" s="21"/>
      <c r="D211" s="17"/>
      <c r="E211" s="21"/>
      <c r="F211" s="21"/>
      <c r="G211" s="21"/>
      <c r="H211" s="21"/>
      <c r="I211" s="22"/>
      <c r="J211" s="18"/>
      <c r="K211" s="17"/>
      <c r="L211" s="36"/>
      <c r="M211" s="21"/>
      <c r="N211" s="21"/>
    </row>
    <row r="212" spans="1:14" ht="38.25" customHeight="1" x14ac:dyDescent="0.2">
      <c r="A212" s="21"/>
      <c r="B212" s="21"/>
      <c r="C212" s="21"/>
      <c r="D212" s="17"/>
      <c r="E212" s="21"/>
      <c r="F212" s="21"/>
      <c r="G212" s="21"/>
      <c r="H212" s="21"/>
      <c r="I212" s="22"/>
      <c r="J212" s="18"/>
      <c r="K212" s="17"/>
      <c r="L212" s="36"/>
      <c r="M212" s="21"/>
      <c r="N212" s="21"/>
    </row>
    <row r="213" spans="1:14" ht="57" customHeight="1" x14ac:dyDescent="0.2">
      <c r="A213" s="21"/>
      <c r="B213" s="21"/>
      <c r="C213" s="21"/>
      <c r="D213" s="17"/>
      <c r="E213" s="21"/>
      <c r="F213" s="21"/>
      <c r="G213" s="21"/>
      <c r="H213" s="127"/>
      <c r="I213" s="22"/>
      <c r="J213" s="18"/>
      <c r="K213" s="17"/>
      <c r="L213" s="36"/>
      <c r="M213" s="21"/>
      <c r="N213" s="21"/>
    </row>
    <row r="214" spans="1:14" ht="38.25" customHeight="1" x14ac:dyDescent="0.2">
      <c r="A214" s="21"/>
      <c r="B214" s="21"/>
      <c r="C214" s="21"/>
      <c r="D214" s="17"/>
      <c r="E214" s="21"/>
      <c r="F214" s="21"/>
      <c r="G214" s="21"/>
      <c r="H214" s="127"/>
      <c r="I214" s="22"/>
      <c r="J214" s="18"/>
      <c r="K214" s="17"/>
      <c r="L214" s="36"/>
      <c r="M214" s="21"/>
      <c r="N214" s="21"/>
    </row>
    <row r="215" spans="1:14" ht="63.75" customHeight="1" x14ac:dyDescent="0.2">
      <c r="A215" s="21"/>
      <c r="B215" s="21"/>
      <c r="C215" s="21"/>
      <c r="D215" s="17"/>
      <c r="E215" s="21"/>
      <c r="F215" s="21"/>
      <c r="G215" s="21"/>
      <c r="H215" s="127"/>
      <c r="I215" s="22"/>
      <c r="J215" s="18"/>
      <c r="K215" s="21"/>
      <c r="L215" s="36"/>
      <c r="M215" s="21"/>
      <c r="N215" s="21"/>
    </row>
    <row r="216" spans="1:14" ht="38.25" customHeight="1" x14ac:dyDescent="0.2">
      <c r="A216" s="21"/>
      <c r="B216" s="21"/>
      <c r="C216" s="21"/>
      <c r="D216" s="17"/>
      <c r="E216" s="21"/>
      <c r="F216" s="21"/>
      <c r="G216" s="21"/>
      <c r="H216" s="127"/>
      <c r="I216" s="22"/>
      <c r="J216" s="18"/>
      <c r="K216" s="17"/>
      <c r="L216" s="36"/>
      <c r="M216" s="21"/>
      <c r="N216" s="21"/>
    </row>
    <row r="217" spans="1:14" ht="38.25" customHeight="1" x14ac:dyDescent="0.2">
      <c r="A217" s="21"/>
      <c r="B217" s="21"/>
      <c r="C217" s="21"/>
      <c r="D217" s="17"/>
      <c r="E217" s="21"/>
      <c r="F217" s="21"/>
      <c r="G217" s="21"/>
      <c r="H217" s="127"/>
      <c r="I217" s="22"/>
      <c r="J217" s="18"/>
      <c r="K217" s="17"/>
      <c r="L217" s="36"/>
      <c r="M217" s="21"/>
      <c r="N217" s="21"/>
    </row>
    <row r="218" spans="1:14" ht="38.25" customHeight="1" x14ac:dyDescent="0.2">
      <c r="A218" s="21"/>
      <c r="B218" s="21"/>
      <c r="C218" s="21"/>
      <c r="D218" s="17"/>
      <c r="E218" s="21"/>
      <c r="F218" s="21"/>
      <c r="G218" s="21"/>
      <c r="H218" s="21"/>
      <c r="I218" s="22"/>
      <c r="J218" s="18"/>
      <c r="K218" s="17"/>
      <c r="L218" s="36"/>
      <c r="M218" s="21"/>
      <c r="N218" s="21"/>
    </row>
    <row r="219" spans="1:14" ht="38.25" customHeight="1" x14ac:dyDescent="0.2">
      <c r="A219" s="21"/>
      <c r="B219" s="21"/>
      <c r="C219" s="21"/>
      <c r="D219" s="17"/>
      <c r="E219" s="21"/>
      <c r="F219" s="21"/>
      <c r="G219" s="21"/>
      <c r="H219" s="21"/>
      <c r="I219" s="22"/>
      <c r="J219" s="18"/>
      <c r="K219" s="17"/>
      <c r="L219" s="36"/>
      <c r="M219" s="21"/>
      <c r="N219" s="21"/>
    </row>
    <row r="220" spans="1:14" ht="38.25" customHeight="1" x14ac:dyDescent="0.2">
      <c r="A220" s="21"/>
      <c r="B220" s="21"/>
      <c r="C220" s="21"/>
      <c r="D220" s="17"/>
      <c r="E220" s="21"/>
      <c r="F220" s="21"/>
      <c r="G220" s="21"/>
      <c r="H220" s="21"/>
      <c r="I220" s="22"/>
      <c r="J220" s="18"/>
      <c r="K220" s="17"/>
      <c r="L220" s="36"/>
      <c r="M220" s="21"/>
      <c r="N220" s="21"/>
    </row>
    <row r="221" spans="1:14" ht="38.25" customHeight="1" x14ac:dyDescent="0.2">
      <c r="A221" s="21"/>
      <c r="B221" s="21"/>
      <c r="C221" s="21"/>
      <c r="D221" s="17"/>
      <c r="E221" s="21"/>
      <c r="F221" s="21"/>
      <c r="G221" s="21"/>
      <c r="H221" s="21"/>
      <c r="I221" s="22"/>
      <c r="J221" s="18"/>
      <c r="K221" s="17"/>
      <c r="L221" s="36"/>
      <c r="M221" s="21"/>
      <c r="N221" s="21"/>
    </row>
    <row r="222" spans="1:14" ht="38.25" customHeight="1" x14ac:dyDescent="0.2">
      <c r="A222" s="21"/>
      <c r="B222" s="21"/>
      <c r="C222" s="21"/>
      <c r="D222" s="17"/>
      <c r="E222" s="21"/>
      <c r="F222" s="21"/>
      <c r="G222" s="21"/>
      <c r="H222" s="21"/>
      <c r="I222" s="22"/>
      <c r="J222" s="18"/>
      <c r="K222" s="17"/>
      <c r="L222" s="36"/>
      <c r="M222" s="21"/>
      <c r="N222" s="21"/>
    </row>
    <row r="223" spans="1:14" ht="38.25" customHeight="1" x14ac:dyDescent="0.2">
      <c r="A223" s="21"/>
      <c r="B223" s="21"/>
      <c r="C223" s="21"/>
      <c r="D223" s="17"/>
      <c r="E223" s="21"/>
      <c r="F223" s="21"/>
      <c r="G223" s="21"/>
      <c r="H223" s="21"/>
      <c r="I223" s="22"/>
      <c r="J223" s="18"/>
      <c r="K223" s="17"/>
      <c r="L223" s="36"/>
      <c r="M223" s="21"/>
      <c r="N223" s="21"/>
    </row>
    <row r="224" spans="1:14" ht="38.25" customHeight="1" x14ac:dyDescent="0.2">
      <c r="A224" s="21"/>
      <c r="B224" s="21"/>
      <c r="C224" s="21"/>
      <c r="D224" s="17"/>
      <c r="E224" s="21"/>
      <c r="F224" s="21"/>
      <c r="G224" s="21"/>
      <c r="H224" s="21"/>
      <c r="I224" s="22"/>
      <c r="J224" s="18"/>
      <c r="K224" s="17"/>
      <c r="L224" s="36"/>
      <c r="M224" s="21"/>
      <c r="N224" s="21"/>
    </row>
    <row r="225" spans="1:14" ht="38.25" customHeight="1" x14ac:dyDescent="0.2">
      <c r="A225" s="21"/>
      <c r="B225" s="21"/>
      <c r="C225" s="21"/>
      <c r="D225" s="17"/>
      <c r="E225" s="21"/>
      <c r="F225" s="21"/>
      <c r="G225" s="21"/>
      <c r="H225" s="21"/>
      <c r="I225" s="22"/>
      <c r="J225" s="18"/>
      <c r="K225" s="17"/>
      <c r="L225" s="36"/>
      <c r="M225" s="21"/>
      <c r="N225" s="21"/>
    </row>
    <row r="226" spans="1:14" ht="38.25" customHeight="1" x14ac:dyDescent="0.2">
      <c r="A226" s="21"/>
      <c r="B226" s="21"/>
      <c r="C226" s="21"/>
      <c r="D226" s="17"/>
      <c r="E226" s="21"/>
      <c r="F226" s="21"/>
      <c r="G226" s="21"/>
      <c r="H226" s="21"/>
      <c r="I226" s="22"/>
      <c r="J226" s="18"/>
      <c r="K226" s="17"/>
      <c r="L226" s="36"/>
      <c r="M226" s="21"/>
      <c r="N226" s="21"/>
    </row>
    <row r="227" spans="1:14" ht="38.25" customHeight="1" x14ac:dyDescent="0.2">
      <c r="A227" s="21"/>
      <c r="B227" s="21"/>
      <c r="C227" s="21"/>
      <c r="D227" s="17"/>
      <c r="E227" s="21"/>
      <c r="F227" s="21"/>
      <c r="G227" s="21"/>
      <c r="H227" s="21"/>
      <c r="I227" s="22"/>
      <c r="J227" s="18"/>
      <c r="K227" s="17"/>
      <c r="L227" s="36"/>
      <c r="M227" s="21"/>
      <c r="N227" s="21"/>
    </row>
    <row r="228" spans="1:14" ht="38.25" customHeight="1" x14ac:dyDescent="0.2">
      <c r="A228" s="21"/>
      <c r="B228" s="21"/>
      <c r="C228" s="21"/>
      <c r="D228" s="17"/>
      <c r="E228" s="21"/>
      <c r="F228" s="21"/>
      <c r="G228" s="21"/>
      <c r="H228" s="21"/>
      <c r="I228" s="22"/>
      <c r="J228" s="18"/>
      <c r="K228" s="17"/>
      <c r="L228" s="36"/>
      <c r="M228" s="21"/>
      <c r="N228" s="21"/>
    </row>
    <row r="229" spans="1:14" ht="38.25" customHeight="1" x14ac:dyDescent="0.2">
      <c r="A229" s="21"/>
      <c r="B229" s="21"/>
      <c r="C229" s="21"/>
      <c r="D229" s="17"/>
      <c r="E229" s="21"/>
      <c r="F229" s="21"/>
      <c r="G229" s="21"/>
      <c r="H229" s="21"/>
      <c r="I229" s="22"/>
      <c r="J229" s="18"/>
      <c r="K229" s="17"/>
      <c r="L229" s="36"/>
      <c r="M229" s="21"/>
      <c r="N229" s="21"/>
    </row>
    <row r="230" spans="1:14" ht="51.75" customHeight="1" x14ac:dyDescent="0.2">
      <c r="A230" s="21"/>
      <c r="B230" s="21"/>
      <c r="C230" s="21"/>
      <c r="D230" s="17"/>
      <c r="E230" s="21"/>
      <c r="F230" s="20"/>
      <c r="G230" s="21"/>
      <c r="H230" s="21"/>
      <c r="I230" s="22"/>
      <c r="J230" s="18"/>
      <c r="K230" s="28"/>
      <c r="L230" s="36"/>
      <c r="M230" s="21"/>
      <c r="N230" s="21"/>
    </row>
    <row r="231" spans="1:14" ht="54" customHeight="1" x14ac:dyDescent="0.2">
      <c r="A231" s="21"/>
      <c r="B231" s="21"/>
      <c r="C231" s="21"/>
      <c r="D231" s="17"/>
      <c r="E231" s="21"/>
      <c r="F231" s="21"/>
      <c r="G231" s="21"/>
      <c r="H231" s="21"/>
      <c r="I231" s="22"/>
      <c r="J231" s="18"/>
      <c r="K231" s="38"/>
      <c r="L231" s="36"/>
      <c r="M231" s="21"/>
      <c r="N231" s="21"/>
    </row>
    <row r="232" spans="1:14" ht="38.25" customHeight="1" x14ac:dyDescent="0.2">
      <c r="A232" s="21"/>
      <c r="B232" s="21"/>
      <c r="C232" s="21"/>
      <c r="D232" s="17"/>
      <c r="E232" s="21"/>
      <c r="F232" s="21"/>
      <c r="G232" s="21"/>
      <c r="H232" s="21"/>
      <c r="I232" s="22"/>
      <c r="J232" s="18"/>
      <c r="K232" s="28"/>
      <c r="L232" s="36"/>
      <c r="M232" s="21"/>
      <c r="N232" s="21"/>
    </row>
    <row r="233" spans="1:14" ht="38.25" customHeight="1" x14ac:dyDescent="0.2">
      <c r="A233" s="21"/>
      <c r="B233" s="21"/>
      <c r="C233" s="21"/>
      <c r="D233" s="17"/>
      <c r="E233" s="21"/>
      <c r="F233" s="21"/>
      <c r="G233" s="21"/>
      <c r="H233" s="21"/>
      <c r="I233" s="22"/>
      <c r="J233" s="18"/>
      <c r="K233" s="28"/>
      <c r="L233" s="36"/>
      <c r="M233" s="21"/>
      <c r="N233" s="21"/>
    </row>
    <row r="234" spans="1:14" ht="38.25" customHeight="1" x14ac:dyDescent="0.2">
      <c r="A234" s="21"/>
      <c r="B234" s="21"/>
      <c r="C234" s="23"/>
      <c r="D234" s="24"/>
      <c r="E234" s="23"/>
      <c r="F234" s="23"/>
      <c r="G234" s="23"/>
      <c r="H234" s="23"/>
      <c r="I234" s="25"/>
      <c r="J234" s="26"/>
      <c r="K234" s="32"/>
      <c r="L234" s="36"/>
      <c r="M234" s="21"/>
      <c r="N234" s="21"/>
    </row>
    <row r="235" spans="1:14" ht="38.25" customHeight="1" x14ac:dyDescent="0.2">
      <c r="A235" s="21"/>
      <c r="B235" s="21"/>
      <c r="C235" s="21"/>
      <c r="D235" s="17"/>
      <c r="E235" s="21"/>
      <c r="F235" s="21"/>
      <c r="G235" s="21"/>
      <c r="H235" s="21"/>
      <c r="I235" s="22"/>
      <c r="J235" s="18"/>
      <c r="K235" s="28"/>
      <c r="L235" s="36"/>
      <c r="M235" s="21"/>
      <c r="N235" s="21"/>
    </row>
    <row r="236" spans="1:14" ht="38.25" customHeight="1" x14ac:dyDescent="0.2">
      <c r="A236" s="21"/>
      <c r="B236" s="20"/>
      <c r="C236" s="20"/>
      <c r="D236" s="28"/>
      <c r="E236" s="20"/>
      <c r="F236" s="20"/>
      <c r="G236" s="20"/>
      <c r="H236" s="20"/>
      <c r="I236" s="29"/>
      <c r="J236" s="27"/>
      <c r="K236" s="28"/>
      <c r="L236" s="36"/>
      <c r="M236" s="21"/>
      <c r="N236" s="21"/>
    </row>
    <row r="237" spans="1:14" ht="38.25" customHeight="1" x14ac:dyDescent="0.2">
      <c r="A237" s="21"/>
      <c r="B237" s="21"/>
      <c r="C237" s="21"/>
      <c r="D237" s="17"/>
      <c r="E237" s="21"/>
      <c r="F237" s="21"/>
      <c r="G237" s="21"/>
      <c r="H237" s="21"/>
      <c r="I237" s="22"/>
      <c r="J237" s="18"/>
      <c r="K237" s="28"/>
      <c r="L237" s="36"/>
      <c r="M237" s="21"/>
      <c r="N237" s="21"/>
    </row>
    <row r="238" spans="1:14" x14ac:dyDescent="0.2">
      <c r="A238" s="21"/>
      <c r="B238" s="20"/>
      <c r="C238" s="20"/>
      <c r="D238" s="28"/>
      <c r="E238" s="20"/>
      <c r="F238" s="20"/>
      <c r="G238" s="20"/>
      <c r="H238" s="20"/>
      <c r="I238" s="29"/>
      <c r="J238" s="27"/>
      <c r="K238" s="28"/>
      <c r="L238" s="36"/>
      <c r="M238" s="21"/>
      <c r="N238" s="21"/>
    </row>
    <row r="239" spans="1:14" x14ac:dyDescent="0.2">
      <c r="A239" s="21"/>
      <c r="B239" s="21"/>
      <c r="C239" s="21"/>
      <c r="D239" s="17"/>
      <c r="E239" s="21"/>
      <c r="F239" s="21"/>
      <c r="G239" s="21"/>
      <c r="H239" s="21"/>
      <c r="I239" s="22"/>
      <c r="J239" s="18"/>
      <c r="K239" s="17"/>
      <c r="L239" s="19"/>
      <c r="M239" s="21"/>
      <c r="N239" s="21"/>
    </row>
    <row r="240" spans="1:14" x14ac:dyDescent="0.2">
      <c r="A240" s="21"/>
      <c r="B240" s="21"/>
      <c r="C240" s="21"/>
      <c r="D240" s="17"/>
      <c r="E240" s="21"/>
      <c r="F240" s="21"/>
      <c r="G240" s="21"/>
      <c r="H240" s="21"/>
      <c r="I240" s="22"/>
      <c r="J240" s="18"/>
      <c r="K240" s="17"/>
      <c r="L240" s="19"/>
      <c r="M240" s="21"/>
      <c r="N240" s="21"/>
    </row>
    <row r="241" spans="1:14" ht="23.25" customHeight="1" x14ac:dyDescent="0.2">
      <c r="A241" s="21"/>
      <c r="B241" s="21"/>
      <c r="C241" s="21"/>
      <c r="D241" s="17"/>
      <c r="E241" s="21"/>
      <c r="F241" s="21"/>
      <c r="G241" s="21"/>
      <c r="H241" s="21"/>
      <c r="I241" s="22"/>
      <c r="J241" s="18"/>
      <c r="K241" s="17"/>
      <c r="L241" s="36"/>
      <c r="M241" s="21"/>
      <c r="N241" s="21"/>
    </row>
    <row r="242" spans="1:14" x14ac:dyDescent="0.2">
      <c r="A242" s="21"/>
      <c r="B242" s="21"/>
      <c r="C242" s="21"/>
      <c r="D242" s="17"/>
      <c r="E242" s="21"/>
      <c r="F242" s="21"/>
      <c r="G242" s="21"/>
      <c r="H242" s="21"/>
      <c r="I242" s="22"/>
      <c r="J242" s="18"/>
      <c r="K242" s="19"/>
      <c r="L242" s="36"/>
      <c r="M242" s="21"/>
      <c r="N242" s="21"/>
    </row>
    <row r="243" spans="1:14" x14ac:dyDescent="0.2">
      <c r="A243" s="21"/>
      <c r="B243" s="21"/>
      <c r="C243" s="21"/>
      <c r="D243" s="17"/>
      <c r="E243" s="21"/>
      <c r="F243" s="21"/>
      <c r="G243" s="21"/>
      <c r="H243" s="21"/>
      <c r="I243" s="22"/>
      <c r="J243" s="18"/>
      <c r="K243" s="36"/>
      <c r="L243" s="36"/>
      <c r="M243" s="21"/>
      <c r="N243" s="21"/>
    </row>
    <row r="244" spans="1:14" x14ac:dyDescent="0.2">
      <c r="A244" s="21"/>
      <c r="B244" s="21"/>
      <c r="C244" s="20"/>
      <c r="D244" s="28"/>
      <c r="E244" s="20"/>
      <c r="F244" s="20"/>
      <c r="G244" s="21"/>
      <c r="H244" s="20"/>
      <c r="I244" s="22"/>
      <c r="J244" s="18"/>
      <c r="K244" s="36"/>
      <c r="L244" s="36"/>
      <c r="M244" s="21"/>
      <c r="N244" s="21"/>
    </row>
    <row r="245" spans="1:14" x14ac:dyDescent="0.2">
      <c r="A245" s="21"/>
      <c r="B245" s="21"/>
      <c r="C245" s="21"/>
      <c r="D245" s="17"/>
      <c r="E245" s="21"/>
      <c r="F245" s="21"/>
      <c r="G245" s="21"/>
      <c r="H245" s="21"/>
      <c r="I245" s="22"/>
      <c r="J245" s="18"/>
      <c r="K245" s="17"/>
      <c r="L245" s="36"/>
      <c r="M245" s="21"/>
      <c r="N245" s="21"/>
    </row>
    <row r="246" spans="1:14" x14ac:dyDescent="0.2">
      <c r="A246" s="21"/>
      <c r="B246" s="21"/>
      <c r="C246" s="21"/>
      <c r="D246" s="17"/>
      <c r="E246" s="21"/>
      <c r="F246" s="21"/>
      <c r="G246" s="21"/>
      <c r="H246" s="21"/>
      <c r="I246" s="22"/>
      <c r="J246" s="18"/>
      <c r="K246" s="28"/>
      <c r="L246" s="36"/>
      <c r="M246" s="21"/>
      <c r="N246" s="21"/>
    </row>
    <row r="247" spans="1:14" ht="62.25" customHeight="1" x14ac:dyDescent="0.2">
      <c r="A247" s="21"/>
      <c r="B247" s="21"/>
      <c r="C247" s="21"/>
      <c r="D247" s="17"/>
      <c r="E247" s="21"/>
      <c r="F247" s="21"/>
      <c r="G247" s="21"/>
      <c r="H247" s="21"/>
      <c r="I247" s="22"/>
      <c r="J247" s="18"/>
      <c r="K247" s="17"/>
      <c r="L247" s="19"/>
      <c r="M247" s="21"/>
      <c r="N247" s="21"/>
    </row>
    <row r="248" spans="1:14" x14ac:dyDescent="0.2">
      <c r="A248" s="21"/>
      <c r="B248" s="21"/>
      <c r="C248" s="21"/>
      <c r="D248" s="17"/>
      <c r="E248" s="21"/>
      <c r="F248" s="21"/>
      <c r="G248" s="21"/>
      <c r="H248" s="21"/>
      <c r="I248" s="22"/>
      <c r="J248" s="18"/>
      <c r="K248" s="17"/>
      <c r="L248" s="19"/>
      <c r="M248" s="21"/>
      <c r="N248" s="21"/>
    </row>
    <row r="249" spans="1:14" x14ac:dyDescent="0.2">
      <c r="A249" s="21"/>
      <c r="B249" s="21"/>
      <c r="C249" s="21"/>
      <c r="D249" s="17"/>
      <c r="E249" s="21"/>
      <c r="F249" s="21"/>
      <c r="G249" s="21"/>
      <c r="H249" s="21"/>
      <c r="I249" s="22"/>
      <c r="J249" s="18"/>
      <c r="K249" s="17"/>
      <c r="L249" s="19"/>
      <c r="M249" s="21"/>
      <c r="N249" s="21"/>
    </row>
    <row r="250" spans="1:14" x14ac:dyDescent="0.2">
      <c r="A250" s="21"/>
      <c r="B250" s="21"/>
      <c r="C250" s="21"/>
      <c r="D250" s="17"/>
      <c r="E250" s="21"/>
      <c r="F250" s="21"/>
      <c r="G250" s="21"/>
      <c r="H250" s="21"/>
      <c r="I250" s="22"/>
      <c r="J250" s="18"/>
      <c r="K250" s="17"/>
      <c r="L250" s="19"/>
      <c r="M250" s="21"/>
      <c r="N250" s="21"/>
    </row>
    <row r="251" spans="1:14" x14ac:dyDescent="0.2">
      <c r="A251" s="21"/>
      <c r="B251" s="21"/>
      <c r="C251" s="21"/>
      <c r="D251" s="17"/>
      <c r="E251" s="21"/>
      <c r="F251" s="21"/>
      <c r="G251" s="21"/>
      <c r="H251" s="21"/>
      <c r="I251" s="22"/>
      <c r="J251" s="18"/>
      <c r="K251" s="17"/>
      <c r="L251" s="19"/>
      <c r="M251" s="21"/>
      <c r="N251" s="21"/>
    </row>
    <row r="252" spans="1:14" x14ac:dyDescent="0.2">
      <c r="A252" s="21"/>
      <c r="B252" s="21"/>
      <c r="C252" s="21"/>
      <c r="D252" s="17"/>
      <c r="E252" s="21"/>
      <c r="F252" s="21"/>
      <c r="G252" s="21"/>
      <c r="H252" s="21"/>
      <c r="I252" s="22"/>
      <c r="J252" s="18"/>
      <c r="K252" s="17"/>
      <c r="L252" s="19"/>
      <c r="M252" s="21"/>
      <c r="N252" s="21"/>
    </row>
    <row r="253" spans="1:14" x14ac:dyDescent="0.2">
      <c r="A253" s="21"/>
      <c r="B253" s="21"/>
      <c r="C253" s="21"/>
      <c r="D253" s="17"/>
      <c r="E253" s="21"/>
      <c r="F253" s="21"/>
      <c r="G253" s="21"/>
      <c r="H253" s="21"/>
      <c r="I253" s="22"/>
      <c r="J253" s="18"/>
      <c r="K253" s="17"/>
      <c r="L253" s="19"/>
      <c r="M253" s="21"/>
      <c r="N253" s="21"/>
    </row>
    <row r="254" spans="1:14" x14ac:dyDescent="0.2">
      <c r="A254" s="21"/>
      <c r="B254" s="21"/>
      <c r="C254" s="21"/>
      <c r="D254" s="17"/>
      <c r="E254" s="21"/>
      <c r="F254" s="21"/>
      <c r="G254" s="21"/>
      <c r="H254" s="21"/>
      <c r="I254" s="22"/>
      <c r="J254" s="18"/>
      <c r="K254" s="17"/>
      <c r="L254" s="19"/>
      <c r="M254" s="21"/>
      <c r="N254" s="21"/>
    </row>
    <row r="255" spans="1:14" x14ac:dyDescent="0.2">
      <c r="A255" s="21"/>
      <c r="B255" s="21"/>
      <c r="C255" s="21"/>
      <c r="D255" s="17"/>
      <c r="E255" s="21"/>
      <c r="F255" s="21"/>
      <c r="G255" s="21"/>
      <c r="H255" s="21"/>
      <c r="I255" s="22"/>
      <c r="J255" s="18"/>
      <c r="K255" s="17"/>
      <c r="L255" s="19"/>
      <c r="M255" s="21"/>
      <c r="N255" s="21"/>
    </row>
    <row r="256" spans="1:14" x14ac:dyDescent="0.2">
      <c r="A256" s="21"/>
      <c r="B256" s="21"/>
      <c r="C256" s="21"/>
      <c r="D256" s="17"/>
      <c r="E256" s="21"/>
      <c r="F256" s="21"/>
      <c r="G256" s="21"/>
      <c r="H256" s="21"/>
      <c r="I256" s="22"/>
      <c r="J256" s="18"/>
      <c r="K256" s="17"/>
      <c r="L256" s="19"/>
      <c r="M256" s="21"/>
      <c r="N256" s="21"/>
    </row>
    <row r="257" spans="1:14" x14ac:dyDescent="0.2">
      <c r="A257" s="21"/>
      <c r="B257" s="21"/>
      <c r="C257" s="21"/>
      <c r="D257" s="17"/>
      <c r="E257" s="21"/>
      <c r="F257" s="21"/>
      <c r="G257" s="21"/>
      <c r="H257" s="21"/>
      <c r="I257" s="22"/>
      <c r="J257" s="18"/>
      <c r="K257" s="17"/>
      <c r="L257" s="19"/>
      <c r="M257" s="21"/>
      <c r="N257" s="21"/>
    </row>
    <row r="258" spans="1:14" x14ac:dyDescent="0.2">
      <c r="A258" s="21"/>
      <c r="B258" s="21"/>
      <c r="C258" s="21"/>
      <c r="D258" s="17"/>
      <c r="E258" s="21"/>
      <c r="F258" s="21"/>
      <c r="G258" s="21"/>
      <c r="H258" s="21"/>
      <c r="I258" s="22"/>
      <c r="J258" s="18"/>
      <c r="K258" s="17"/>
      <c r="L258" s="19"/>
      <c r="M258" s="21"/>
      <c r="N258" s="21"/>
    </row>
    <row r="259" spans="1:14" x14ac:dyDescent="0.2">
      <c r="A259" s="21"/>
      <c r="B259" s="21"/>
      <c r="C259" s="21"/>
      <c r="D259" s="17"/>
      <c r="E259" s="21"/>
      <c r="F259" s="21"/>
      <c r="G259" s="21"/>
      <c r="H259" s="21"/>
      <c r="I259" s="22"/>
      <c r="J259" s="18"/>
      <c r="K259" s="17"/>
      <c r="L259" s="19"/>
      <c r="M259" s="21"/>
      <c r="N259" s="21"/>
    </row>
    <row r="260" spans="1:14" x14ac:dyDescent="0.2">
      <c r="A260" s="21"/>
      <c r="B260" s="21"/>
      <c r="C260" s="21"/>
      <c r="D260" s="17"/>
      <c r="E260" s="21"/>
      <c r="F260" s="21"/>
      <c r="G260" s="21"/>
      <c r="H260" s="21"/>
      <c r="I260" s="22"/>
      <c r="J260" s="18"/>
      <c r="K260" s="17"/>
      <c r="L260" s="19"/>
      <c r="M260" s="21"/>
      <c r="N260" s="21"/>
    </row>
    <row r="261" spans="1:14" x14ac:dyDescent="0.2">
      <c r="A261" s="21"/>
      <c r="B261" s="21"/>
      <c r="C261" s="21"/>
      <c r="D261" s="17"/>
      <c r="E261" s="21"/>
      <c r="F261" s="21"/>
      <c r="G261" s="21"/>
      <c r="H261" s="21"/>
      <c r="I261" s="22"/>
      <c r="J261" s="18"/>
      <c r="K261" s="17"/>
      <c r="L261" s="19"/>
      <c r="M261" s="21"/>
      <c r="N261" s="21"/>
    </row>
    <row r="262" spans="1:14" x14ac:dyDescent="0.2">
      <c r="A262" s="21"/>
      <c r="B262" s="21"/>
      <c r="C262" s="21"/>
      <c r="D262" s="17"/>
      <c r="E262" s="21"/>
      <c r="F262" s="21"/>
      <c r="G262" s="21"/>
      <c r="H262" s="21"/>
      <c r="I262" s="22"/>
      <c r="J262" s="18"/>
      <c r="K262" s="17"/>
      <c r="L262" s="19"/>
      <c r="M262" s="21"/>
      <c r="N262" s="21"/>
    </row>
    <row r="263" spans="1:14" x14ac:dyDescent="0.2">
      <c r="A263" s="21"/>
      <c r="B263" s="21"/>
      <c r="C263" s="21"/>
      <c r="D263" s="17"/>
      <c r="E263" s="21"/>
      <c r="F263" s="21"/>
      <c r="G263" s="21"/>
      <c r="H263" s="21"/>
      <c r="I263" s="22"/>
      <c r="J263" s="18"/>
      <c r="K263" s="17"/>
      <c r="L263" s="19"/>
      <c r="M263" s="21"/>
      <c r="N263" s="21"/>
    </row>
    <row r="264" spans="1:14" x14ac:dyDescent="0.2">
      <c r="A264" s="21"/>
      <c r="B264" s="21"/>
      <c r="C264" s="21"/>
      <c r="D264" s="17"/>
      <c r="E264" s="21"/>
      <c r="F264" s="21"/>
      <c r="G264" s="21"/>
      <c r="H264" s="21"/>
      <c r="I264" s="22"/>
      <c r="J264" s="18"/>
      <c r="K264" s="17"/>
      <c r="L264" s="19"/>
      <c r="M264" s="21"/>
      <c r="N264" s="21"/>
    </row>
    <row r="265" spans="1:14" x14ac:dyDescent="0.2">
      <c r="A265" s="21"/>
      <c r="B265" s="21"/>
      <c r="C265" s="21"/>
      <c r="D265" s="17"/>
      <c r="E265" s="21"/>
      <c r="F265" s="21"/>
      <c r="G265" s="21"/>
      <c r="H265" s="21"/>
      <c r="I265" s="22"/>
      <c r="J265" s="18"/>
      <c r="K265" s="17"/>
      <c r="L265" s="19"/>
      <c r="M265" s="21"/>
      <c r="N265" s="21"/>
    </row>
    <row r="266" spans="1:14" x14ac:dyDescent="0.2">
      <c r="A266" s="21"/>
      <c r="B266" s="21"/>
      <c r="C266" s="21"/>
      <c r="D266" s="17"/>
      <c r="E266" s="21"/>
      <c r="F266" s="21"/>
      <c r="G266" s="21"/>
      <c r="H266" s="21"/>
      <c r="I266" s="22"/>
      <c r="J266" s="18"/>
      <c r="K266" s="17"/>
      <c r="L266" s="19"/>
      <c r="M266" s="21"/>
      <c r="N266" s="21"/>
    </row>
    <row r="267" spans="1:14" x14ac:dyDescent="0.2">
      <c r="A267" s="21"/>
      <c r="B267" s="21"/>
      <c r="C267" s="21"/>
      <c r="D267" s="17"/>
      <c r="E267" s="21"/>
      <c r="F267" s="21"/>
      <c r="G267" s="21"/>
      <c r="H267" s="21"/>
      <c r="I267" s="22"/>
      <c r="J267" s="18"/>
      <c r="K267" s="17"/>
      <c r="L267" s="19"/>
      <c r="M267" s="21"/>
      <c r="N267" s="21"/>
    </row>
    <row r="268" spans="1:14" x14ac:dyDescent="0.2">
      <c r="A268" s="21"/>
      <c r="B268" s="21"/>
      <c r="C268" s="21"/>
      <c r="D268" s="17"/>
      <c r="E268" s="21"/>
      <c r="F268" s="21"/>
      <c r="G268" s="21"/>
      <c r="H268" s="21"/>
      <c r="I268" s="22"/>
      <c r="J268" s="18"/>
      <c r="K268" s="17"/>
      <c r="L268" s="19"/>
      <c r="M268" s="21"/>
      <c r="N268" s="21"/>
    </row>
    <row r="269" spans="1:14" x14ac:dyDescent="0.2">
      <c r="A269" s="21"/>
      <c r="B269" s="21"/>
      <c r="C269" s="21"/>
      <c r="D269" s="17"/>
      <c r="E269" s="21"/>
      <c r="F269" s="21"/>
      <c r="G269" s="21"/>
      <c r="H269" s="21"/>
      <c r="I269" s="22"/>
      <c r="J269" s="18"/>
      <c r="K269" s="17"/>
      <c r="L269" s="19"/>
      <c r="M269" s="21"/>
      <c r="N269" s="21"/>
    </row>
    <row r="270" spans="1:14" x14ac:dyDescent="0.2">
      <c r="A270" s="21"/>
      <c r="B270" s="21"/>
      <c r="C270" s="21"/>
      <c r="D270" s="17"/>
      <c r="E270" s="21"/>
      <c r="F270" s="21"/>
      <c r="G270" s="21"/>
      <c r="H270" s="21"/>
      <c r="I270" s="22"/>
      <c r="J270" s="18"/>
      <c r="K270" s="17"/>
      <c r="L270" s="19"/>
      <c r="M270" s="21"/>
      <c r="N270" s="21"/>
    </row>
    <row r="271" spans="1:14" x14ac:dyDescent="0.2">
      <c r="A271" s="21"/>
      <c r="B271" s="21"/>
      <c r="C271" s="21"/>
      <c r="D271" s="17"/>
      <c r="E271" s="21"/>
      <c r="F271" s="21"/>
      <c r="G271" s="21"/>
      <c r="H271" s="21"/>
      <c r="I271" s="22"/>
      <c r="J271" s="18"/>
      <c r="K271" s="17"/>
      <c r="L271" s="19"/>
      <c r="M271" s="21"/>
      <c r="N271" s="21"/>
    </row>
    <row r="272" spans="1:14" x14ac:dyDescent="0.2">
      <c r="A272" s="21"/>
      <c r="B272" s="21"/>
      <c r="C272" s="21"/>
      <c r="D272" s="17"/>
      <c r="E272" s="21"/>
      <c r="F272" s="21"/>
      <c r="G272" s="21"/>
      <c r="H272" s="21"/>
      <c r="I272" s="22"/>
      <c r="J272" s="18"/>
      <c r="K272" s="17"/>
      <c r="L272" s="19"/>
      <c r="M272" s="21"/>
      <c r="N272" s="21"/>
    </row>
    <row r="273" spans="1:14" x14ac:dyDescent="0.2">
      <c r="A273" s="21"/>
      <c r="B273" s="21"/>
      <c r="C273" s="21"/>
      <c r="D273" s="17"/>
      <c r="E273" s="21"/>
      <c r="F273" s="21"/>
      <c r="G273" s="21"/>
      <c r="H273" s="21"/>
      <c r="I273" s="22"/>
      <c r="J273" s="18"/>
      <c r="K273" s="17"/>
      <c r="L273" s="19"/>
      <c r="M273" s="21"/>
      <c r="N273" s="21"/>
    </row>
    <row r="274" spans="1:14" x14ac:dyDescent="0.2">
      <c r="A274" s="21"/>
      <c r="B274" s="21"/>
      <c r="C274" s="21"/>
      <c r="D274" s="17"/>
      <c r="E274" s="21"/>
      <c r="F274" s="21"/>
      <c r="G274" s="21"/>
      <c r="H274" s="21"/>
      <c r="I274" s="22"/>
      <c r="J274" s="18"/>
      <c r="K274" s="17"/>
      <c r="L274" s="19"/>
      <c r="M274" s="21"/>
      <c r="N274" s="21"/>
    </row>
    <row r="275" spans="1:14" x14ac:dyDescent="0.2">
      <c r="A275" s="21"/>
      <c r="B275" s="21"/>
      <c r="C275" s="21"/>
      <c r="D275" s="17"/>
      <c r="E275" s="21"/>
      <c r="F275" s="21"/>
      <c r="G275" s="21"/>
      <c r="H275" s="21"/>
      <c r="I275" s="22"/>
      <c r="J275" s="18"/>
      <c r="K275" s="17"/>
      <c r="L275" s="19"/>
      <c r="M275" s="21"/>
      <c r="N275" s="21"/>
    </row>
    <row r="276" spans="1:14" x14ac:dyDescent="0.2">
      <c r="A276" s="21"/>
      <c r="B276" s="21"/>
      <c r="C276" s="21"/>
      <c r="D276" s="17"/>
      <c r="E276" s="21"/>
      <c r="F276" s="21"/>
      <c r="G276" s="21"/>
      <c r="H276" s="21"/>
      <c r="I276" s="22"/>
      <c r="J276" s="18"/>
      <c r="K276" s="17"/>
      <c r="L276" s="19"/>
      <c r="M276" s="21"/>
      <c r="N276" s="21"/>
    </row>
    <row r="277" spans="1:14" x14ac:dyDescent="0.2">
      <c r="A277" s="21"/>
      <c r="B277" s="21"/>
      <c r="C277" s="21"/>
      <c r="D277" s="17"/>
      <c r="E277" s="21"/>
      <c r="F277" s="21"/>
      <c r="G277" s="21"/>
      <c r="H277" s="21"/>
      <c r="I277" s="22"/>
      <c r="J277" s="18"/>
      <c r="K277" s="17"/>
      <c r="L277" s="19"/>
      <c r="M277" s="21"/>
      <c r="N277" s="21"/>
    </row>
    <row r="278" spans="1:14" x14ac:dyDescent="0.2">
      <c r="A278" s="21"/>
      <c r="B278" s="21"/>
      <c r="C278" s="21"/>
      <c r="D278" s="17"/>
      <c r="E278" s="21"/>
      <c r="F278" s="21"/>
      <c r="G278" s="21"/>
      <c r="H278" s="21"/>
      <c r="I278" s="22"/>
      <c r="J278" s="18"/>
      <c r="K278" s="17"/>
      <c r="L278" s="19"/>
      <c r="M278" s="21"/>
      <c r="N278" s="21"/>
    </row>
    <row r="279" spans="1:14" x14ac:dyDescent="0.2">
      <c r="A279" s="21"/>
      <c r="B279" s="21"/>
      <c r="C279" s="21"/>
      <c r="D279" s="17"/>
      <c r="E279" s="21"/>
      <c r="F279" s="21"/>
      <c r="G279" s="21"/>
      <c r="H279" s="21"/>
      <c r="I279" s="22"/>
      <c r="J279" s="18"/>
      <c r="K279" s="17"/>
      <c r="L279" s="19"/>
      <c r="M279" s="21"/>
      <c r="N279" s="21"/>
    </row>
    <row r="280" spans="1:14" x14ac:dyDescent="0.2">
      <c r="A280" s="21"/>
      <c r="B280" s="21"/>
      <c r="C280" s="21"/>
      <c r="D280" s="17"/>
      <c r="E280" s="21"/>
      <c r="F280" s="21"/>
      <c r="G280" s="21"/>
      <c r="H280" s="21"/>
      <c r="I280" s="22"/>
      <c r="J280" s="18"/>
      <c r="K280" s="17"/>
      <c r="L280" s="19"/>
      <c r="M280" s="21"/>
      <c r="N280" s="21"/>
    </row>
    <row r="281" spans="1:14" x14ac:dyDescent="0.2">
      <c r="A281" s="21"/>
      <c r="B281" s="21"/>
      <c r="C281" s="21"/>
      <c r="D281" s="17"/>
      <c r="E281" s="21"/>
      <c r="F281" s="21"/>
      <c r="G281" s="21"/>
      <c r="H281" s="21"/>
      <c r="I281" s="22"/>
      <c r="J281" s="18"/>
      <c r="K281" s="17"/>
      <c r="L281" s="19"/>
      <c r="M281" s="21"/>
      <c r="N281" s="21"/>
    </row>
    <row r="282" spans="1:14" x14ac:dyDescent="0.2">
      <c r="A282" s="21"/>
      <c r="B282" s="21"/>
      <c r="C282" s="21"/>
      <c r="D282" s="17"/>
      <c r="E282" s="21"/>
      <c r="F282" s="21"/>
      <c r="G282" s="21"/>
      <c r="H282" s="21"/>
      <c r="I282" s="22"/>
      <c r="J282" s="18"/>
      <c r="K282" s="17"/>
      <c r="L282" s="19"/>
      <c r="M282" s="21"/>
      <c r="N282" s="21"/>
    </row>
    <row r="283" spans="1:14" x14ac:dyDescent="0.2">
      <c r="A283" s="21"/>
      <c r="B283" s="21"/>
      <c r="C283" s="21"/>
      <c r="D283" s="17"/>
      <c r="E283" s="21"/>
      <c r="F283" s="21"/>
      <c r="G283" s="21"/>
      <c r="H283" s="21"/>
      <c r="I283" s="22"/>
      <c r="J283" s="18"/>
      <c r="K283" s="17"/>
      <c r="L283" s="19"/>
      <c r="M283" s="21"/>
      <c r="N283" s="21"/>
    </row>
    <row r="284" spans="1:14" x14ac:dyDescent="0.2">
      <c r="A284" s="21"/>
      <c r="B284" s="21"/>
      <c r="C284" s="21"/>
      <c r="D284" s="17"/>
      <c r="E284" s="21"/>
      <c r="F284" s="21"/>
      <c r="G284" s="21"/>
      <c r="H284" s="21"/>
      <c r="I284" s="22"/>
      <c r="J284" s="18"/>
      <c r="K284" s="17"/>
      <c r="L284" s="19"/>
      <c r="M284" s="21"/>
      <c r="N284" s="21"/>
    </row>
    <row r="285" spans="1:14" x14ac:dyDescent="0.2">
      <c r="A285" s="21">
        <v>280</v>
      </c>
      <c r="B285" s="21"/>
      <c r="C285" s="21"/>
      <c r="D285" s="17"/>
      <c r="E285" s="21"/>
      <c r="F285" s="21"/>
      <c r="G285" s="21"/>
      <c r="H285" s="21"/>
      <c r="I285" s="22"/>
      <c r="J285" s="18"/>
      <c r="K285" s="17"/>
      <c r="L285" s="19"/>
      <c r="M285" s="21"/>
      <c r="N285" s="21"/>
    </row>
    <row r="286" spans="1:14" x14ac:dyDescent="0.2">
      <c r="A286" s="21">
        <v>281</v>
      </c>
      <c r="B286" s="21"/>
      <c r="C286" s="21"/>
      <c r="D286" s="17"/>
      <c r="E286" s="21"/>
      <c r="F286" s="21"/>
      <c r="G286" s="21"/>
      <c r="H286" s="21"/>
      <c r="I286" s="22"/>
      <c r="J286" s="18"/>
      <c r="K286" s="17"/>
      <c r="L286" s="19"/>
      <c r="M286" s="21"/>
      <c r="N286" s="21"/>
    </row>
    <row r="287" spans="1:14" x14ac:dyDescent="0.2">
      <c r="A287" s="21">
        <v>282</v>
      </c>
      <c r="B287" s="21"/>
      <c r="C287" s="21"/>
      <c r="D287" s="17"/>
      <c r="E287" s="21"/>
      <c r="F287" s="21"/>
      <c r="G287" s="21"/>
      <c r="H287" s="21"/>
      <c r="I287" s="22"/>
      <c r="J287" s="18"/>
      <c r="K287" s="17"/>
      <c r="L287" s="19"/>
      <c r="M287" s="21"/>
      <c r="N287" s="21"/>
    </row>
    <row r="288" spans="1:14" x14ac:dyDescent="0.2">
      <c r="A288" s="21">
        <v>283</v>
      </c>
      <c r="B288" s="21"/>
      <c r="C288" s="21"/>
      <c r="D288" s="17"/>
      <c r="E288" s="21"/>
      <c r="F288" s="21"/>
      <c r="G288" s="21"/>
      <c r="H288" s="21"/>
      <c r="I288" s="22"/>
      <c r="J288" s="18"/>
      <c r="K288" s="17"/>
      <c r="L288" s="19"/>
      <c r="M288" s="21"/>
      <c r="N288" s="21"/>
    </row>
    <row r="289" spans="1:14" x14ac:dyDescent="0.2">
      <c r="A289" s="21">
        <v>284</v>
      </c>
      <c r="B289" s="21"/>
      <c r="C289" s="21"/>
      <c r="D289" s="17"/>
      <c r="E289" s="21"/>
      <c r="F289" s="21"/>
      <c r="G289" s="21"/>
      <c r="H289" s="21"/>
      <c r="I289" s="22"/>
      <c r="J289" s="18"/>
      <c r="K289" s="17"/>
      <c r="L289" s="19"/>
      <c r="M289" s="21"/>
      <c r="N289" s="21"/>
    </row>
    <row r="290" spans="1:14" x14ac:dyDescent="0.2">
      <c r="A290" s="21">
        <v>285</v>
      </c>
      <c r="B290" s="21"/>
      <c r="C290" s="21"/>
      <c r="D290" s="17"/>
      <c r="E290" s="21"/>
      <c r="F290" s="21"/>
      <c r="G290" s="21"/>
      <c r="H290" s="21"/>
      <c r="I290" s="22"/>
      <c r="J290" s="18"/>
      <c r="K290" s="17"/>
      <c r="L290" s="19"/>
      <c r="M290" s="21"/>
      <c r="N290" s="21"/>
    </row>
    <row r="291" spans="1:14" x14ac:dyDescent="0.2">
      <c r="A291" s="21">
        <v>286</v>
      </c>
      <c r="B291" s="21"/>
      <c r="C291" s="21"/>
      <c r="D291" s="17"/>
      <c r="E291" s="21"/>
      <c r="F291" s="21"/>
      <c r="G291" s="21"/>
      <c r="H291" s="21"/>
      <c r="I291" s="22"/>
      <c r="J291" s="18"/>
      <c r="K291" s="17"/>
      <c r="L291" s="19"/>
      <c r="M291" s="21"/>
      <c r="N291" s="21"/>
    </row>
    <row r="292" spans="1:14" x14ac:dyDescent="0.2">
      <c r="A292" s="21">
        <v>287</v>
      </c>
      <c r="B292" s="21"/>
      <c r="C292" s="21"/>
      <c r="D292" s="17"/>
      <c r="E292" s="21"/>
      <c r="F292" s="21"/>
      <c r="G292" s="21"/>
      <c r="H292" s="21"/>
      <c r="I292" s="22"/>
      <c r="J292" s="18"/>
      <c r="K292" s="17"/>
      <c r="L292" s="19"/>
      <c r="M292" s="21"/>
      <c r="N292" s="21"/>
    </row>
    <row r="293" spans="1:14" x14ac:dyDescent="0.2">
      <c r="A293" s="21">
        <v>288</v>
      </c>
      <c r="B293" s="21"/>
      <c r="C293" s="21"/>
      <c r="D293" s="17"/>
      <c r="E293" s="21"/>
      <c r="F293" s="21"/>
      <c r="G293" s="21"/>
      <c r="H293" s="21"/>
      <c r="I293" s="22"/>
      <c r="J293" s="18"/>
      <c r="K293" s="17"/>
      <c r="L293" s="19"/>
      <c r="M293" s="21"/>
      <c r="N293" s="21"/>
    </row>
    <row r="294" spans="1:14" x14ac:dyDescent="0.2">
      <c r="A294" s="21">
        <v>289</v>
      </c>
      <c r="B294" s="21"/>
      <c r="C294" s="21"/>
      <c r="D294" s="17"/>
      <c r="E294" s="21"/>
      <c r="F294" s="21"/>
      <c r="G294" s="21"/>
      <c r="H294" s="21"/>
      <c r="I294" s="22"/>
      <c r="J294" s="18"/>
      <c r="K294" s="17"/>
      <c r="L294" s="19"/>
      <c r="M294" s="21"/>
      <c r="N294" s="21"/>
    </row>
    <row r="295" spans="1:14" x14ac:dyDescent="0.2">
      <c r="A295" s="21">
        <v>290</v>
      </c>
      <c r="B295" s="21"/>
      <c r="C295" s="21"/>
      <c r="D295" s="17"/>
      <c r="E295" s="21"/>
      <c r="F295" s="21"/>
      <c r="G295" s="21"/>
      <c r="H295" s="21"/>
      <c r="I295" s="22"/>
      <c r="J295" s="18"/>
      <c r="K295" s="17"/>
      <c r="L295" s="19"/>
      <c r="M295" s="21"/>
      <c r="N295" s="21"/>
    </row>
    <row r="296" spans="1:14" x14ac:dyDescent="0.2">
      <c r="A296" s="21">
        <v>291</v>
      </c>
      <c r="B296" s="21"/>
      <c r="C296" s="21"/>
      <c r="D296" s="17"/>
      <c r="E296" s="21"/>
      <c r="F296" s="21"/>
      <c r="G296" s="21"/>
      <c r="H296" s="21"/>
      <c r="I296" s="22"/>
      <c r="J296" s="18"/>
      <c r="K296" s="17"/>
      <c r="L296" s="19"/>
      <c r="M296" s="21"/>
      <c r="N296" s="21"/>
    </row>
    <row r="297" spans="1:14" x14ac:dyDescent="0.2">
      <c r="A297" s="21">
        <v>292</v>
      </c>
      <c r="B297" s="21"/>
      <c r="C297" s="21"/>
      <c r="D297" s="17"/>
      <c r="E297" s="21"/>
      <c r="F297" s="21"/>
      <c r="G297" s="21"/>
      <c r="H297" s="21"/>
      <c r="I297" s="22"/>
      <c r="J297" s="18"/>
      <c r="K297" s="17"/>
      <c r="L297" s="19"/>
      <c r="M297" s="21"/>
      <c r="N297" s="21"/>
    </row>
    <row r="298" spans="1:14" x14ac:dyDescent="0.2">
      <c r="A298" s="21">
        <v>293</v>
      </c>
      <c r="B298" s="21"/>
      <c r="C298" s="21"/>
      <c r="D298" s="17"/>
      <c r="E298" s="21"/>
      <c r="F298" s="21"/>
      <c r="G298" s="21"/>
      <c r="H298" s="21"/>
      <c r="I298" s="22"/>
      <c r="J298" s="18"/>
      <c r="K298" s="17"/>
      <c r="L298" s="19"/>
      <c r="M298" s="21"/>
      <c r="N298" s="21"/>
    </row>
    <row r="299" spans="1:14" x14ac:dyDescent="0.2">
      <c r="A299" s="21">
        <v>294</v>
      </c>
      <c r="B299" s="21"/>
      <c r="C299" s="21"/>
      <c r="D299" s="17"/>
      <c r="E299" s="21"/>
      <c r="F299" s="21"/>
      <c r="G299" s="21"/>
      <c r="H299" s="21"/>
      <c r="I299" s="22"/>
      <c r="J299" s="18"/>
      <c r="K299" s="17"/>
      <c r="L299" s="19"/>
      <c r="M299" s="21"/>
      <c r="N299" s="21"/>
    </row>
    <row r="300" spans="1:14" x14ac:dyDescent="0.2">
      <c r="A300" s="21">
        <v>295</v>
      </c>
      <c r="B300" s="21"/>
      <c r="C300" s="21"/>
      <c r="D300" s="17"/>
      <c r="E300" s="21"/>
      <c r="F300" s="21"/>
      <c r="G300" s="21"/>
      <c r="H300" s="21"/>
      <c r="I300" s="22"/>
      <c r="J300" s="18"/>
      <c r="K300" s="17"/>
      <c r="L300" s="19"/>
      <c r="M300" s="21"/>
      <c r="N300" s="21"/>
    </row>
    <row r="301" spans="1:14" x14ac:dyDescent="0.2">
      <c r="A301" s="21">
        <v>296</v>
      </c>
      <c r="B301" s="21"/>
      <c r="C301" s="21"/>
      <c r="D301" s="17"/>
      <c r="E301" s="21"/>
      <c r="F301" s="21"/>
      <c r="G301" s="21"/>
      <c r="H301" s="21"/>
      <c r="I301" s="22"/>
      <c r="J301" s="18"/>
      <c r="K301" s="17"/>
      <c r="L301" s="19"/>
      <c r="M301" s="21"/>
      <c r="N301" s="21"/>
    </row>
    <row r="302" spans="1:14" x14ac:dyDescent="0.2">
      <c r="A302" s="21">
        <v>297</v>
      </c>
      <c r="B302" s="21"/>
      <c r="C302" s="21"/>
      <c r="D302" s="17"/>
      <c r="E302" s="21"/>
      <c r="F302" s="21"/>
      <c r="G302" s="21"/>
      <c r="H302" s="21"/>
      <c r="I302" s="22"/>
      <c r="J302" s="18"/>
      <c r="K302" s="17"/>
      <c r="L302" s="19"/>
      <c r="M302" s="21"/>
      <c r="N302" s="21"/>
    </row>
    <row r="303" spans="1:14" x14ac:dyDescent="0.2">
      <c r="A303" s="21">
        <v>298</v>
      </c>
      <c r="B303" s="21"/>
      <c r="C303" s="21"/>
      <c r="D303" s="17"/>
      <c r="E303" s="21"/>
      <c r="F303" s="21"/>
      <c r="G303" s="21"/>
      <c r="H303" s="21"/>
      <c r="I303" s="22"/>
      <c r="J303" s="18"/>
      <c r="K303" s="17"/>
      <c r="L303" s="19"/>
      <c r="M303" s="21"/>
      <c r="N303" s="21"/>
    </row>
    <row r="304" spans="1:14" x14ac:dyDescent="0.2">
      <c r="A304" s="21">
        <v>299</v>
      </c>
      <c r="B304" s="21"/>
      <c r="C304" s="21"/>
      <c r="D304" s="17"/>
      <c r="E304" s="21"/>
      <c r="F304" s="21"/>
      <c r="G304" s="21"/>
      <c r="H304" s="21"/>
      <c r="I304" s="22"/>
      <c r="J304" s="18"/>
      <c r="K304" s="17"/>
      <c r="L304" s="19"/>
      <c r="M304" s="21"/>
      <c r="N304" s="21"/>
    </row>
    <row r="305" spans="1:14" x14ac:dyDescent="0.2">
      <c r="A305" s="21">
        <v>300</v>
      </c>
      <c r="B305" s="21"/>
      <c r="C305" s="21"/>
      <c r="D305" s="17"/>
      <c r="E305" s="21"/>
      <c r="F305" s="21"/>
      <c r="G305" s="21"/>
      <c r="H305" s="21"/>
      <c r="I305" s="22"/>
      <c r="J305" s="18"/>
      <c r="K305" s="17"/>
      <c r="L305" s="19"/>
      <c r="M305" s="21"/>
      <c r="N305" s="21"/>
    </row>
    <row r="306" spans="1:14" x14ac:dyDescent="0.2">
      <c r="A306" s="21">
        <v>301</v>
      </c>
      <c r="B306" s="21"/>
      <c r="C306" s="21"/>
      <c r="D306" s="17"/>
      <c r="E306" s="21"/>
      <c r="F306" s="21"/>
      <c r="G306" s="21"/>
      <c r="H306" s="21"/>
      <c r="I306" s="22"/>
      <c r="J306" s="18"/>
      <c r="K306" s="17"/>
      <c r="L306" s="19"/>
      <c r="M306" s="21"/>
      <c r="N306" s="21"/>
    </row>
    <row r="307" spans="1:14" x14ac:dyDescent="0.2">
      <c r="A307" s="21">
        <v>302</v>
      </c>
      <c r="B307" s="21"/>
      <c r="C307" s="21"/>
      <c r="D307" s="17"/>
      <c r="E307" s="21"/>
      <c r="F307" s="21"/>
      <c r="G307" s="21"/>
      <c r="H307" s="21"/>
      <c r="I307" s="22"/>
      <c r="J307" s="18"/>
      <c r="K307" s="17"/>
      <c r="L307" s="19"/>
      <c r="M307" s="21"/>
      <c r="N307" s="21"/>
    </row>
    <row r="308" spans="1:14" x14ac:dyDescent="0.2">
      <c r="A308" s="21">
        <v>303</v>
      </c>
      <c r="B308" s="21"/>
      <c r="C308" s="21"/>
      <c r="D308" s="17"/>
      <c r="E308" s="21"/>
      <c r="F308" s="21"/>
      <c r="G308" s="21"/>
      <c r="H308" s="21"/>
      <c r="I308" s="22"/>
      <c r="J308" s="18"/>
      <c r="K308" s="17"/>
      <c r="L308" s="19"/>
      <c r="M308" s="21"/>
      <c r="N308" s="21"/>
    </row>
    <row r="309" spans="1:14" x14ac:dyDescent="0.2">
      <c r="A309" s="21">
        <v>304</v>
      </c>
      <c r="B309" s="21"/>
      <c r="C309" s="21"/>
      <c r="D309" s="17"/>
      <c r="E309" s="21"/>
      <c r="F309" s="21"/>
      <c r="G309" s="21"/>
      <c r="H309" s="21"/>
      <c r="I309" s="22"/>
      <c r="J309" s="18"/>
      <c r="K309" s="17"/>
      <c r="L309" s="19"/>
      <c r="M309" s="21"/>
      <c r="N309" s="21"/>
    </row>
    <row r="310" spans="1:14" x14ac:dyDescent="0.2">
      <c r="A310" s="21">
        <v>305</v>
      </c>
      <c r="B310" s="21"/>
      <c r="C310" s="21"/>
      <c r="D310" s="17"/>
      <c r="E310" s="21"/>
      <c r="F310" s="21"/>
      <c r="G310" s="21"/>
      <c r="H310" s="21"/>
      <c r="I310" s="22"/>
      <c r="J310" s="18"/>
      <c r="K310" s="17"/>
      <c r="L310" s="19"/>
      <c r="M310" s="21"/>
      <c r="N310" s="21"/>
    </row>
    <row r="311" spans="1:14" x14ac:dyDescent="0.2">
      <c r="A311" s="21">
        <v>306</v>
      </c>
      <c r="B311" s="21"/>
      <c r="C311" s="21"/>
      <c r="D311" s="17"/>
      <c r="E311" s="21"/>
      <c r="F311" s="21"/>
      <c r="G311" s="21"/>
      <c r="H311" s="21"/>
      <c r="I311" s="22"/>
      <c r="J311" s="18"/>
      <c r="K311" s="17"/>
      <c r="L311" s="19"/>
      <c r="M311" s="21"/>
      <c r="N311" s="21"/>
    </row>
    <row r="312" spans="1:14" x14ac:dyDescent="0.2">
      <c r="A312" s="21">
        <v>307</v>
      </c>
      <c r="B312" s="21"/>
      <c r="C312" s="21"/>
      <c r="D312" s="17"/>
      <c r="E312" s="21"/>
      <c r="F312" s="21"/>
      <c r="G312" s="21"/>
      <c r="H312" s="21"/>
      <c r="I312" s="22"/>
      <c r="J312" s="18"/>
      <c r="K312" s="17"/>
      <c r="L312" s="19"/>
      <c r="M312" s="21"/>
      <c r="N312" s="21"/>
    </row>
    <row r="313" spans="1:14" x14ac:dyDescent="0.2">
      <c r="A313" s="21">
        <v>308</v>
      </c>
      <c r="B313" s="21"/>
      <c r="C313" s="21"/>
      <c r="D313" s="17"/>
      <c r="E313" s="21"/>
      <c r="F313" s="21"/>
      <c r="G313" s="21"/>
      <c r="H313" s="21"/>
      <c r="I313" s="22"/>
      <c r="J313" s="18"/>
      <c r="K313" s="17"/>
      <c r="L313" s="19"/>
      <c r="M313" s="21"/>
      <c r="N313" s="21"/>
    </row>
    <row r="314" spans="1:14" x14ac:dyDescent="0.2">
      <c r="A314" s="21">
        <v>309</v>
      </c>
      <c r="B314" s="21"/>
      <c r="C314" s="21"/>
      <c r="D314" s="17"/>
      <c r="E314" s="21"/>
      <c r="F314" s="21"/>
      <c r="G314" s="21"/>
      <c r="H314" s="21"/>
      <c r="I314" s="22"/>
      <c r="J314" s="18"/>
      <c r="K314" s="17"/>
      <c r="L314" s="19"/>
      <c r="M314" s="21"/>
      <c r="N314" s="21"/>
    </row>
    <row r="315" spans="1:14" x14ac:dyDescent="0.2">
      <c r="A315" s="21">
        <v>310</v>
      </c>
      <c r="B315" s="21"/>
      <c r="C315" s="21"/>
      <c r="D315" s="17"/>
      <c r="E315" s="21"/>
      <c r="F315" s="21"/>
      <c r="G315" s="21"/>
      <c r="H315" s="21"/>
      <c r="I315" s="22"/>
      <c r="J315" s="18"/>
      <c r="K315" s="17"/>
      <c r="L315" s="19"/>
      <c r="M315" s="21"/>
      <c r="N315" s="21"/>
    </row>
    <row r="1048576" spans="12:12" x14ac:dyDescent="0.2">
      <c r="L1048576" s="139"/>
    </row>
  </sheetData>
  <autoFilter ref="A4:N190" xr:uid="{00000000-0009-0000-0000-000002000000}">
    <filterColumn colId="4" showButton="0"/>
    <sortState xmlns:xlrd2="http://schemas.microsoft.com/office/spreadsheetml/2017/richdata2" ref="A7:N190">
      <sortCondition ref="A4:A190"/>
    </sortState>
  </autoFilter>
  <mergeCells count="14">
    <mergeCell ref="L4:L5"/>
    <mergeCell ref="M4:M5"/>
    <mergeCell ref="N4:N5"/>
    <mergeCell ref="A1:M2"/>
    <mergeCell ref="A4:A5"/>
    <mergeCell ref="B4:B5"/>
    <mergeCell ref="C4:C5"/>
    <mergeCell ref="D4:D5"/>
    <mergeCell ref="E4:F4"/>
    <mergeCell ref="G4:G5"/>
    <mergeCell ref="H4:H5"/>
    <mergeCell ref="K4:K5"/>
    <mergeCell ref="I4:I5"/>
    <mergeCell ref="J4:J5"/>
  </mergeCell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Сервис!$B$11:$B$13</xm:f>
          </x14:formula1>
          <xm:sqref>H215:H216 H191 H66 H194:H196 H112 H213 H208:H210 H198:H199</xm:sqref>
        </x14:dataValidation>
        <x14:dataValidation type="list" allowBlank="1" showInputMessage="1" showErrorMessage="1" xr:uid="{00000000-0002-0000-0200-000001000000}">
          <x14:formula1>
            <xm:f>'D:/Гугл Диск/Дед Мороз/Дед Мороз 2018/Расписание заказов/[Сводная База заказов 2018, v330 (ИТОГ).xlsx]Сервис'!#REF!</xm:f>
          </x14:formula1>
          <xm:sqref>H6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AX793"/>
  <sheetViews>
    <sheetView zoomScale="85" zoomScaleNormal="85" workbookViewId="0">
      <pane ySplit="1" topLeftCell="A5" activePane="bottomLeft" state="frozen"/>
      <selection pane="bottomLeft" activeCell="E41" sqref="E41"/>
    </sheetView>
  </sheetViews>
  <sheetFormatPr baseColWidth="10" defaultColWidth="9.1640625" defaultRowHeight="14" x14ac:dyDescent="0.15"/>
  <cols>
    <col min="1" max="1" width="7" style="1" customWidth="1"/>
    <col min="2" max="2" width="14.83203125" style="1" customWidth="1"/>
    <col min="3" max="3" width="13.6640625" style="1" customWidth="1"/>
    <col min="4" max="4" width="12.1640625" style="1" customWidth="1"/>
    <col min="5" max="5" width="16" style="1" customWidth="1"/>
    <col min="6" max="6" width="16.6640625" style="1" customWidth="1"/>
    <col min="7" max="7" width="15.5" style="1" customWidth="1"/>
    <col min="8" max="8" width="12.6640625" style="1" customWidth="1"/>
    <col min="9" max="16384" width="9.1640625" style="2"/>
  </cols>
  <sheetData>
    <row r="1" spans="1:8" s="1" customFormat="1" ht="45" x14ac:dyDescent="0.15">
      <c r="A1" s="69" t="s">
        <v>15</v>
      </c>
      <c r="B1" s="104" t="s">
        <v>2353</v>
      </c>
      <c r="C1" s="104" t="s">
        <v>2354</v>
      </c>
      <c r="D1" s="104" t="s">
        <v>2355</v>
      </c>
      <c r="E1" s="99" t="s">
        <v>2356</v>
      </c>
      <c r="F1" s="104" t="s">
        <v>2357</v>
      </c>
      <c r="G1" s="104" t="s">
        <v>2358</v>
      </c>
      <c r="H1" s="4"/>
    </row>
    <row r="2" spans="1:8" x14ac:dyDescent="0.15">
      <c r="A2" s="46">
        <v>0.375</v>
      </c>
      <c r="B2" s="98"/>
      <c r="C2" s="98"/>
      <c r="D2" s="98"/>
      <c r="E2" s="98"/>
      <c r="F2" s="98"/>
      <c r="G2" s="98"/>
      <c r="H2" s="50"/>
    </row>
    <row r="3" spans="1:8" ht="15" customHeight="1" x14ac:dyDescent="0.15">
      <c r="A3" s="46">
        <v>0.39583333333333331</v>
      </c>
      <c r="B3" s="98"/>
      <c r="C3" s="98"/>
      <c r="D3" s="98"/>
      <c r="E3" s="98"/>
      <c r="F3" s="98"/>
      <c r="G3" s="98"/>
      <c r="H3" s="50"/>
    </row>
    <row r="4" spans="1:8" ht="15" customHeight="1" x14ac:dyDescent="0.15">
      <c r="A4" s="46">
        <v>0.41666666666666669</v>
      </c>
      <c r="B4" s="98"/>
      <c r="C4" s="98"/>
      <c r="D4" s="98"/>
      <c r="E4" s="98"/>
      <c r="F4" s="98"/>
      <c r="G4" s="98"/>
      <c r="H4" s="50"/>
    </row>
    <row r="5" spans="1:8" x14ac:dyDescent="0.15">
      <c r="A5" s="46">
        <v>0.4375</v>
      </c>
      <c r="B5" s="98"/>
      <c r="C5" s="98"/>
      <c r="D5" s="98"/>
      <c r="E5" s="141"/>
      <c r="F5" s="98"/>
      <c r="G5" s="98"/>
      <c r="H5" s="50"/>
    </row>
    <row r="6" spans="1:8" x14ac:dyDescent="0.15">
      <c r="A6" s="46">
        <v>0.45833333333333331</v>
      </c>
      <c r="B6" s="98"/>
      <c r="C6" s="98"/>
      <c r="D6" s="98"/>
      <c r="E6" s="149"/>
      <c r="F6" s="98"/>
      <c r="G6" s="98"/>
      <c r="H6" s="50"/>
    </row>
    <row r="7" spans="1:8" x14ac:dyDescent="0.15">
      <c r="A7" s="46">
        <v>0.47916666666666669</v>
      </c>
      <c r="B7" s="98"/>
      <c r="C7" s="98"/>
      <c r="D7" s="98"/>
      <c r="E7" s="141"/>
      <c r="F7" s="98"/>
      <c r="G7" s="141">
        <v>119</v>
      </c>
      <c r="H7" s="50"/>
    </row>
    <row r="8" spans="1:8" ht="15" x14ac:dyDescent="0.2">
      <c r="A8" s="46">
        <v>0.5</v>
      </c>
      <c r="B8" s="98"/>
      <c r="C8" s="98"/>
      <c r="D8" s="98"/>
      <c r="E8" s="141"/>
      <c r="F8" s="141"/>
      <c r="G8" s="148">
        <v>104</v>
      </c>
      <c r="H8"/>
    </row>
    <row r="9" spans="1:8" x14ac:dyDescent="0.15">
      <c r="A9" s="46">
        <v>0.52083333333333337</v>
      </c>
      <c r="B9" s="98"/>
      <c r="C9" s="98"/>
      <c r="D9" s="98"/>
      <c r="E9" s="98"/>
      <c r="F9" s="146"/>
      <c r="G9" s="146"/>
      <c r="H9" s="50"/>
    </row>
    <row r="10" spans="1:8" x14ac:dyDescent="0.15">
      <c r="A10" s="46">
        <v>0.54166666666666663</v>
      </c>
      <c r="B10" s="98"/>
      <c r="C10" s="2"/>
      <c r="D10" s="98"/>
      <c r="E10" s="98"/>
      <c r="F10" s="141">
        <v>181</v>
      </c>
      <c r="G10" s="98"/>
      <c r="H10" s="50"/>
    </row>
    <row r="11" spans="1:8" ht="15" customHeight="1" x14ac:dyDescent="0.15">
      <c r="A11" s="46">
        <v>0.5625</v>
      </c>
      <c r="B11" s="98"/>
      <c r="C11" s="98"/>
      <c r="D11" s="98"/>
      <c r="E11" s="141"/>
      <c r="F11" s="141"/>
      <c r="G11" s="141"/>
      <c r="H11" s="50"/>
    </row>
    <row r="12" spans="1:8" x14ac:dyDescent="0.15">
      <c r="A12" s="46">
        <v>0.58333333333333337</v>
      </c>
      <c r="B12" s="98"/>
      <c r="C12" s="98"/>
      <c r="D12" s="98"/>
      <c r="E12" s="141"/>
      <c r="F12" s="98"/>
      <c r="G12" s="98"/>
      <c r="H12" s="50"/>
    </row>
    <row r="13" spans="1:8" x14ac:dyDescent="0.15">
      <c r="A13" s="46">
        <v>0.60416666666666663</v>
      </c>
      <c r="B13" s="98"/>
      <c r="C13" s="101"/>
      <c r="D13" s="98"/>
      <c r="E13" s="98"/>
      <c r="F13" s="141"/>
      <c r="G13" s="141"/>
      <c r="H13" s="50"/>
    </row>
    <row r="14" spans="1:8" ht="33.75" customHeight="1" x14ac:dyDescent="0.15">
      <c r="A14" s="46">
        <v>0.625</v>
      </c>
      <c r="B14" s="98"/>
      <c r="C14" s="98"/>
      <c r="D14" s="98"/>
      <c r="E14" s="101"/>
      <c r="F14" s="329" t="s">
        <v>3060</v>
      </c>
      <c r="G14" s="141"/>
      <c r="H14" s="55"/>
    </row>
    <row r="15" spans="1:8" x14ac:dyDescent="0.15">
      <c r="A15" s="46">
        <v>0.64583333333333337</v>
      </c>
      <c r="B15" s="98"/>
      <c r="C15" s="141"/>
      <c r="D15" s="98"/>
      <c r="E15" s="141"/>
      <c r="F15" s="141" t="s">
        <v>2640</v>
      </c>
      <c r="G15" s="98"/>
      <c r="H15" s="50"/>
    </row>
    <row r="16" spans="1:8" x14ac:dyDescent="0.15">
      <c r="A16" s="46">
        <v>0.66666666666666663</v>
      </c>
      <c r="B16" s="98"/>
      <c r="C16" s="98"/>
      <c r="D16" s="98"/>
      <c r="E16" s="101"/>
      <c r="F16" s="141"/>
      <c r="G16" s="141">
        <v>64</v>
      </c>
      <c r="H16" s="50"/>
    </row>
    <row r="17" spans="1:8" ht="30" x14ac:dyDescent="0.15">
      <c r="A17" s="46">
        <v>0.6875</v>
      </c>
      <c r="B17" s="98"/>
      <c r="C17" s="141"/>
      <c r="D17" s="141"/>
      <c r="E17" s="141"/>
      <c r="F17" s="141" t="s">
        <v>2531</v>
      </c>
      <c r="G17" s="329" t="s">
        <v>3089</v>
      </c>
      <c r="H17" s="2"/>
    </row>
    <row r="18" spans="1:8" ht="45" x14ac:dyDescent="0.15">
      <c r="A18" s="46">
        <v>0.70833333333333337</v>
      </c>
      <c r="B18" s="98"/>
      <c r="C18" s="101"/>
      <c r="D18" s="98"/>
      <c r="E18" s="329"/>
      <c r="F18" s="411" t="s">
        <v>2952</v>
      </c>
      <c r="G18" s="329" t="s">
        <v>2555</v>
      </c>
      <c r="H18" s="2"/>
    </row>
    <row r="19" spans="1:8" x14ac:dyDescent="0.15">
      <c r="A19" s="46">
        <v>0.72916666666666663</v>
      </c>
      <c r="B19" s="98"/>
      <c r="C19" s="141"/>
      <c r="D19" s="98"/>
      <c r="E19" s="101"/>
      <c r="F19" s="412"/>
      <c r="G19" s="141" t="s">
        <v>2719</v>
      </c>
      <c r="H19" s="2"/>
    </row>
    <row r="20" spans="1:8" x14ac:dyDescent="0.15">
      <c r="A20" s="46">
        <v>0.75</v>
      </c>
      <c r="B20" s="98"/>
      <c r="C20" s="98"/>
      <c r="D20" s="141"/>
      <c r="E20" s="141"/>
      <c r="F20" s="141">
        <v>172</v>
      </c>
      <c r="G20" s="109"/>
      <c r="H20" s="2"/>
    </row>
    <row r="21" spans="1:8" x14ac:dyDescent="0.15">
      <c r="A21" s="46">
        <v>0.77083333333333337</v>
      </c>
      <c r="B21" s="98"/>
      <c r="C21" s="141"/>
      <c r="D21" s="141"/>
      <c r="E21" s="141"/>
      <c r="F21" s="141">
        <v>88</v>
      </c>
      <c r="G21" s="409" t="s">
        <v>3090</v>
      </c>
      <c r="H21" s="2"/>
    </row>
    <row r="22" spans="1:8" x14ac:dyDescent="0.15">
      <c r="A22" s="46">
        <v>0.79166666666666663</v>
      </c>
      <c r="B22" s="98"/>
      <c r="C22" s="101"/>
      <c r="D22" s="141"/>
      <c r="E22" s="305"/>
      <c r="F22" s="141">
        <v>21</v>
      </c>
      <c r="G22" s="410"/>
      <c r="H22" s="2"/>
    </row>
    <row r="23" spans="1:8" ht="16.5" customHeight="1" x14ac:dyDescent="0.15">
      <c r="A23" s="46">
        <v>0.8125</v>
      </c>
      <c r="B23" s="98"/>
      <c r="C23" s="141"/>
      <c r="D23" s="141"/>
      <c r="E23" s="141"/>
      <c r="F23" s="332">
        <v>110</v>
      </c>
      <c r="G23" s="141"/>
      <c r="H23" s="2"/>
    </row>
    <row r="24" spans="1:8" ht="15.75" customHeight="1" x14ac:dyDescent="0.15">
      <c r="A24" s="46">
        <v>0.83333333333333337</v>
      </c>
      <c r="B24" s="313"/>
      <c r="C24" s="98"/>
      <c r="D24" s="146"/>
      <c r="E24" s="306"/>
      <c r="F24" s="310"/>
      <c r="G24" s="411" t="s">
        <v>2502</v>
      </c>
      <c r="H24" s="2"/>
    </row>
    <row r="25" spans="1:8" ht="15" customHeight="1" x14ac:dyDescent="0.15">
      <c r="A25" s="46">
        <v>0.85416666666666663</v>
      </c>
      <c r="B25" s="313"/>
      <c r="C25" s="141"/>
      <c r="D25" s="141"/>
      <c r="E25" s="306"/>
      <c r="F25" s="310"/>
      <c r="G25" s="412"/>
      <c r="H25" s="2"/>
    </row>
    <row r="26" spans="1:8" x14ac:dyDescent="0.15">
      <c r="A26" s="46">
        <v>0.875</v>
      </c>
      <c r="B26" s="98"/>
      <c r="C26" s="98"/>
      <c r="D26" s="241"/>
      <c r="E26" s="306"/>
      <c r="F26" s="310"/>
      <c r="G26" s="307"/>
      <c r="H26" s="2"/>
    </row>
    <row r="27" spans="1:8" ht="15" x14ac:dyDescent="0.15">
      <c r="A27" s="46">
        <v>0.89583333333333337</v>
      </c>
      <c r="B27" s="98"/>
      <c r="C27" s="141"/>
      <c r="D27" s="141"/>
      <c r="E27" s="306"/>
      <c r="F27" s="311"/>
      <c r="G27" s="308"/>
      <c r="H27" s="2"/>
    </row>
    <row r="28" spans="1:8" ht="15" x14ac:dyDescent="0.15">
      <c r="A28" s="46">
        <v>0.91666666666666663</v>
      </c>
      <c r="B28" s="98"/>
      <c r="C28" s="98"/>
      <c r="D28" s="206"/>
      <c r="E28" s="98"/>
      <c r="F28" s="309"/>
      <c r="G28" s="189"/>
      <c r="H28" s="2"/>
    </row>
    <row r="29" spans="1:8" x14ac:dyDescent="0.15">
      <c r="A29" s="47"/>
      <c r="B29" s="47"/>
      <c r="C29" s="50"/>
      <c r="D29" s="293"/>
      <c r="E29" s="50"/>
      <c r="F29" s="50"/>
      <c r="G29" s="50"/>
      <c r="H29" s="2"/>
    </row>
    <row r="30" spans="1:8" x14ac:dyDescent="0.15">
      <c r="A30" s="47"/>
      <c r="B30" s="47"/>
      <c r="C30" s="50"/>
      <c r="D30" s="50"/>
      <c r="E30" s="50"/>
      <c r="F30" s="50"/>
      <c r="G30" s="50"/>
      <c r="H30" s="54"/>
    </row>
    <row r="31" spans="1:8" x14ac:dyDescent="0.15">
      <c r="A31" s="47"/>
      <c r="B31" s="47"/>
      <c r="C31" s="50"/>
      <c r="D31" s="50"/>
      <c r="E31" s="50"/>
      <c r="F31" s="50"/>
      <c r="G31" s="50"/>
      <c r="H31" s="54"/>
    </row>
    <row r="32" spans="1:8" ht="15" x14ac:dyDescent="0.2">
      <c r="A32" s="47"/>
      <c r="B32" s="47"/>
      <c r="C32"/>
      <c r="D32" s="50"/>
      <c r="E32"/>
      <c r="F32"/>
      <c r="G32"/>
      <c r="H32"/>
    </row>
    <row r="33" spans="1:50" ht="16" x14ac:dyDescent="0.2">
      <c r="A33" s="49"/>
      <c r="B33" s="49"/>
      <c r="C33" s="51"/>
      <c r="D33"/>
      <c r="E33" s="52"/>
      <c r="F33" s="53"/>
      <c r="G33" s="53"/>
      <c r="H33" s="49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ht="16" x14ac:dyDescent="0.2">
      <c r="A34" s="49"/>
      <c r="B34" s="49"/>
      <c r="C34" s="51"/>
      <c r="D34" s="51"/>
      <c r="E34" s="49"/>
      <c r="F34" s="49"/>
      <c r="G34" s="49"/>
      <c r="H34" s="49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ht="16" x14ac:dyDescent="0.2">
      <c r="A35" s="49"/>
      <c r="B35" s="49"/>
      <c r="C35" s="51"/>
      <c r="D35" s="51"/>
      <c r="E35" s="49"/>
      <c r="F35" s="49"/>
      <c r="G35" s="49"/>
      <c r="H35" s="49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ht="16" x14ac:dyDescent="0.2">
      <c r="A36" s="49"/>
      <c r="B36" s="49"/>
      <c r="C36" s="51"/>
      <c r="D36" s="51"/>
      <c r="E36" s="49"/>
      <c r="F36" s="49"/>
      <c r="G36" s="49"/>
      <c r="H36" s="49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1:50" ht="16" x14ac:dyDescent="0.2">
      <c r="A37" s="49"/>
      <c r="B37" s="49"/>
      <c r="C37" s="51"/>
      <c r="D37" s="51"/>
      <c r="E37" s="49"/>
      <c r="F37" s="49"/>
      <c r="G37" s="49"/>
      <c r="H37" s="4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1:50" ht="16" x14ac:dyDescent="0.2">
      <c r="A38" s="49"/>
      <c r="B38" s="49"/>
      <c r="C38" s="49"/>
      <c r="D38" s="51"/>
      <c r="E38" s="49"/>
      <c r="F38" s="49"/>
      <c r="G38" s="49"/>
      <c r="H38" s="49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0" ht="16" x14ac:dyDescent="0.2">
      <c r="A39" s="57"/>
      <c r="B39" s="57"/>
      <c r="C39" s="48"/>
      <c r="D39" s="49"/>
      <c r="E39" s="67"/>
      <c r="F39" s="67"/>
      <c r="G39" s="67"/>
      <c r="H39" s="67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</row>
    <row r="40" spans="1:50" ht="16" x14ac:dyDescent="0.2">
      <c r="A40" s="57"/>
      <c r="B40" s="57"/>
      <c r="C40" s="48"/>
      <c r="D40" s="67"/>
      <c r="E40" s="49"/>
      <c r="F40" s="49"/>
      <c r="G40" s="49"/>
      <c r="H40" s="49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</row>
    <row r="41" spans="1:50" ht="16" x14ac:dyDescent="0.2">
      <c r="A41" s="57"/>
      <c r="B41" s="57"/>
      <c r="C41" s="68"/>
      <c r="D41" s="49"/>
      <c r="E41" s="49"/>
      <c r="F41" s="49"/>
      <c r="G41" s="49"/>
      <c r="H41" s="49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</row>
    <row r="42" spans="1:50" ht="16" x14ac:dyDescent="0.2">
      <c r="A42" s="57"/>
      <c r="B42" s="57"/>
      <c r="C42" s="68"/>
      <c r="D42" s="49"/>
      <c r="E42" s="49"/>
      <c r="F42" s="49"/>
      <c r="G42" s="49"/>
      <c r="H42" s="49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</row>
    <row r="43" spans="1:50" ht="16" x14ac:dyDescent="0.2">
      <c r="A43" s="57"/>
      <c r="B43" s="57"/>
      <c r="C43" s="56"/>
      <c r="D43" s="49"/>
      <c r="E43" s="57"/>
      <c r="F43" s="57"/>
      <c r="G43" s="57"/>
      <c r="H43" s="57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</row>
    <row r="44" spans="1:50" ht="16" x14ac:dyDescent="0.2">
      <c r="A44" s="57"/>
      <c r="B44" s="57"/>
      <c r="C44" s="56"/>
      <c r="D44" s="57"/>
      <c r="E44" s="57"/>
      <c r="F44" s="57"/>
      <c r="G44" s="57"/>
      <c r="H44" s="57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</row>
    <row r="45" spans="1:50" ht="16" x14ac:dyDescent="0.2">
      <c r="A45" s="57"/>
      <c r="B45" s="57"/>
      <c r="C45" s="56"/>
      <c r="D45" s="57"/>
      <c r="E45" s="57"/>
      <c r="F45" s="57"/>
      <c r="G45" s="57"/>
      <c r="H45" s="57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</row>
    <row r="46" spans="1:50" x14ac:dyDescent="0.15">
      <c r="A46" s="57"/>
      <c r="B46" s="57"/>
      <c r="C46" s="60"/>
      <c r="D46" s="57"/>
      <c r="E46" s="57"/>
      <c r="F46" s="57"/>
      <c r="G46" s="57"/>
      <c r="H46" s="57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</row>
    <row r="47" spans="1:50" ht="16" x14ac:dyDescent="0.2">
      <c r="A47" s="57"/>
      <c r="B47" s="57"/>
      <c r="C47" s="56"/>
      <c r="D47" s="57"/>
      <c r="E47" s="57"/>
      <c r="F47" s="57"/>
      <c r="G47" s="57"/>
      <c r="H47" s="57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</row>
    <row r="48" spans="1:50" ht="16" x14ac:dyDescent="0.2">
      <c r="A48" s="57"/>
      <c r="B48" s="57"/>
      <c r="C48" s="56"/>
      <c r="D48" s="57"/>
      <c r="E48" s="57"/>
      <c r="F48" s="57"/>
      <c r="G48" s="57"/>
      <c r="H48" s="57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</row>
    <row r="49" spans="1:50" ht="16" x14ac:dyDescent="0.2">
      <c r="A49" s="57"/>
      <c r="B49" s="57"/>
      <c r="C49" s="56"/>
      <c r="D49" s="57"/>
      <c r="E49" s="57"/>
      <c r="F49" s="57"/>
      <c r="G49" s="57"/>
      <c r="H49" s="57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</row>
    <row r="50" spans="1:50" ht="16" x14ac:dyDescent="0.2">
      <c r="A50" s="57"/>
      <c r="B50" s="57"/>
      <c r="C50" s="56"/>
      <c r="D50" s="57"/>
      <c r="E50" s="57"/>
      <c r="F50" s="57"/>
      <c r="G50" s="57"/>
      <c r="H50" s="57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</row>
    <row r="51" spans="1:50" x14ac:dyDescent="0.15">
      <c r="A51" s="57"/>
      <c r="B51" s="57"/>
      <c r="C51" s="60"/>
      <c r="D51" s="57"/>
      <c r="E51" s="57"/>
      <c r="F51" s="57"/>
      <c r="G51" s="57"/>
      <c r="H51" s="57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</row>
    <row r="52" spans="1:50" ht="16" x14ac:dyDescent="0.2">
      <c r="A52" s="57"/>
      <c r="B52" s="57"/>
      <c r="C52" s="56"/>
      <c r="D52" s="57"/>
      <c r="E52" s="57"/>
      <c r="F52" s="57"/>
      <c r="G52" s="57"/>
      <c r="H52" s="57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</row>
    <row r="53" spans="1:50" ht="16" x14ac:dyDescent="0.2">
      <c r="A53" s="57"/>
      <c r="B53" s="57"/>
      <c r="C53" s="56"/>
      <c r="D53" s="57"/>
      <c r="E53" s="57"/>
      <c r="F53" s="57"/>
      <c r="G53" s="57"/>
      <c r="H53" s="57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</row>
    <row r="54" spans="1:50" ht="16" x14ac:dyDescent="0.2">
      <c r="A54" s="57"/>
      <c r="B54" s="57"/>
      <c r="C54" s="56"/>
      <c r="D54" s="57"/>
      <c r="E54" s="57"/>
      <c r="F54" s="57"/>
      <c r="G54" s="57"/>
      <c r="H54" s="57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</row>
    <row r="55" spans="1:50" ht="16" x14ac:dyDescent="0.2">
      <c r="A55" s="57"/>
      <c r="B55" s="57"/>
      <c r="C55" s="56"/>
      <c r="D55" s="57"/>
      <c r="E55" s="57"/>
      <c r="F55" s="57"/>
      <c r="G55" s="57"/>
      <c r="H55" s="57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</row>
    <row r="56" spans="1:50" x14ac:dyDescent="0.15">
      <c r="A56" s="57"/>
      <c r="B56" s="57"/>
      <c r="C56" s="60"/>
      <c r="D56" s="57"/>
      <c r="E56" s="57"/>
      <c r="F56" s="57"/>
      <c r="G56" s="57"/>
      <c r="H56" s="57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</row>
    <row r="57" spans="1:50" ht="16" x14ac:dyDescent="0.2">
      <c r="A57" s="57"/>
      <c r="B57" s="57"/>
      <c r="C57" s="56"/>
      <c r="D57" s="57"/>
      <c r="E57" s="57"/>
      <c r="F57" s="57"/>
      <c r="G57" s="57"/>
      <c r="H57" s="57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</row>
    <row r="58" spans="1:50" ht="16" x14ac:dyDescent="0.2">
      <c r="A58" s="57"/>
      <c r="B58" s="57"/>
      <c r="C58" s="56"/>
      <c r="D58" s="57"/>
      <c r="E58" s="57"/>
      <c r="F58" s="57"/>
      <c r="G58" s="57"/>
      <c r="H58" s="57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</row>
    <row r="59" spans="1:50" ht="16" x14ac:dyDescent="0.2">
      <c r="A59" s="57"/>
      <c r="B59" s="57"/>
      <c r="C59" s="56"/>
      <c r="D59" s="57"/>
      <c r="G59" s="57"/>
      <c r="H59" s="57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</row>
    <row r="60" spans="1:50" ht="16" x14ac:dyDescent="0.2">
      <c r="A60" s="57"/>
      <c r="B60" s="57"/>
      <c r="C60" s="48"/>
      <c r="G60" s="57"/>
      <c r="H60" s="57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</row>
    <row r="61" spans="1:50" ht="16" x14ac:dyDescent="0.2">
      <c r="A61" s="57"/>
      <c r="B61" s="57"/>
      <c r="C61" s="68"/>
      <c r="G61" s="57"/>
      <c r="H61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</row>
    <row r="62" spans="1:50" ht="16" x14ac:dyDescent="0.2">
      <c r="A62" s="57"/>
      <c r="B62" s="57"/>
      <c r="C62" s="68"/>
      <c r="G62" s="57"/>
      <c r="H62" s="57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</row>
    <row r="63" spans="1:50" ht="16" x14ac:dyDescent="0.2">
      <c r="A63" s="57"/>
      <c r="B63" s="57"/>
      <c r="C63" s="56"/>
      <c r="E63" s="57"/>
      <c r="F63" s="57"/>
      <c r="G63" s="57"/>
      <c r="H63" s="57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</row>
    <row r="64" spans="1:50" ht="16" x14ac:dyDescent="0.2">
      <c r="A64" s="57"/>
      <c r="B64" s="57"/>
      <c r="C64" s="56"/>
      <c r="D64" s="57"/>
      <c r="F64" s="57"/>
      <c r="G64" s="57"/>
      <c r="H64" s="57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</row>
    <row r="65" spans="1:50" ht="16" x14ac:dyDescent="0.2">
      <c r="A65" s="57"/>
      <c r="B65" s="57"/>
      <c r="C65" s="48"/>
      <c r="F65" s="57"/>
      <c r="G65" s="57"/>
      <c r="H65" s="57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</row>
    <row r="66" spans="1:50" ht="16" x14ac:dyDescent="0.2">
      <c r="A66" s="57"/>
      <c r="B66" s="57"/>
      <c r="C66" s="68"/>
      <c r="F66" s="57"/>
      <c r="G66" s="57"/>
      <c r="H66" s="57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</row>
    <row r="67" spans="1:50" ht="16" x14ac:dyDescent="0.2">
      <c r="A67" s="57"/>
      <c r="B67" s="57"/>
      <c r="C67" s="68"/>
      <c r="F67" s="57"/>
      <c r="G67" s="57"/>
      <c r="H67" s="57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</row>
    <row r="68" spans="1:50" ht="16" x14ac:dyDescent="0.2">
      <c r="A68" s="57"/>
      <c r="B68" s="57"/>
      <c r="C68" s="58"/>
      <c r="E68" s="57"/>
      <c r="F68" s="57"/>
      <c r="G68" s="57"/>
      <c r="H68" s="57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</row>
    <row r="69" spans="1:50" ht="16" x14ac:dyDescent="0.2">
      <c r="A69" s="57"/>
      <c r="B69" s="57"/>
      <c r="C69" s="56"/>
      <c r="D69" s="57"/>
      <c r="E69" s="57"/>
      <c r="F69" s="57"/>
      <c r="G69" s="57"/>
      <c r="H69" s="57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</row>
    <row r="70" spans="1:50" ht="16" x14ac:dyDescent="0.2">
      <c r="A70" s="57"/>
      <c r="B70" s="57"/>
      <c r="C70" s="56"/>
      <c r="D70" s="57"/>
      <c r="E70" s="57"/>
      <c r="F70" s="57"/>
      <c r="G70" s="57"/>
      <c r="H70" s="57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</row>
    <row r="71" spans="1:50" x14ac:dyDescent="0.15">
      <c r="A71" s="57"/>
      <c r="B71" s="57"/>
      <c r="C71" s="60"/>
      <c r="D71" s="57"/>
      <c r="E71" s="57"/>
      <c r="F71" s="57"/>
      <c r="G71" s="57"/>
      <c r="H71" s="57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</row>
    <row r="72" spans="1:50" ht="16" x14ac:dyDescent="0.2">
      <c r="A72" s="57"/>
      <c r="B72" s="57"/>
      <c r="C72" s="56"/>
      <c r="D72" s="57"/>
      <c r="E72" s="57"/>
      <c r="F72" s="57"/>
      <c r="G72" s="57"/>
      <c r="H72" s="57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</row>
    <row r="73" spans="1:50" ht="16" x14ac:dyDescent="0.2">
      <c r="A73" s="57"/>
      <c r="B73" s="57"/>
      <c r="C73" s="56"/>
      <c r="D73" s="57"/>
      <c r="E73" s="57"/>
      <c r="F73" s="57"/>
      <c r="G73" s="57"/>
      <c r="H73" s="57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</row>
    <row r="74" spans="1:50" ht="16" x14ac:dyDescent="0.2">
      <c r="A74" s="57"/>
      <c r="B74" s="57"/>
      <c r="C74" s="56"/>
      <c r="D74" s="57"/>
      <c r="E74" s="57"/>
      <c r="F74" s="57"/>
      <c r="G74" s="57"/>
      <c r="H74" s="57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</row>
    <row r="75" spans="1:50" ht="16" x14ac:dyDescent="0.2">
      <c r="A75" s="57"/>
      <c r="B75" s="57"/>
      <c r="C75" s="56"/>
      <c r="D75" s="57"/>
      <c r="E75" s="57"/>
      <c r="F75" s="57"/>
      <c r="G75" s="57"/>
      <c r="H75" s="57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</row>
    <row r="76" spans="1:50" x14ac:dyDescent="0.15">
      <c r="A76" s="57"/>
      <c r="B76" s="57"/>
      <c r="C76" s="60"/>
      <c r="D76" s="57"/>
      <c r="E76" s="57"/>
      <c r="F76" s="57"/>
      <c r="G76" s="57"/>
      <c r="H76" s="57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</row>
    <row r="77" spans="1:50" ht="16" x14ac:dyDescent="0.2">
      <c r="A77" s="57"/>
      <c r="B77" s="57"/>
      <c r="C77" s="56"/>
      <c r="D77" s="57"/>
      <c r="E77" s="57"/>
      <c r="F77" s="57"/>
      <c r="G77" s="57"/>
      <c r="H77" s="57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</row>
    <row r="78" spans="1:50" ht="16" x14ac:dyDescent="0.2">
      <c r="A78" s="57"/>
      <c r="B78" s="57"/>
      <c r="C78" s="56"/>
      <c r="D78" s="57"/>
      <c r="E78" s="57"/>
      <c r="F78" s="57"/>
      <c r="G78" s="57"/>
      <c r="H78" s="57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</row>
    <row r="79" spans="1:50" ht="16" x14ac:dyDescent="0.2">
      <c r="A79" s="57"/>
      <c r="B79" s="57"/>
      <c r="C79" s="51"/>
      <c r="D79" s="57"/>
      <c r="E79" s="52"/>
      <c r="F79" s="53"/>
      <c r="G79" s="53"/>
      <c r="H79" s="49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</row>
    <row r="80" spans="1:50" ht="16" x14ac:dyDescent="0.2">
      <c r="A80" s="57"/>
      <c r="B80" s="57"/>
      <c r="C80" s="51"/>
      <c r="D80" s="51"/>
      <c r="E80" s="49"/>
      <c r="F80" s="49"/>
      <c r="G80" s="49"/>
      <c r="H80" s="49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</row>
    <row r="81" spans="1:50" ht="16" x14ac:dyDescent="0.2">
      <c r="A81" s="57"/>
      <c r="B81" s="57"/>
      <c r="C81" s="51"/>
      <c r="D81" s="51"/>
      <c r="E81" s="49"/>
      <c r="F81" s="49"/>
      <c r="G81" s="49"/>
      <c r="H81" s="49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</row>
    <row r="82" spans="1:50" ht="16" x14ac:dyDescent="0.2">
      <c r="A82" s="57"/>
      <c r="B82" s="57"/>
      <c r="C82" s="51"/>
      <c r="D82" s="51"/>
      <c r="E82" s="49"/>
      <c r="F82" s="49"/>
      <c r="G82" s="49"/>
      <c r="H82" s="49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</row>
    <row r="83" spans="1:50" ht="16" x14ac:dyDescent="0.2">
      <c r="A83" s="57"/>
      <c r="B83" s="57"/>
      <c r="C83" s="56"/>
      <c r="D83" s="51"/>
      <c r="E83" s="57"/>
      <c r="F83" s="57"/>
      <c r="G83" s="57"/>
      <c r="H83" s="57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</row>
    <row r="84" spans="1:50" ht="16" x14ac:dyDescent="0.2">
      <c r="A84" s="57"/>
      <c r="B84" s="57"/>
      <c r="C84" s="56"/>
      <c r="D84" s="57"/>
      <c r="E84" s="5"/>
      <c r="F84" s="5"/>
      <c r="G84" s="5"/>
      <c r="H84" s="5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</row>
    <row r="85" spans="1:50" ht="16" x14ac:dyDescent="0.2">
      <c r="A85" s="57"/>
      <c r="B85" s="57"/>
      <c r="C85" s="48"/>
      <c r="D85" s="5"/>
      <c r="E85" s="5"/>
      <c r="F85" s="5"/>
      <c r="G85" s="5"/>
      <c r="H85" s="5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</row>
    <row r="86" spans="1:50" ht="16" x14ac:dyDescent="0.2">
      <c r="A86" s="57"/>
      <c r="B86" s="57"/>
      <c r="C86" s="48"/>
      <c r="D86" s="5"/>
      <c r="E86" s="5"/>
      <c r="F86" s="5"/>
      <c r="G86" s="5"/>
      <c r="H86" s="5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</row>
    <row r="87" spans="1:50" ht="16" x14ac:dyDescent="0.2">
      <c r="A87" s="57"/>
      <c r="B87" s="57"/>
      <c r="C87" s="68"/>
      <c r="D87" s="5"/>
      <c r="E87" s="5"/>
      <c r="F87" s="5"/>
      <c r="G87" s="5"/>
      <c r="H87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</row>
    <row r="88" spans="1:50" ht="16" x14ac:dyDescent="0.2">
      <c r="A88" s="57"/>
      <c r="B88" s="57"/>
      <c r="C88" s="68"/>
      <c r="D88" s="5"/>
      <c r="E88" s="5"/>
      <c r="F88" s="5"/>
      <c r="G88" s="5"/>
      <c r="H88" s="5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</row>
    <row r="89" spans="1:50" x14ac:dyDescent="0.15">
      <c r="A89" s="57"/>
      <c r="B89" s="57"/>
      <c r="C89" s="5"/>
      <c r="D89" s="5"/>
      <c r="E89" s="5"/>
      <c r="F89" s="5"/>
      <c r="G89" s="5"/>
      <c r="H89" s="5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</row>
    <row r="90" spans="1:50" ht="16" x14ac:dyDescent="0.2">
      <c r="A90" s="57"/>
      <c r="B90" s="57"/>
      <c r="C90" s="56"/>
      <c r="D90" s="5"/>
      <c r="E90" s="57"/>
      <c r="F90" s="57"/>
      <c r="G90" s="57"/>
      <c r="H90" s="57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</row>
    <row r="91" spans="1:50" ht="16" x14ac:dyDescent="0.2">
      <c r="A91" s="57"/>
      <c r="B91" s="57"/>
      <c r="C91" s="68"/>
      <c r="D91" s="57"/>
      <c r="E91" s="5"/>
      <c r="F91" s="57"/>
      <c r="G91" s="57"/>
      <c r="H91" s="57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</row>
    <row r="92" spans="1:50" ht="16" x14ac:dyDescent="0.2">
      <c r="A92" s="57"/>
      <c r="B92" s="57"/>
      <c r="C92" s="48"/>
      <c r="D92" s="5"/>
      <c r="E92" s="5"/>
      <c r="F92" s="57"/>
      <c r="G92" s="57"/>
      <c r="H92" s="57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</row>
    <row r="93" spans="1:50" ht="16" x14ac:dyDescent="0.2">
      <c r="A93" s="57"/>
      <c r="B93" s="57"/>
      <c r="C93" s="68"/>
      <c r="D93" s="5"/>
      <c r="E93" s="5"/>
      <c r="F93" s="57"/>
      <c r="G93" s="57"/>
      <c r="H93" s="57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</row>
    <row r="94" spans="1:50" x14ac:dyDescent="0.15">
      <c r="A94" s="57"/>
      <c r="B94" s="57"/>
      <c r="C94" s="60"/>
      <c r="D94" s="5"/>
      <c r="E94" s="57"/>
      <c r="F94" s="57"/>
      <c r="G94" s="57"/>
      <c r="H94" s="57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</row>
    <row r="95" spans="1:50" ht="16" x14ac:dyDescent="0.2">
      <c r="A95" s="57"/>
      <c r="B95" s="57"/>
      <c r="C95" s="51"/>
      <c r="D95" s="57"/>
      <c r="E95" s="52"/>
      <c r="F95" s="53"/>
      <c r="G95" s="53"/>
      <c r="H95" s="49"/>
      <c r="I95" s="61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</row>
    <row r="96" spans="1:50" ht="16" x14ac:dyDescent="0.2">
      <c r="A96" s="57"/>
      <c r="B96" s="57"/>
      <c r="C96" s="51"/>
      <c r="D96" s="51"/>
      <c r="E96" s="49"/>
      <c r="F96" s="49"/>
      <c r="G96" s="49"/>
      <c r="H96" s="49"/>
      <c r="I96" s="61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</row>
    <row r="97" spans="1:50" ht="16" x14ac:dyDescent="0.2">
      <c r="A97" s="57"/>
      <c r="B97" s="57"/>
      <c r="C97" s="51"/>
      <c r="D97" s="51"/>
      <c r="E97" s="49"/>
      <c r="F97" s="49"/>
      <c r="G97" s="49"/>
      <c r="H97" s="49"/>
      <c r="I97" s="61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</row>
    <row r="98" spans="1:50" ht="16" x14ac:dyDescent="0.2">
      <c r="A98" s="57"/>
      <c r="B98" s="57"/>
      <c r="C98" s="51"/>
      <c r="D98" s="51"/>
      <c r="E98" s="49"/>
      <c r="F98" s="49"/>
      <c r="G98" s="49"/>
      <c r="H98" s="49"/>
      <c r="I98" s="61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</row>
    <row r="99" spans="1:50" ht="16" x14ac:dyDescent="0.2">
      <c r="A99" s="57"/>
      <c r="B99" s="57"/>
      <c r="C99" s="60"/>
      <c r="D99" s="51"/>
      <c r="E99" s="57"/>
      <c r="F99" s="57"/>
      <c r="G99" s="57"/>
      <c r="H99" s="57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</row>
    <row r="100" spans="1:50" ht="16" x14ac:dyDescent="0.2">
      <c r="A100" s="57"/>
      <c r="B100" s="57"/>
      <c r="C100" s="48"/>
      <c r="D100" s="57"/>
      <c r="E100" s="67"/>
      <c r="F100" s="67"/>
      <c r="G100" s="67"/>
      <c r="H100" s="67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</row>
    <row r="101" spans="1:50" ht="16" x14ac:dyDescent="0.2">
      <c r="A101" s="57"/>
      <c r="B101" s="57"/>
      <c r="C101" s="48"/>
      <c r="D101" s="67"/>
      <c r="E101" s="49"/>
      <c r="F101" s="49"/>
      <c r="G101" s="49"/>
      <c r="H101" s="49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</row>
    <row r="102" spans="1:50" ht="16" x14ac:dyDescent="0.2">
      <c r="A102" s="57"/>
      <c r="B102" s="57"/>
      <c r="C102" s="68"/>
      <c r="D102" s="49"/>
      <c r="E102" s="49"/>
      <c r="F102" s="49"/>
      <c r="G102" s="49"/>
      <c r="H102" s="49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</row>
    <row r="103" spans="1:50" ht="16" x14ac:dyDescent="0.2">
      <c r="A103" s="57"/>
      <c r="B103" s="57"/>
      <c r="C103" s="68"/>
      <c r="D103" s="49"/>
      <c r="E103" s="49"/>
      <c r="F103" s="49"/>
      <c r="G103" s="49"/>
      <c r="H103" s="49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</row>
    <row r="104" spans="1:50" ht="16" x14ac:dyDescent="0.2">
      <c r="A104" s="57"/>
      <c r="B104" s="57"/>
      <c r="C104" s="60"/>
      <c r="D104" s="49"/>
      <c r="E104" s="57"/>
      <c r="F104" s="57"/>
      <c r="G104" s="57"/>
      <c r="H104" s="57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</row>
    <row r="105" spans="1:50" ht="16" x14ac:dyDescent="0.2">
      <c r="A105" s="57"/>
      <c r="B105" s="57"/>
      <c r="C105" s="56"/>
      <c r="D105" s="57"/>
      <c r="E105" s="5"/>
      <c r="F105" s="5"/>
      <c r="G105" s="5"/>
      <c r="H105" s="5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</row>
    <row r="106" spans="1:50" ht="16" x14ac:dyDescent="0.2">
      <c r="A106" s="57"/>
      <c r="B106" s="57"/>
      <c r="C106" s="48"/>
      <c r="D106" s="5"/>
      <c r="E106" s="5"/>
      <c r="F106" s="5"/>
      <c r="G106" s="5"/>
      <c r="H106" s="5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</row>
    <row r="107" spans="1:50" ht="16" x14ac:dyDescent="0.2">
      <c r="A107" s="57"/>
      <c r="B107" s="57"/>
      <c r="C107" s="68"/>
      <c r="D107" s="5"/>
      <c r="E107" s="5"/>
      <c r="F107" s="5"/>
      <c r="G107" s="5"/>
      <c r="H107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</row>
    <row r="108" spans="1:50" ht="16" x14ac:dyDescent="0.2">
      <c r="A108" s="57"/>
      <c r="B108" s="57"/>
      <c r="C108" s="68"/>
      <c r="D108" s="5"/>
      <c r="E108" s="5"/>
      <c r="F108" s="5"/>
      <c r="G108" s="5"/>
      <c r="H108" s="5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</row>
    <row r="109" spans="1:50" x14ac:dyDescent="0.15">
      <c r="A109" s="57"/>
      <c r="B109" s="57"/>
      <c r="C109" s="60"/>
      <c r="D109" s="5"/>
      <c r="E109" s="57"/>
      <c r="F109" s="57"/>
      <c r="G109" s="57"/>
      <c r="H109" s="57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</row>
    <row r="110" spans="1:50" ht="16" x14ac:dyDescent="0.2">
      <c r="A110" s="57"/>
      <c r="B110" s="57"/>
      <c r="C110" s="48"/>
      <c r="D110" s="57"/>
      <c r="E110" s="49"/>
      <c r="F110" s="49"/>
      <c r="G110" s="49"/>
      <c r="H110" s="49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</row>
    <row r="111" spans="1:50" ht="16" x14ac:dyDescent="0.2">
      <c r="A111" s="57"/>
      <c r="B111" s="57"/>
      <c r="C111" s="48"/>
      <c r="D111" s="49"/>
      <c r="E111" s="49"/>
      <c r="F111" s="49"/>
      <c r="G111" s="49"/>
      <c r="H111" s="49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</row>
    <row r="112" spans="1:50" ht="16" x14ac:dyDescent="0.2">
      <c r="A112" s="57"/>
      <c r="B112" s="57"/>
      <c r="C112" s="68"/>
      <c r="D112" s="49"/>
      <c r="E112" s="49"/>
      <c r="F112" s="49"/>
      <c r="G112" s="49"/>
      <c r="H112" s="49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</row>
    <row r="113" spans="1:50" ht="16" x14ac:dyDescent="0.2">
      <c r="A113" s="57"/>
      <c r="B113" s="57"/>
      <c r="C113" s="68"/>
      <c r="D113" s="49"/>
      <c r="E113" s="49"/>
      <c r="F113" s="49"/>
      <c r="G113" s="49"/>
      <c r="H113" s="49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</row>
    <row r="114" spans="1:50" ht="16" x14ac:dyDescent="0.2">
      <c r="A114" s="57"/>
      <c r="B114" s="57"/>
      <c r="C114" s="60"/>
      <c r="D114" s="49"/>
      <c r="E114" s="57"/>
      <c r="F114" s="57"/>
      <c r="G114" s="57"/>
      <c r="H114" s="57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</row>
    <row r="115" spans="1:50" ht="16" x14ac:dyDescent="0.2">
      <c r="A115" s="57"/>
      <c r="B115" s="57"/>
      <c r="C115" s="70"/>
      <c r="D115" s="57"/>
      <c r="E115" s="84"/>
      <c r="F115" s="84"/>
      <c r="G115" s="84"/>
      <c r="H115" s="84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</row>
    <row r="116" spans="1:50" ht="16" x14ac:dyDescent="0.2">
      <c r="A116" s="57"/>
      <c r="B116" s="57"/>
      <c r="C116" s="70"/>
      <c r="D116" s="84"/>
      <c r="E116" s="85"/>
      <c r="F116" s="85"/>
      <c r="G116" s="85"/>
      <c r="H116" s="85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</row>
    <row r="117" spans="1:50" ht="16" x14ac:dyDescent="0.2">
      <c r="A117" s="57"/>
      <c r="B117" s="57"/>
      <c r="C117" s="72"/>
      <c r="D117" s="85"/>
      <c r="E117" s="85"/>
      <c r="F117" s="85"/>
      <c r="G117" s="85"/>
      <c r="H117" s="85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</row>
    <row r="118" spans="1:50" ht="16" x14ac:dyDescent="0.2">
      <c r="A118" s="57"/>
      <c r="B118" s="57"/>
      <c r="C118" s="72"/>
      <c r="D118" s="85"/>
      <c r="E118" s="85"/>
      <c r="F118" s="85"/>
      <c r="G118" s="85"/>
      <c r="H118" s="85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</row>
    <row r="119" spans="1:50" ht="16" x14ac:dyDescent="0.2">
      <c r="A119" s="57"/>
      <c r="B119" s="57"/>
      <c r="C119" s="60"/>
      <c r="D119" s="85"/>
      <c r="E119" s="57"/>
      <c r="F119" s="57"/>
      <c r="G119" s="57"/>
      <c r="H119" s="57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</row>
    <row r="120" spans="1:50" ht="16" x14ac:dyDescent="0.2">
      <c r="A120" s="57"/>
      <c r="B120"/>
      <c r="C120" s="70"/>
      <c r="D120" s="57"/>
      <c r="E120" s="84"/>
      <c r="F120" s="84"/>
      <c r="G120" s="84"/>
      <c r="H120" s="84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</row>
    <row r="121" spans="1:50" ht="16" x14ac:dyDescent="0.2">
      <c r="A121" s="57"/>
      <c r="B121"/>
      <c r="C121" s="70"/>
      <c r="D121" s="84"/>
      <c r="E121" s="85"/>
      <c r="F121" s="85"/>
      <c r="G121" s="85"/>
      <c r="H121" s="85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</row>
    <row r="122" spans="1:50" ht="16" x14ac:dyDescent="0.2">
      <c r="A122" s="57"/>
      <c r="B122"/>
      <c r="C122" s="72"/>
      <c r="D122" s="85"/>
      <c r="E122" s="85"/>
      <c r="F122" s="85"/>
      <c r="G122" s="85"/>
      <c r="H122" s="85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</row>
    <row r="123" spans="1:50" ht="16" x14ac:dyDescent="0.2">
      <c r="A123" s="57"/>
      <c r="B123"/>
      <c r="C123" s="72"/>
      <c r="D123" s="85"/>
      <c r="E123" s="85"/>
      <c r="F123" s="85"/>
      <c r="G123" s="85"/>
      <c r="H123" s="85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</row>
    <row r="124" spans="1:50" ht="16" x14ac:dyDescent="0.2">
      <c r="A124" s="57"/>
      <c r="B124" s="57"/>
      <c r="C124" s="60"/>
      <c r="D124" s="85"/>
      <c r="E124" s="57"/>
      <c r="F124" s="57"/>
      <c r="G124" s="57"/>
      <c r="H124" s="57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</row>
    <row r="125" spans="1:50" ht="16" x14ac:dyDescent="0.2">
      <c r="A125" s="57"/>
      <c r="B125" s="57"/>
      <c r="C125" s="48"/>
      <c r="D125" s="57"/>
      <c r="E125" s="67"/>
      <c r="F125" s="67"/>
      <c r="G125" s="67"/>
      <c r="H125" s="67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</row>
    <row r="126" spans="1:50" ht="16" x14ac:dyDescent="0.2">
      <c r="A126" s="57"/>
      <c r="B126" s="57"/>
      <c r="C126" s="48"/>
      <c r="D126" s="67"/>
      <c r="E126" s="49"/>
      <c r="F126" s="49"/>
      <c r="G126" s="49"/>
      <c r="H126" s="49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</row>
    <row r="127" spans="1:50" ht="16" x14ac:dyDescent="0.2">
      <c r="A127" s="57"/>
      <c r="B127" s="57"/>
      <c r="C127" s="68"/>
      <c r="D127" s="49"/>
      <c r="E127" s="49"/>
      <c r="F127" s="49"/>
      <c r="G127" s="49"/>
      <c r="H127" s="49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</row>
    <row r="128" spans="1:50" ht="16" x14ac:dyDescent="0.2">
      <c r="A128" s="57"/>
      <c r="B128" s="57"/>
      <c r="C128" s="68"/>
      <c r="D128" s="49"/>
      <c r="E128" s="49"/>
      <c r="F128" s="49"/>
      <c r="G128" s="49"/>
      <c r="H128" s="49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</row>
    <row r="129" spans="1:50" ht="16" x14ac:dyDescent="0.2">
      <c r="A129" s="57"/>
      <c r="B129" s="57"/>
      <c r="C129" s="60"/>
      <c r="D129" s="49"/>
      <c r="E129" s="57"/>
      <c r="F129" s="57"/>
      <c r="G129" s="57"/>
      <c r="H129" s="57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</row>
    <row r="130" spans="1:50" ht="16" x14ac:dyDescent="0.2">
      <c r="A130" s="57"/>
      <c r="B130" s="57"/>
      <c r="C130" s="48"/>
      <c r="D130" s="57"/>
      <c r="E130" s="67"/>
      <c r="F130" s="67"/>
      <c r="G130" s="67"/>
      <c r="H130" s="67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</row>
    <row r="131" spans="1:50" ht="16" x14ac:dyDescent="0.2">
      <c r="A131" s="57"/>
      <c r="B131" s="57"/>
      <c r="C131" s="48"/>
      <c r="D131" s="67"/>
      <c r="E131" s="49"/>
      <c r="F131" s="49"/>
      <c r="G131" s="49"/>
      <c r="H131" s="49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</row>
    <row r="132" spans="1:50" ht="16" x14ac:dyDescent="0.2">
      <c r="A132" s="57"/>
      <c r="B132" s="57"/>
      <c r="C132" s="68"/>
      <c r="D132" s="49"/>
      <c r="E132" s="49"/>
      <c r="F132" s="49"/>
      <c r="G132" s="49"/>
      <c r="H132" s="49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</row>
    <row r="133" spans="1:50" ht="16" x14ac:dyDescent="0.2">
      <c r="A133" s="57"/>
      <c r="B133" s="57"/>
      <c r="C133" s="48"/>
      <c r="D133" s="49"/>
      <c r="E133" s="49"/>
      <c r="F133" s="49"/>
      <c r="G133" s="49"/>
      <c r="H133" s="49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</row>
    <row r="134" spans="1:50" ht="16" x14ac:dyDescent="0.2">
      <c r="A134" s="57"/>
      <c r="B134" s="57"/>
      <c r="C134" s="68"/>
      <c r="D134" s="49"/>
      <c r="E134" s="49"/>
      <c r="F134" s="49"/>
      <c r="G134" s="49"/>
      <c r="H134" s="49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</row>
    <row r="135" spans="1:50" ht="16" x14ac:dyDescent="0.2">
      <c r="A135" s="57"/>
      <c r="B135" s="57"/>
      <c r="C135" s="60"/>
      <c r="D135" s="49"/>
      <c r="E135" s="57"/>
      <c r="F135" s="57"/>
      <c r="G135" s="57"/>
      <c r="H135" s="57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</row>
    <row r="136" spans="1:50" ht="16" x14ac:dyDescent="0.2">
      <c r="A136" s="57"/>
      <c r="B136" s="57"/>
      <c r="C136" s="48"/>
      <c r="D136" s="57"/>
      <c r="E136" s="67"/>
      <c r="F136" s="67"/>
      <c r="G136" s="67"/>
      <c r="H136" s="67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</row>
    <row r="137" spans="1:50" ht="16" x14ac:dyDescent="0.2">
      <c r="A137" s="57"/>
      <c r="B137" s="57"/>
      <c r="C137" s="48"/>
      <c r="D137" s="67"/>
      <c r="E137" s="49"/>
      <c r="F137" s="49"/>
      <c r="G137" s="49"/>
      <c r="H137" s="49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</row>
    <row r="138" spans="1:50" ht="16" x14ac:dyDescent="0.2">
      <c r="A138" s="57"/>
      <c r="B138" s="57"/>
      <c r="C138" s="68"/>
      <c r="D138" s="49"/>
      <c r="E138" s="49"/>
      <c r="F138" s="49"/>
      <c r="G138" s="49"/>
      <c r="H138" s="49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</row>
    <row r="139" spans="1:50" ht="16" x14ac:dyDescent="0.2">
      <c r="A139" s="57"/>
      <c r="B139" s="57"/>
      <c r="C139" s="68"/>
      <c r="D139" s="49"/>
      <c r="E139" s="49"/>
      <c r="F139" s="49"/>
      <c r="G139" s="49"/>
      <c r="H139" s="49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</row>
    <row r="140" spans="1:50" ht="16" x14ac:dyDescent="0.2">
      <c r="A140" s="57"/>
      <c r="B140" s="57"/>
      <c r="C140" s="60"/>
      <c r="D140" s="49"/>
      <c r="E140" s="57"/>
      <c r="F140" s="57"/>
      <c r="G140" s="57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</row>
    <row r="141" spans="1:50" ht="16" x14ac:dyDescent="0.2">
      <c r="A141" s="57"/>
      <c r="B141" s="57"/>
      <c r="C141" s="48"/>
      <c r="D141" s="57"/>
      <c r="E141" s="67"/>
      <c r="F141" s="67"/>
      <c r="G141" s="67"/>
      <c r="H141" s="67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</row>
    <row r="142" spans="1:50" ht="16" x14ac:dyDescent="0.2">
      <c r="A142" s="57"/>
      <c r="B142" s="57"/>
      <c r="C142" s="48"/>
      <c r="D142" s="67"/>
      <c r="E142" s="49"/>
      <c r="F142" s="49"/>
      <c r="G142" s="49"/>
      <c r="H142" s="49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</row>
    <row r="143" spans="1:50" ht="16" x14ac:dyDescent="0.2">
      <c r="A143" s="57"/>
      <c r="B143" s="57"/>
      <c r="C143" s="68"/>
      <c r="D143" s="49"/>
      <c r="E143" s="49"/>
      <c r="F143" s="49"/>
      <c r="G143" s="49"/>
      <c r="H143" s="49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</row>
    <row r="144" spans="1:50" ht="16" x14ac:dyDescent="0.2">
      <c r="A144" s="57"/>
      <c r="B144" s="57"/>
      <c r="C144" s="68"/>
      <c r="D144" s="49"/>
      <c r="E144" s="49"/>
      <c r="F144" s="49"/>
      <c r="G144" s="49"/>
      <c r="H144" s="49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</row>
    <row r="145" spans="1:50" ht="16" x14ac:dyDescent="0.2">
      <c r="A145" s="57"/>
      <c r="B145" s="57"/>
      <c r="C145" s="58"/>
      <c r="D145" s="49"/>
      <c r="E145" s="57"/>
      <c r="F145" s="57"/>
      <c r="G145" s="57"/>
      <c r="H145" s="57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</row>
    <row r="146" spans="1:50" ht="16" x14ac:dyDescent="0.2">
      <c r="A146" s="57"/>
      <c r="B146"/>
      <c r="C146" s="48"/>
      <c r="D146" s="57"/>
      <c r="E146" s="67"/>
      <c r="F146" s="67"/>
      <c r="G146" s="67"/>
      <c r="H146" s="67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</row>
    <row r="147" spans="1:50" ht="16" x14ac:dyDescent="0.2">
      <c r="A147" s="57"/>
      <c r="B147"/>
      <c r="C147" s="48"/>
      <c r="D147" s="67"/>
      <c r="E147" s="49"/>
      <c r="F147" s="49"/>
      <c r="G147" s="49"/>
      <c r="H147" s="49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</row>
    <row r="148" spans="1:50" ht="16" x14ac:dyDescent="0.2">
      <c r="A148" s="57"/>
      <c r="B148"/>
      <c r="C148" s="68"/>
      <c r="D148" s="49"/>
      <c r="E148" s="49"/>
      <c r="F148" s="49"/>
      <c r="G148" s="49"/>
      <c r="H148" s="49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</row>
    <row r="149" spans="1:50" ht="16" x14ac:dyDescent="0.2">
      <c r="A149" s="57"/>
      <c r="B149"/>
      <c r="C149" s="68"/>
      <c r="D149" s="49"/>
      <c r="E149" s="49"/>
      <c r="F149" s="49"/>
      <c r="G149" s="49"/>
      <c r="H149" s="49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</row>
    <row r="150" spans="1:50" ht="16" x14ac:dyDescent="0.2">
      <c r="A150" s="57"/>
      <c r="B150" s="57"/>
      <c r="C150" s="58"/>
      <c r="D150" s="49"/>
      <c r="E150" s="57"/>
      <c r="F150" s="57"/>
      <c r="G150" s="57"/>
      <c r="H150" s="57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</row>
    <row r="151" spans="1:50" ht="16" x14ac:dyDescent="0.2">
      <c r="A151" s="57"/>
      <c r="B151" s="57"/>
      <c r="C151" s="48"/>
      <c r="D151" s="57"/>
      <c r="E151" s="67"/>
      <c r="F151" s="67"/>
      <c r="G151" s="67"/>
      <c r="H151" s="67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</row>
    <row r="152" spans="1:50" ht="16" x14ac:dyDescent="0.2">
      <c r="A152" s="57"/>
      <c r="B152" s="57"/>
      <c r="C152" s="48"/>
      <c r="D152" s="67"/>
      <c r="E152" s="49"/>
      <c r="F152" s="49"/>
      <c r="G152" s="49"/>
      <c r="H152" s="49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</row>
    <row r="153" spans="1:50" ht="16" x14ac:dyDescent="0.2">
      <c r="A153" s="57"/>
      <c r="B153" s="57"/>
      <c r="C153" s="68"/>
      <c r="D153" s="49"/>
      <c r="E153" s="49"/>
      <c r="F153" s="49"/>
      <c r="G153" s="49"/>
      <c r="H153" s="49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</row>
    <row r="154" spans="1:50" ht="16" x14ac:dyDescent="0.2">
      <c r="A154" s="57"/>
      <c r="B154" s="57"/>
      <c r="C154" s="68"/>
      <c r="D154" s="49"/>
      <c r="E154" s="49"/>
      <c r="F154" s="49"/>
      <c r="G154" s="49"/>
      <c r="H154" s="49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</row>
    <row r="155" spans="1:50" ht="16" x14ac:dyDescent="0.2">
      <c r="A155" s="57"/>
      <c r="B155" s="57"/>
      <c r="C155" s="58"/>
      <c r="D155" s="49"/>
      <c r="E155" s="57"/>
      <c r="F155" s="57"/>
      <c r="G155" s="57"/>
      <c r="H155" s="57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</row>
    <row r="156" spans="1:50" ht="16" x14ac:dyDescent="0.2">
      <c r="A156" s="57"/>
      <c r="B156" s="57"/>
      <c r="C156" s="70"/>
      <c r="D156" s="57"/>
      <c r="E156" s="84"/>
      <c r="F156" s="84"/>
      <c r="G156" s="84"/>
      <c r="H156" s="84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</row>
    <row r="157" spans="1:50" ht="16" x14ac:dyDescent="0.2">
      <c r="A157" s="57"/>
      <c r="B157" s="57"/>
      <c r="C157" s="70"/>
      <c r="D157" s="84"/>
      <c r="E157" s="85"/>
      <c r="F157" s="85"/>
      <c r="G157" s="85"/>
      <c r="H157" s="85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</row>
    <row r="158" spans="1:50" ht="16" x14ac:dyDescent="0.2">
      <c r="A158" s="57"/>
      <c r="B158" s="57"/>
      <c r="C158" s="72"/>
      <c r="D158" s="85"/>
      <c r="E158" s="85"/>
      <c r="F158" s="85"/>
      <c r="G158" s="85"/>
      <c r="H158" s="85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</row>
    <row r="159" spans="1:50" ht="16" x14ac:dyDescent="0.2">
      <c r="A159" s="57"/>
      <c r="B159" s="57"/>
      <c r="C159" s="72"/>
      <c r="D159" s="85"/>
      <c r="E159" s="85"/>
      <c r="F159" s="85"/>
      <c r="G159" s="85"/>
      <c r="H159" s="85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</row>
    <row r="160" spans="1:50" ht="16" x14ac:dyDescent="0.2">
      <c r="A160" s="57"/>
      <c r="B160" s="57"/>
      <c r="C160" s="58"/>
      <c r="D160" s="85"/>
      <c r="E160" s="57"/>
      <c r="F160" s="57"/>
      <c r="G160" s="57"/>
      <c r="H160" s="57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</row>
    <row r="161" spans="1:50" ht="16" x14ac:dyDescent="0.2">
      <c r="A161" s="57"/>
      <c r="B161" s="57"/>
      <c r="C161" s="48"/>
      <c r="D161" s="57"/>
      <c r="E161" s="67"/>
      <c r="F161" s="67"/>
      <c r="G161" s="67"/>
      <c r="H161" s="67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</row>
    <row r="162" spans="1:50" ht="16" x14ac:dyDescent="0.2">
      <c r="A162" s="57"/>
      <c r="B162" s="57"/>
      <c r="C162" s="48"/>
      <c r="D162" s="67"/>
      <c r="E162" s="49"/>
      <c r="F162" s="49"/>
      <c r="G162" s="49"/>
      <c r="H162" s="49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</row>
    <row r="163" spans="1:50" ht="16" x14ac:dyDescent="0.2">
      <c r="A163" s="57"/>
      <c r="B163" s="57"/>
      <c r="C163" s="68"/>
      <c r="D163" s="49"/>
      <c r="E163" s="49"/>
      <c r="F163" s="49"/>
      <c r="G163" s="49"/>
      <c r="H163" s="49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</row>
    <row r="164" spans="1:50" ht="16" x14ac:dyDescent="0.2">
      <c r="A164" s="57"/>
      <c r="B164" s="57"/>
      <c r="C164" s="68"/>
      <c r="D164" s="49"/>
      <c r="E164" s="49"/>
      <c r="F164" s="49"/>
      <c r="G164" s="49"/>
      <c r="H164" s="49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</row>
    <row r="165" spans="1:50" ht="16" x14ac:dyDescent="0.2">
      <c r="A165" s="57"/>
      <c r="B165" s="57"/>
      <c r="C165" s="58"/>
      <c r="D165" s="49"/>
      <c r="E165" s="57"/>
      <c r="F165" s="57"/>
      <c r="G165" s="57"/>
      <c r="H165" s="57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</row>
    <row r="166" spans="1:50" ht="16" x14ac:dyDescent="0.2">
      <c r="A166" s="57"/>
      <c r="B166" s="65"/>
      <c r="C166" s="51"/>
      <c r="D166" s="57"/>
      <c r="E166" s="49"/>
      <c r="F166" s="49"/>
      <c r="G166" s="49"/>
      <c r="H166" s="49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</row>
    <row r="167" spans="1:50" ht="16" x14ac:dyDescent="0.2">
      <c r="A167" s="65"/>
      <c r="B167" s="66"/>
      <c r="C167" s="48"/>
      <c r="D167" s="49"/>
      <c r="E167" s="49"/>
      <c r="F167" s="49"/>
      <c r="G167" s="49"/>
      <c r="H167" s="49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</row>
    <row r="168" spans="1:50" ht="16" x14ac:dyDescent="0.2">
      <c r="A168" s="65"/>
      <c r="B168" s="65"/>
      <c r="C168" s="68"/>
      <c r="D168" s="49"/>
      <c r="E168" s="49"/>
      <c r="F168" s="49"/>
      <c r="G168" s="49"/>
      <c r="H168" s="49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</row>
    <row r="169" spans="1:50" ht="16" x14ac:dyDescent="0.2">
      <c r="A169" s="65"/>
      <c r="B169" s="65"/>
      <c r="C169" s="58"/>
      <c r="D169" s="49"/>
      <c r="E169" s="49"/>
      <c r="F169" s="49"/>
      <c r="G169" s="49"/>
      <c r="H169" s="49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</row>
    <row r="170" spans="1:50" ht="16" x14ac:dyDescent="0.2">
      <c r="A170" s="65"/>
      <c r="B170" s="57"/>
      <c r="C170" s="60"/>
      <c r="D170" s="49"/>
      <c r="E170" s="57"/>
      <c r="F170" s="57"/>
      <c r="G170" s="57"/>
      <c r="H170" s="57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</row>
    <row r="171" spans="1:50" ht="16" x14ac:dyDescent="0.2">
      <c r="A171" s="57"/>
      <c r="B171" s="65"/>
      <c r="C171" s="51"/>
      <c r="D171" s="57"/>
      <c r="E171" s="49"/>
      <c r="F171" s="49"/>
      <c r="G171" s="49"/>
      <c r="H171" s="49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</row>
    <row r="172" spans="1:50" ht="16" x14ac:dyDescent="0.2">
      <c r="A172" s="65"/>
      <c r="B172" s="66"/>
      <c r="C172" s="48"/>
      <c r="D172" s="49"/>
      <c r="E172" s="49"/>
      <c r="F172" s="49"/>
      <c r="G172" s="49"/>
      <c r="H172" s="49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</row>
    <row r="173" spans="1:50" ht="16" x14ac:dyDescent="0.2">
      <c r="A173" s="65"/>
      <c r="B173" s="65"/>
      <c r="C173" s="68"/>
      <c r="D173" s="49"/>
      <c r="E173" s="49"/>
      <c r="F173" s="49"/>
      <c r="G173" s="49"/>
      <c r="H173" s="49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</row>
    <row r="174" spans="1:50" ht="16" x14ac:dyDescent="0.2">
      <c r="A174" s="65"/>
      <c r="B174" s="65"/>
      <c r="C174" s="58"/>
      <c r="D174" s="49"/>
      <c r="E174" s="49"/>
      <c r="F174" s="49"/>
      <c r="G174" s="49"/>
      <c r="H174" s="49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</row>
    <row r="175" spans="1:50" ht="16" x14ac:dyDescent="0.2">
      <c r="A175" s="65"/>
      <c r="B175" s="57"/>
      <c r="C175" s="63"/>
      <c r="D175" s="49"/>
      <c r="E175" s="57"/>
      <c r="F175" s="57"/>
      <c r="G175" s="57"/>
      <c r="H175" s="57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</row>
    <row r="176" spans="1:50" ht="16" x14ac:dyDescent="0.2">
      <c r="A176" s="57"/>
      <c r="B176" s="65"/>
      <c r="C176" s="48"/>
      <c r="D176" s="57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</row>
    <row r="177" spans="1:50" ht="16" x14ac:dyDescent="0.2">
      <c r="A177" s="65"/>
      <c r="B177" s="66"/>
      <c r="C177" s="48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</row>
    <row r="178" spans="1:50" ht="16" x14ac:dyDescent="0.2">
      <c r="A178" s="65"/>
      <c r="B178" s="65"/>
      <c r="C178" s="68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</row>
    <row r="179" spans="1:50" ht="16" x14ac:dyDescent="0.2">
      <c r="A179" s="65"/>
      <c r="B179" s="65"/>
      <c r="C179" s="68"/>
      <c r="H179" s="73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</row>
    <row r="180" spans="1:50" x14ac:dyDescent="0.15">
      <c r="A180" s="65"/>
      <c r="B180" s="57"/>
      <c r="C180" s="63"/>
      <c r="E180" s="57"/>
      <c r="F180" s="57"/>
      <c r="G180" s="57"/>
      <c r="H180" s="57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</row>
    <row r="181" spans="1:50" ht="16" x14ac:dyDescent="0.2">
      <c r="A181" s="57"/>
      <c r="B181" s="57"/>
      <c r="C181" s="56"/>
      <c r="D181" s="57"/>
      <c r="E181" s="5"/>
      <c r="F181" s="5"/>
      <c r="G181" s="5"/>
      <c r="H181" s="5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</row>
    <row r="182" spans="1:50" ht="16" x14ac:dyDescent="0.2">
      <c r="A182" s="65"/>
      <c r="B182" s="57"/>
      <c r="C182" s="48"/>
      <c r="D182" s="5"/>
      <c r="E182" s="5"/>
      <c r="F182" s="5"/>
      <c r="G182" s="5"/>
      <c r="H182" s="5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</row>
    <row r="183" spans="1:50" ht="16" x14ac:dyDescent="0.2">
      <c r="A183" s="65"/>
      <c r="B183" s="57"/>
      <c r="C183" s="68"/>
      <c r="D183" s="5"/>
      <c r="E183" s="5"/>
      <c r="F183" s="5"/>
      <c r="G183" s="5"/>
      <c r="H183" s="5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</row>
    <row r="184" spans="1:50" ht="16" x14ac:dyDescent="0.2">
      <c r="A184" s="65"/>
      <c r="B184" s="57"/>
      <c r="C184" s="68"/>
      <c r="D184" s="5"/>
      <c r="E184" s="5"/>
      <c r="F184" s="5"/>
      <c r="G184" s="5"/>
      <c r="H184" s="5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</row>
    <row r="185" spans="1:50" x14ac:dyDescent="0.15">
      <c r="A185" s="65"/>
      <c r="B185" s="57"/>
      <c r="C185" s="57"/>
      <c r="D185" s="5"/>
      <c r="E185" s="57"/>
      <c r="F185" s="57"/>
      <c r="G185" s="57"/>
      <c r="H185" s="57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</row>
    <row r="186" spans="1:50" ht="16" x14ac:dyDescent="0.2">
      <c r="A186" s="57"/>
      <c r="B186" s="65"/>
      <c r="C186" s="56"/>
      <c r="D186" s="57"/>
      <c r="E186" s="57"/>
      <c r="F186" s="57"/>
      <c r="G186" s="57"/>
      <c r="H186" s="57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</row>
    <row r="187" spans="1:50" ht="16" x14ac:dyDescent="0.2">
      <c r="A187" s="65"/>
      <c r="B187" s="66"/>
      <c r="C187" s="56"/>
      <c r="D187" s="57"/>
      <c r="E187" s="57"/>
      <c r="F187" s="57"/>
      <c r="G187" s="57"/>
      <c r="H187" s="57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</row>
    <row r="188" spans="1:50" ht="16" x14ac:dyDescent="0.2">
      <c r="A188" s="65"/>
      <c r="B188" s="65"/>
      <c r="C188" s="58"/>
      <c r="D188" s="57"/>
      <c r="E188" s="57"/>
      <c r="F188" s="57"/>
      <c r="G188" s="57"/>
      <c r="H188" s="57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</row>
    <row r="189" spans="1:50" ht="16" x14ac:dyDescent="0.2">
      <c r="A189" s="65"/>
      <c r="B189" s="65"/>
      <c r="C189" s="58"/>
      <c r="D189" s="57"/>
      <c r="E189" s="57"/>
      <c r="F189" s="57"/>
      <c r="G189" s="57"/>
      <c r="H189" s="57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</row>
    <row r="190" spans="1:50" x14ac:dyDescent="0.15">
      <c r="A190" s="65"/>
      <c r="B190" s="57"/>
      <c r="C190" s="63"/>
      <c r="D190" s="57"/>
      <c r="E190" s="57"/>
      <c r="F190" s="57"/>
      <c r="G190" s="57"/>
      <c r="H190" s="57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</row>
    <row r="191" spans="1:50" ht="16" x14ac:dyDescent="0.2">
      <c r="A191" s="57"/>
      <c r="B191" s="65"/>
      <c r="C191" s="56"/>
      <c r="D191" s="57"/>
      <c r="E191" s="5"/>
      <c r="F191" s="5"/>
      <c r="G191" s="5"/>
      <c r="H191" s="5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</row>
    <row r="192" spans="1:50" ht="16" x14ac:dyDescent="0.2">
      <c r="A192" s="65"/>
      <c r="B192" s="57"/>
      <c r="C192" s="48"/>
      <c r="D192" s="5"/>
      <c r="E192" s="5"/>
      <c r="F192" s="5"/>
      <c r="G192" s="5"/>
      <c r="H192" s="5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</row>
    <row r="193" spans="1:50" ht="16" x14ac:dyDescent="0.2">
      <c r="A193" s="57"/>
      <c r="B193" s="57"/>
      <c r="C193" s="68"/>
      <c r="D193" s="5"/>
      <c r="E193" s="5"/>
      <c r="F193" s="5"/>
      <c r="G193" s="5"/>
      <c r="H193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</row>
    <row r="194" spans="1:50" ht="16" x14ac:dyDescent="0.2">
      <c r="A194" s="57"/>
      <c r="B194" s="57"/>
      <c r="C194" s="68"/>
      <c r="D194" s="5"/>
      <c r="E194" s="5"/>
      <c r="F194" s="5"/>
      <c r="G194" s="5"/>
      <c r="H194" s="5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</row>
    <row r="195" spans="1:50" x14ac:dyDescent="0.15">
      <c r="A195" s="57"/>
      <c r="B195" s="57"/>
      <c r="C195" s="63"/>
      <c r="D195" s="5"/>
      <c r="E195" s="57"/>
      <c r="F195" s="57"/>
      <c r="G195" s="57"/>
      <c r="H195" s="57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</row>
    <row r="196" spans="1:50" ht="16" x14ac:dyDescent="0.2">
      <c r="A196" s="57"/>
      <c r="B196" s="57"/>
      <c r="C196" s="56"/>
      <c r="D196" s="57"/>
      <c r="E196" s="78"/>
      <c r="F196" s="78"/>
      <c r="G196" s="77"/>
      <c r="H196" s="77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</row>
    <row r="197" spans="1:50" ht="16" x14ac:dyDescent="0.2">
      <c r="A197" s="57"/>
      <c r="B197" s="57"/>
      <c r="C197" s="56"/>
      <c r="D197" s="77"/>
      <c r="E197" s="77"/>
      <c r="F197" s="77"/>
      <c r="G197" s="77"/>
      <c r="H197" s="77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</row>
    <row r="198" spans="1:50" ht="16" x14ac:dyDescent="0.2">
      <c r="A198" s="57"/>
      <c r="B198" s="57"/>
      <c r="C198" s="58"/>
      <c r="D198" s="77"/>
      <c r="E198" s="77"/>
      <c r="F198" s="77"/>
      <c r="G198" s="77"/>
      <c r="H198" s="57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</row>
    <row r="199" spans="1:50" ht="16" x14ac:dyDescent="0.2">
      <c r="A199" s="57"/>
      <c r="B199" s="57"/>
      <c r="C199" s="58"/>
      <c r="D199" s="77"/>
      <c r="E199" s="77"/>
      <c r="F199" s="77"/>
      <c r="G199" s="77"/>
      <c r="H199" s="77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</row>
    <row r="200" spans="1:50" x14ac:dyDescent="0.15">
      <c r="A200" s="65"/>
      <c r="B200" s="66"/>
      <c r="C200" s="74"/>
      <c r="D200" s="77"/>
      <c r="E200" s="73"/>
      <c r="F200" s="73"/>
      <c r="G200" s="73"/>
      <c r="H200" s="73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</row>
    <row r="201" spans="1:50" ht="16" x14ac:dyDescent="0.2">
      <c r="A201" s="65"/>
      <c r="B201" s="65"/>
      <c r="C201" s="70"/>
      <c r="D201" s="73"/>
      <c r="E201" s="71"/>
      <c r="F201" s="75"/>
      <c r="G201" s="71"/>
      <c r="H201" s="71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</row>
    <row r="202" spans="1:50" ht="16" x14ac:dyDescent="0.2">
      <c r="A202" s="65"/>
      <c r="B202" s="65"/>
      <c r="C202" s="70"/>
      <c r="D202" s="71"/>
      <c r="E202" s="71"/>
      <c r="F202" s="71"/>
      <c r="G202" s="71"/>
      <c r="H202" s="71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</row>
    <row r="203" spans="1:50" ht="16" x14ac:dyDescent="0.2">
      <c r="A203" s="65"/>
      <c r="B203" s="57"/>
      <c r="C203" s="72"/>
      <c r="D203" s="71"/>
      <c r="E203" s="71"/>
      <c r="F203" s="71"/>
      <c r="G203" s="71"/>
      <c r="H203" s="73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</row>
    <row r="204" spans="1:50" ht="16" x14ac:dyDescent="0.2">
      <c r="A204" s="57"/>
      <c r="B204" s="57"/>
      <c r="C204" s="72"/>
      <c r="D204" s="71"/>
      <c r="E204" s="71"/>
      <c r="F204" s="71"/>
      <c r="G204" s="71"/>
      <c r="H204" s="71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</row>
    <row r="205" spans="1:50" ht="16" x14ac:dyDescent="0.2">
      <c r="A205" s="57"/>
      <c r="B205" s="57"/>
      <c r="C205" s="70"/>
      <c r="D205" s="71"/>
      <c r="E205" s="73"/>
      <c r="F205" s="73"/>
      <c r="G205" s="73"/>
      <c r="H205" s="73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</row>
    <row r="206" spans="1:50" ht="16" x14ac:dyDescent="0.2">
      <c r="A206" s="57"/>
      <c r="B206" s="57"/>
      <c r="C206" s="70"/>
      <c r="D206" s="73"/>
      <c r="E206" s="71"/>
      <c r="F206" s="75"/>
      <c r="G206" s="71"/>
      <c r="H206" s="71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</row>
    <row r="207" spans="1:50" ht="16" x14ac:dyDescent="0.2">
      <c r="A207" s="57"/>
      <c r="B207" s="57"/>
      <c r="C207" s="70"/>
      <c r="D207" s="71"/>
      <c r="E207" s="71"/>
      <c r="F207" s="75"/>
      <c r="G207" s="71"/>
      <c r="H207" s="71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</row>
    <row r="208" spans="1:50" ht="16" x14ac:dyDescent="0.2">
      <c r="A208" s="57"/>
      <c r="B208" s="57"/>
      <c r="C208" s="72"/>
      <c r="D208" s="71"/>
      <c r="E208" s="71"/>
      <c r="F208" s="71"/>
      <c r="G208" s="71"/>
      <c r="H208" s="73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</row>
    <row r="209" spans="1:50" ht="16" x14ac:dyDescent="0.2">
      <c r="A209" s="57"/>
      <c r="B209" s="57"/>
      <c r="C209" s="72"/>
      <c r="D209" s="71"/>
      <c r="E209" s="71"/>
      <c r="F209" s="71"/>
      <c r="G209" s="71"/>
      <c r="H209" s="71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</row>
    <row r="210" spans="1:50" ht="16" x14ac:dyDescent="0.2">
      <c r="A210" s="57"/>
      <c r="B210" s="57"/>
      <c r="C210" s="56"/>
      <c r="D210" s="71"/>
      <c r="E210" s="57"/>
      <c r="F210" s="57"/>
      <c r="G210" s="57"/>
      <c r="H210" s="57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</row>
    <row r="211" spans="1:50" ht="16" x14ac:dyDescent="0.2">
      <c r="A211" s="64"/>
      <c r="B211" s="64"/>
      <c r="C211" s="56"/>
      <c r="D211" s="57"/>
      <c r="E211" s="57"/>
      <c r="F211" s="62"/>
      <c r="G211" s="62"/>
      <c r="H211" s="62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</row>
    <row r="212" spans="1:50" ht="16" x14ac:dyDescent="0.2">
      <c r="A212" s="64"/>
      <c r="B212" s="64"/>
      <c r="C212" s="56"/>
      <c r="D212" s="57"/>
      <c r="E212" s="57"/>
      <c r="F212" s="59"/>
      <c r="G212" s="59"/>
      <c r="H212" s="59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</row>
    <row r="213" spans="1:50" ht="16" x14ac:dyDescent="0.2">
      <c r="A213" s="64"/>
      <c r="B213" s="64"/>
      <c r="C213" s="58"/>
      <c r="D213" s="57"/>
      <c r="E213" s="57"/>
      <c r="F213" s="59"/>
      <c r="G213" s="59"/>
      <c r="H213" s="59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</row>
    <row r="214" spans="1:50" ht="16" x14ac:dyDescent="0.2">
      <c r="A214" s="64"/>
      <c r="B214" s="64"/>
      <c r="C214" s="60"/>
      <c r="D214" s="57"/>
      <c r="E214" s="57"/>
      <c r="F214" s="59"/>
      <c r="G214" s="59"/>
      <c r="H214" s="59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</row>
    <row r="215" spans="1:50" ht="16" x14ac:dyDescent="0.2">
      <c r="A215" s="57"/>
      <c r="B215" s="57"/>
      <c r="C215" s="56"/>
      <c r="D215" s="57"/>
      <c r="E215" s="62"/>
      <c r="F215" s="57"/>
      <c r="G215" s="57"/>
      <c r="H215" s="57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</row>
    <row r="216" spans="1:50" ht="16" x14ac:dyDescent="0.2">
      <c r="A216" s="64"/>
      <c r="B216" s="64"/>
      <c r="C216" s="56"/>
      <c r="D216" s="62"/>
      <c r="E216" s="59"/>
      <c r="F216" s="62"/>
      <c r="G216" s="62"/>
      <c r="H216" s="62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</row>
    <row r="217" spans="1:50" ht="16" x14ac:dyDescent="0.2">
      <c r="A217" s="64"/>
      <c r="B217" s="64"/>
      <c r="C217" s="56"/>
      <c r="D217" s="59"/>
      <c r="E217" s="59"/>
      <c r="F217" s="62"/>
      <c r="G217" s="62"/>
      <c r="H217" s="62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</row>
    <row r="218" spans="1:50" ht="16" x14ac:dyDescent="0.2">
      <c r="A218" s="64"/>
      <c r="B218" s="64"/>
      <c r="C218" s="58"/>
      <c r="D218" s="59"/>
      <c r="E218" s="59"/>
      <c r="F218" s="59"/>
      <c r="G218" s="59"/>
      <c r="H218" s="59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</row>
    <row r="219" spans="1:50" ht="16" x14ac:dyDescent="0.2">
      <c r="A219" s="64"/>
      <c r="B219" s="64"/>
      <c r="C219" s="60"/>
      <c r="D219" s="59"/>
      <c r="E219" s="57"/>
      <c r="F219" s="59"/>
      <c r="G219" s="59"/>
      <c r="H219" s="59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</row>
    <row r="220" spans="1:50" ht="16" x14ac:dyDescent="0.2">
      <c r="A220" s="64"/>
      <c r="B220" s="64"/>
      <c r="C220" s="56"/>
      <c r="D220" s="57"/>
      <c r="E220" s="62"/>
      <c r="F220" s="59"/>
      <c r="G220" s="59"/>
      <c r="H220" s="59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</row>
    <row r="221" spans="1:50" ht="16" x14ac:dyDescent="0.2">
      <c r="A221" s="57"/>
      <c r="B221" s="57"/>
      <c r="C221" s="56"/>
      <c r="D221" s="62"/>
      <c r="E221" s="62"/>
      <c r="F221" s="57"/>
      <c r="G221" s="57"/>
      <c r="H221" s="57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</row>
    <row r="222" spans="1:50" ht="16" x14ac:dyDescent="0.2">
      <c r="A222" s="64"/>
      <c r="B222" s="64"/>
      <c r="C222" s="56"/>
      <c r="D222" s="62"/>
      <c r="E222" s="59"/>
      <c r="F222" s="62"/>
      <c r="G222" s="62"/>
      <c r="H222" s="62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</row>
    <row r="223" spans="1:50" ht="16" x14ac:dyDescent="0.2">
      <c r="A223" s="64"/>
      <c r="B223" s="64"/>
      <c r="C223" s="58"/>
      <c r="D223" s="59"/>
      <c r="E223" s="59"/>
      <c r="F223" s="59"/>
      <c r="G223" s="59"/>
      <c r="H223" s="59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</row>
    <row r="224" spans="1:50" ht="16" x14ac:dyDescent="0.2">
      <c r="A224" s="64"/>
      <c r="B224" s="64"/>
      <c r="C224" s="56"/>
      <c r="D224" s="59"/>
      <c r="E224" s="59"/>
      <c r="F224" s="59"/>
      <c r="G224" s="59"/>
      <c r="H224" s="59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</row>
    <row r="225" spans="1:50" ht="16" x14ac:dyDescent="0.2">
      <c r="A225" s="64"/>
      <c r="B225" s="64"/>
      <c r="C225" s="63"/>
      <c r="D225" s="59"/>
      <c r="E225" s="57"/>
      <c r="F225" s="59"/>
      <c r="G225" s="59"/>
      <c r="H225" s="59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</row>
    <row r="226" spans="1:50" ht="16" x14ac:dyDescent="0.2">
      <c r="A226" s="57"/>
      <c r="B226" s="57"/>
      <c r="C226" s="56"/>
      <c r="D226" s="57"/>
      <c r="E226" s="62"/>
      <c r="F226" s="57"/>
      <c r="G226" s="57"/>
      <c r="H226" s="57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</row>
    <row r="227" spans="1:50" ht="16" x14ac:dyDescent="0.2">
      <c r="A227" s="65"/>
      <c r="B227" s="65"/>
      <c r="C227" s="56"/>
      <c r="D227" s="62"/>
      <c r="E227" s="59"/>
      <c r="F227" s="57"/>
      <c r="G227" s="57"/>
      <c r="H227" s="57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</row>
    <row r="228" spans="1:50" ht="16" x14ac:dyDescent="0.2">
      <c r="A228" s="65"/>
      <c r="B228" s="66"/>
      <c r="C228" s="58"/>
      <c r="D228" s="59"/>
      <c r="E228" s="59"/>
      <c r="F228" s="57"/>
      <c r="G228" s="57"/>
      <c r="H228" s="57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</row>
    <row r="229" spans="1:50" ht="16" x14ac:dyDescent="0.2">
      <c r="A229" s="65"/>
      <c r="B229" s="65"/>
      <c r="C229" s="58"/>
      <c r="D229" s="59"/>
      <c r="E229" s="59"/>
      <c r="F229" s="57"/>
      <c r="G229" s="57"/>
      <c r="H229" s="57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</row>
    <row r="230" spans="1:50" ht="16" x14ac:dyDescent="0.2">
      <c r="A230" s="65"/>
      <c r="B230" s="65"/>
      <c r="C230" s="63"/>
      <c r="D230" s="59"/>
      <c r="E230" s="57"/>
      <c r="F230" s="57"/>
      <c r="G230" s="57"/>
      <c r="H230" s="57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</row>
    <row r="231" spans="1:50" ht="16" x14ac:dyDescent="0.2">
      <c r="A231" s="57"/>
      <c r="B231" s="57"/>
      <c r="C231" s="56"/>
      <c r="D231" s="57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</row>
    <row r="232" spans="1:50" ht="16" x14ac:dyDescent="0.2">
      <c r="A232" s="65"/>
      <c r="B232" s="65"/>
      <c r="C232" s="48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</row>
    <row r="233" spans="1:50" ht="16" x14ac:dyDescent="0.2">
      <c r="A233" s="65"/>
      <c r="B233" s="66"/>
      <c r="C233" s="68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</row>
    <row r="234" spans="1:50" ht="16" x14ac:dyDescent="0.2">
      <c r="A234" s="65"/>
      <c r="B234" s="65"/>
      <c r="C234" s="68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</row>
    <row r="235" spans="1:50" x14ac:dyDescent="0.15">
      <c r="A235" s="65"/>
      <c r="B235" s="65"/>
      <c r="C235" s="63"/>
      <c r="E235" s="57"/>
      <c r="F235" s="57"/>
      <c r="G235" s="57"/>
      <c r="H235" s="57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</row>
    <row r="236" spans="1:50" ht="16" x14ac:dyDescent="0.2">
      <c r="A236" s="57"/>
      <c r="B236" s="57"/>
      <c r="C236" s="56"/>
      <c r="D236" s="57"/>
      <c r="E236" s="57"/>
      <c r="F236" s="57"/>
      <c r="G236" s="57"/>
      <c r="H236" s="57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</row>
    <row r="237" spans="1:50" ht="16" x14ac:dyDescent="0.2">
      <c r="A237" s="57"/>
      <c r="B237" s="57"/>
      <c r="C237" s="56"/>
      <c r="D237" s="57"/>
      <c r="E237" s="57"/>
      <c r="F237" s="57"/>
      <c r="G237" s="57"/>
      <c r="H237" s="57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</row>
    <row r="238" spans="1:50" ht="16" x14ac:dyDescent="0.2">
      <c r="A238" s="65"/>
      <c r="B238" s="65"/>
      <c r="C238" s="56"/>
      <c r="D238" s="57"/>
      <c r="E238" s="57"/>
      <c r="F238" s="57"/>
      <c r="G238" s="57"/>
      <c r="H238" s="57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</row>
    <row r="239" spans="1:50" ht="16" x14ac:dyDescent="0.2">
      <c r="A239" s="65"/>
      <c r="B239" s="65"/>
      <c r="C239" s="58"/>
      <c r="D239" s="57"/>
      <c r="E239" s="57"/>
      <c r="F239" s="57"/>
      <c r="G239" s="57"/>
      <c r="H239" s="57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</row>
    <row r="240" spans="1:50" ht="16" x14ac:dyDescent="0.2">
      <c r="A240" s="65"/>
      <c r="B240" s="66"/>
      <c r="C240" s="58"/>
      <c r="D240" s="57"/>
      <c r="E240" s="57"/>
      <c r="F240" s="57"/>
      <c r="G240" s="57"/>
      <c r="H240" s="57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</row>
    <row r="241" spans="1:50" x14ac:dyDescent="0.15">
      <c r="A241" s="65"/>
      <c r="B241" s="65"/>
      <c r="C241" s="60"/>
      <c r="D241" s="57"/>
      <c r="E241" s="57"/>
      <c r="F241" s="57"/>
      <c r="G241" s="57"/>
      <c r="H241" s="57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</row>
    <row r="242" spans="1:50" ht="16" x14ac:dyDescent="0.2">
      <c r="A242" s="65"/>
      <c r="B242" s="65"/>
      <c r="C242" s="56"/>
      <c r="D242" s="57"/>
      <c r="E242" s="57"/>
      <c r="F242" s="57"/>
      <c r="G242" s="57"/>
      <c r="H242" s="57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</row>
    <row r="243" spans="1:50" ht="16" x14ac:dyDescent="0.2">
      <c r="A243" s="57"/>
      <c r="B243" s="57"/>
      <c r="C243" s="56"/>
      <c r="D243" s="57"/>
      <c r="E243" s="57"/>
      <c r="F243" s="57"/>
      <c r="G243" s="57"/>
      <c r="H243" s="57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</row>
    <row r="244" spans="1:50" ht="16" x14ac:dyDescent="0.2">
      <c r="A244" s="65"/>
      <c r="B244" s="65"/>
      <c r="C244" s="56"/>
      <c r="D244" s="57"/>
      <c r="E244" s="57"/>
      <c r="F244" s="57"/>
      <c r="G244" s="57"/>
      <c r="H244" s="57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</row>
    <row r="245" spans="1:50" ht="16" x14ac:dyDescent="0.2">
      <c r="A245" s="65"/>
      <c r="B245" s="66"/>
      <c r="C245" s="58"/>
      <c r="D245" s="57"/>
      <c r="E245" s="57"/>
      <c r="F245" s="57"/>
      <c r="G245" s="57"/>
      <c r="H245" s="57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</row>
    <row r="246" spans="1:50" ht="16" x14ac:dyDescent="0.2">
      <c r="A246" s="65"/>
      <c r="B246" s="65"/>
      <c r="C246" s="56"/>
      <c r="D246" s="57"/>
      <c r="E246" s="57"/>
      <c r="F246" s="57"/>
      <c r="G246" s="57"/>
      <c r="H246" s="57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</row>
    <row r="247" spans="1:50" x14ac:dyDescent="0.15">
      <c r="A247" s="65"/>
      <c r="B247" s="65"/>
      <c r="C247" s="76"/>
      <c r="D247" s="57"/>
      <c r="E247" s="57"/>
      <c r="F247" s="57"/>
      <c r="G247" s="57"/>
      <c r="H247" s="57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</row>
    <row r="248" spans="1:50" ht="16" x14ac:dyDescent="0.2">
      <c r="A248" s="57"/>
      <c r="B248" s="57"/>
      <c r="C248" s="56"/>
      <c r="D248" s="57"/>
      <c r="E248" s="57"/>
      <c r="F248" s="57"/>
      <c r="G248" s="57"/>
      <c r="H248" s="57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</row>
    <row r="249" spans="1:50" ht="16" x14ac:dyDescent="0.2">
      <c r="A249" s="57"/>
      <c r="B249" s="57"/>
      <c r="C249" s="56"/>
      <c r="D249" s="57"/>
      <c r="E249" s="57"/>
      <c r="F249" s="57"/>
      <c r="G249" s="57"/>
      <c r="H249" s="57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</row>
    <row r="250" spans="1:50" ht="16" x14ac:dyDescent="0.2">
      <c r="A250" s="57"/>
      <c r="B250" s="57"/>
      <c r="C250" s="58"/>
      <c r="D250" s="57"/>
      <c r="E250" s="57"/>
      <c r="F250" s="57"/>
      <c r="G250" s="57"/>
      <c r="H250" s="57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</row>
    <row r="251" spans="1:50" ht="16" x14ac:dyDescent="0.2">
      <c r="A251" s="57"/>
      <c r="B251" s="57"/>
      <c r="C251" s="56"/>
      <c r="D251" s="57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</row>
    <row r="252" spans="1:50" ht="16" x14ac:dyDescent="0.2">
      <c r="A252" s="57"/>
      <c r="B252" s="57"/>
      <c r="C252" s="48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</row>
    <row r="253" spans="1:50" ht="16" x14ac:dyDescent="0.2">
      <c r="A253" s="57"/>
      <c r="B253" s="57"/>
      <c r="C253" s="68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</row>
    <row r="254" spans="1:50" ht="16" x14ac:dyDescent="0.2">
      <c r="A254" s="64"/>
      <c r="B254" s="64"/>
      <c r="C254" s="68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</row>
    <row r="255" spans="1:50" ht="16" x14ac:dyDescent="0.2">
      <c r="A255" s="64"/>
      <c r="B255" s="64"/>
      <c r="C255" s="58"/>
      <c r="E255" s="57"/>
      <c r="F255" s="59"/>
      <c r="G255" s="59"/>
      <c r="H255" s="59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</row>
    <row r="256" spans="1:50" ht="16" x14ac:dyDescent="0.2">
      <c r="A256" s="64"/>
      <c r="B256" s="64"/>
      <c r="C256" s="56"/>
      <c r="D256" s="57"/>
      <c r="E256" s="57"/>
      <c r="F256" s="59"/>
      <c r="G256" s="59"/>
      <c r="H256" s="59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</row>
    <row r="257" spans="1:50" ht="16" x14ac:dyDescent="0.2">
      <c r="A257" s="64"/>
      <c r="B257" s="64"/>
      <c r="C257" s="76"/>
      <c r="D257" s="57"/>
      <c r="E257" s="57"/>
      <c r="F257" s="59"/>
      <c r="G257" s="59"/>
      <c r="H257" s="59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</row>
    <row r="258" spans="1:50" ht="16" x14ac:dyDescent="0.2">
      <c r="A258" s="57"/>
      <c r="B258" s="57"/>
      <c r="C258" s="56"/>
      <c r="D258" s="57"/>
      <c r="E258" s="62"/>
      <c r="F258" s="57"/>
      <c r="G258" s="57"/>
      <c r="H258" s="57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</row>
    <row r="259" spans="1:50" ht="16" x14ac:dyDescent="0.2">
      <c r="A259" s="65"/>
      <c r="B259" s="65"/>
      <c r="C259" s="56"/>
      <c r="D259" s="62"/>
      <c r="E259" s="59"/>
      <c r="F259" s="57"/>
      <c r="G259" s="57"/>
      <c r="H259" s="57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</row>
    <row r="260" spans="1:50" ht="16" x14ac:dyDescent="0.2">
      <c r="A260" s="65"/>
      <c r="B260" s="65"/>
      <c r="C260" s="58"/>
      <c r="D260" s="59"/>
      <c r="E260" s="59"/>
      <c r="F260" s="57"/>
      <c r="G260" s="57"/>
      <c r="H260" s="57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</row>
    <row r="261" spans="1:50" ht="16" x14ac:dyDescent="0.2">
      <c r="A261" s="65"/>
      <c r="B261" s="65"/>
      <c r="C261" s="56"/>
      <c r="D261" s="59"/>
      <c r="E261" s="59"/>
      <c r="F261" s="57"/>
      <c r="G261" s="57"/>
      <c r="H261" s="57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</row>
    <row r="262" spans="1:50" ht="16" x14ac:dyDescent="0.2">
      <c r="A262" s="65"/>
      <c r="B262" s="65"/>
      <c r="C262" s="76"/>
      <c r="D262" s="59"/>
      <c r="E262" s="57"/>
      <c r="F262" s="57"/>
      <c r="G262" s="57"/>
      <c r="H262" s="57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</row>
    <row r="263" spans="1:50" ht="16" x14ac:dyDescent="0.2">
      <c r="A263" s="57"/>
      <c r="B263" s="57"/>
      <c r="C263" s="56"/>
      <c r="D263" s="57"/>
      <c r="E263" s="57"/>
      <c r="F263" s="57"/>
      <c r="G263" s="57"/>
      <c r="H263" s="57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</row>
    <row r="264" spans="1:50" ht="16" x14ac:dyDescent="0.2">
      <c r="A264" s="64"/>
      <c r="B264" s="64"/>
      <c r="C264" s="56"/>
      <c r="D264" s="57"/>
      <c r="E264" s="57"/>
      <c r="F264" s="59"/>
      <c r="G264" s="59"/>
      <c r="H264" s="59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</row>
    <row r="265" spans="1:50" ht="16" x14ac:dyDescent="0.2">
      <c r="A265" s="64"/>
      <c r="B265" s="64"/>
      <c r="C265" s="58"/>
      <c r="D265" s="57"/>
      <c r="E265" s="57"/>
      <c r="F265" s="59"/>
      <c r="G265" s="59"/>
      <c r="H265" s="59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</row>
    <row r="266" spans="1:50" ht="16" x14ac:dyDescent="0.2">
      <c r="A266" s="64"/>
      <c r="B266" s="64"/>
      <c r="C266" s="70"/>
      <c r="D266" s="57"/>
      <c r="E266" s="73"/>
      <c r="F266" s="73"/>
      <c r="G266" s="73"/>
      <c r="H266" s="73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</row>
    <row r="267" spans="1:50" ht="16" x14ac:dyDescent="0.2">
      <c r="A267" s="64"/>
      <c r="B267" s="64"/>
      <c r="C267" s="70"/>
      <c r="D267" s="73"/>
      <c r="E267" s="73"/>
      <c r="F267" s="73"/>
      <c r="G267" s="73"/>
      <c r="H267" s="73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</row>
    <row r="268" spans="1:50" ht="16" x14ac:dyDescent="0.2">
      <c r="A268" s="64"/>
      <c r="B268" s="64"/>
      <c r="C268" s="72"/>
      <c r="D268" s="73"/>
      <c r="E268" s="73"/>
      <c r="F268" s="73"/>
      <c r="G268" s="73"/>
      <c r="H268" s="73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</row>
    <row r="269" spans="1:50" ht="16" x14ac:dyDescent="0.2">
      <c r="A269" s="64"/>
      <c r="B269" s="64"/>
      <c r="C269" s="72"/>
      <c r="D269" s="73"/>
      <c r="E269" s="73"/>
      <c r="F269" s="73"/>
      <c r="G269" s="73"/>
      <c r="H269" s="73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</row>
    <row r="270" spans="1:50" ht="16" x14ac:dyDescent="0.2">
      <c r="A270" s="64"/>
      <c r="B270" s="64"/>
      <c r="C270" s="70"/>
      <c r="D270" s="73"/>
      <c r="E270" s="73"/>
      <c r="F270" s="73"/>
      <c r="G270" s="73"/>
      <c r="H270" s="73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</row>
    <row r="271" spans="1:50" ht="16" x14ac:dyDescent="0.2">
      <c r="A271" s="64"/>
      <c r="B271" s="64"/>
      <c r="C271" s="70"/>
      <c r="D271" s="73"/>
      <c r="E271" s="73"/>
      <c r="F271" s="73"/>
      <c r="G271" s="73"/>
      <c r="H271" s="73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</row>
    <row r="272" spans="1:50" ht="16" x14ac:dyDescent="0.2">
      <c r="A272" s="64"/>
      <c r="B272" s="64"/>
      <c r="C272" s="58"/>
      <c r="D272" s="73"/>
      <c r="E272" s="59"/>
      <c r="F272" s="59"/>
      <c r="G272" s="59"/>
      <c r="H272" s="59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</row>
    <row r="273" spans="1:50" ht="16" x14ac:dyDescent="0.2">
      <c r="A273" s="57"/>
      <c r="B273" s="59"/>
      <c r="C273" s="56"/>
      <c r="D273" s="59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</row>
    <row r="274" spans="1:50" ht="16" x14ac:dyDescent="0.2">
      <c r="A274" s="65"/>
      <c r="B274" s="96"/>
      <c r="C274" s="48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</row>
    <row r="275" spans="1:50" ht="16" x14ac:dyDescent="0.2">
      <c r="A275" s="65"/>
      <c r="B275" s="64"/>
      <c r="C275" s="68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</row>
    <row r="276" spans="1:50" ht="16" x14ac:dyDescent="0.2">
      <c r="A276" s="65"/>
      <c r="B276" s="64"/>
      <c r="C276" s="68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</row>
    <row r="277" spans="1:50" ht="16" x14ac:dyDescent="0.2">
      <c r="A277" s="65"/>
      <c r="B277" s="59"/>
      <c r="C277" s="57"/>
      <c r="E277" s="57"/>
      <c r="F277" s="57"/>
      <c r="G277" s="57"/>
      <c r="H277" s="57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</row>
    <row r="278" spans="1:50" ht="16" x14ac:dyDescent="0.2">
      <c r="A278" s="57"/>
      <c r="B278" s="59"/>
      <c r="C278" s="48"/>
      <c r="D278" s="57"/>
      <c r="E278" s="49"/>
      <c r="F278" s="49"/>
      <c r="G278" s="49"/>
      <c r="H278" s="49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</row>
    <row r="279" spans="1:50" ht="16" x14ac:dyDescent="0.2">
      <c r="A279" s="57"/>
      <c r="B279" s="59"/>
      <c r="C279" s="48"/>
      <c r="D279" s="49"/>
      <c r="E279" s="49"/>
      <c r="F279" s="49"/>
      <c r="G279" s="49"/>
      <c r="H279" s="49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</row>
    <row r="280" spans="1:50" ht="16" x14ac:dyDescent="0.2">
      <c r="A280" s="57"/>
      <c r="B280" s="59"/>
      <c r="C280" s="68"/>
      <c r="D280" s="49"/>
      <c r="E280" s="49"/>
      <c r="F280" s="49"/>
      <c r="G280" s="49"/>
      <c r="H280" s="49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</row>
    <row r="281" spans="1:50" ht="16" x14ac:dyDescent="0.2">
      <c r="A281" s="57"/>
      <c r="B281" s="59"/>
      <c r="C281" s="68"/>
      <c r="D281" s="49"/>
      <c r="E281" s="49"/>
      <c r="F281" s="49"/>
      <c r="G281" s="49"/>
      <c r="H281" s="49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</row>
    <row r="282" spans="1:50" ht="16" x14ac:dyDescent="0.2">
      <c r="A282" s="57"/>
      <c r="B282" s="59"/>
      <c r="C282" s="57"/>
      <c r="D282" s="49"/>
      <c r="E282" s="57"/>
      <c r="F282" s="57"/>
      <c r="G282" s="57"/>
      <c r="H282" s="57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</row>
    <row r="283" spans="1:50" ht="16" x14ac:dyDescent="0.2">
      <c r="A283" s="57"/>
      <c r="B283" s="59"/>
      <c r="C283" s="56"/>
      <c r="D283" s="57"/>
      <c r="E283" s="5"/>
      <c r="F283" s="5"/>
      <c r="G283" s="5"/>
      <c r="H283" s="5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</row>
    <row r="284" spans="1:50" ht="16" x14ac:dyDescent="0.2">
      <c r="A284" s="65"/>
      <c r="B284" s="64"/>
      <c r="C284" s="48"/>
      <c r="D284" s="5"/>
      <c r="E284" s="5"/>
      <c r="F284" s="5"/>
      <c r="G284" s="5"/>
      <c r="H284" s="5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</row>
    <row r="285" spans="1:50" ht="16" x14ac:dyDescent="0.2">
      <c r="A285" s="65"/>
      <c r="B285" s="96"/>
      <c r="C285" s="68"/>
      <c r="D285" s="5"/>
      <c r="E285" s="5"/>
      <c r="F285" s="5"/>
      <c r="G285" s="5"/>
      <c r="H285" s="5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</row>
    <row r="286" spans="1:50" ht="16" x14ac:dyDescent="0.2">
      <c r="A286" s="65"/>
      <c r="B286" s="64"/>
      <c r="C286" s="68"/>
      <c r="D286" s="5"/>
      <c r="E286" s="5"/>
      <c r="F286" s="5"/>
      <c r="G286" s="5"/>
      <c r="H286" s="5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</row>
    <row r="287" spans="1:50" ht="16" x14ac:dyDescent="0.2">
      <c r="A287" s="65"/>
      <c r="B287" s="64"/>
      <c r="C287"/>
      <c r="D287" s="5"/>
      <c r="E287"/>
      <c r="F287"/>
      <c r="G287"/>
      <c r="H287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</row>
    <row r="288" spans="1:50" ht="16" x14ac:dyDescent="0.2">
      <c r="A288" s="57"/>
      <c r="B288" s="59"/>
      <c r="C288" s="48"/>
      <c r="D288"/>
      <c r="E288" s="49"/>
      <c r="F288" s="49"/>
      <c r="G288" s="49"/>
      <c r="H288" s="49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</row>
    <row r="289" spans="1:50" ht="16" x14ac:dyDescent="0.2">
      <c r="A289" s="57"/>
      <c r="B289" s="59"/>
      <c r="C289" s="48"/>
      <c r="D289" s="49"/>
      <c r="E289" s="49"/>
      <c r="F289" s="49"/>
      <c r="G289" s="49"/>
      <c r="H289" s="49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</row>
    <row r="290" spans="1:50" ht="16" x14ac:dyDescent="0.2">
      <c r="A290" s="57"/>
      <c r="B290" s="59"/>
      <c r="C290" s="68"/>
      <c r="D290" s="49"/>
      <c r="E290" s="49"/>
      <c r="F290" s="49"/>
      <c r="G290" s="49"/>
      <c r="H290" s="49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</row>
    <row r="291" spans="1:50" ht="16" x14ac:dyDescent="0.2">
      <c r="A291" s="57"/>
      <c r="B291" s="59"/>
      <c r="C291" s="68"/>
      <c r="D291" s="49"/>
      <c r="E291" s="49"/>
      <c r="F291" s="49"/>
      <c r="G291" s="49"/>
      <c r="H291" s="49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</row>
    <row r="292" spans="1:50" ht="16" x14ac:dyDescent="0.2">
      <c r="A292" s="57"/>
      <c r="B292" s="59"/>
      <c r="C292" s="57"/>
      <c r="D292" s="49"/>
      <c r="E292" s="57"/>
      <c r="F292" s="57"/>
      <c r="G292" s="57"/>
      <c r="H292" s="57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</row>
    <row r="293" spans="1:50" ht="16" x14ac:dyDescent="0.2">
      <c r="A293" s="57"/>
      <c r="B293"/>
      <c r="C293" s="56"/>
      <c r="D293" s="57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</row>
    <row r="294" spans="1:50" ht="16" x14ac:dyDescent="0.2">
      <c r="A294" s="57"/>
      <c r="B294"/>
      <c r="C294" s="48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</row>
    <row r="295" spans="1:50" ht="16" x14ac:dyDescent="0.2">
      <c r="A295" s="57"/>
      <c r="B295"/>
      <c r="C295" s="68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</row>
    <row r="296" spans="1:50" ht="16" x14ac:dyDescent="0.2">
      <c r="A296" s="57"/>
      <c r="B296"/>
      <c r="C296" s="68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</row>
    <row r="297" spans="1:50" ht="16" x14ac:dyDescent="0.2">
      <c r="A297" s="57"/>
      <c r="B297" s="59"/>
      <c r="C297" s="57"/>
      <c r="E297" s="57"/>
      <c r="F297" s="57"/>
      <c r="G297" s="57"/>
      <c r="H297" s="57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</row>
    <row r="298" spans="1:50" ht="16" x14ac:dyDescent="0.2">
      <c r="A298" s="57"/>
      <c r="B298" s="59"/>
      <c r="C298" s="56"/>
      <c r="D298" s="57"/>
      <c r="E298" s="5"/>
      <c r="F298" s="5"/>
      <c r="G298" s="5"/>
      <c r="H298" s="5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</row>
    <row r="299" spans="1:50" ht="16" x14ac:dyDescent="0.2">
      <c r="A299" s="65"/>
      <c r="B299" s="59"/>
      <c r="C299" s="48"/>
      <c r="D299" s="5"/>
      <c r="E299" s="5"/>
      <c r="F299" s="5"/>
      <c r="G299" s="5"/>
      <c r="H299" s="5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</row>
    <row r="300" spans="1:50" ht="16" x14ac:dyDescent="0.2">
      <c r="A300" s="65"/>
      <c r="B300" s="59"/>
      <c r="C300" s="68"/>
      <c r="D300" s="5"/>
      <c r="E300" s="5"/>
      <c r="F300" s="5"/>
      <c r="G300" s="5"/>
      <c r="H300" s="5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</row>
    <row r="301" spans="1:50" ht="16" x14ac:dyDescent="0.2">
      <c r="A301" s="57"/>
      <c r="B301" s="59"/>
      <c r="C301" s="68"/>
      <c r="D301" s="5"/>
      <c r="E301" s="5"/>
      <c r="F301" s="5"/>
      <c r="G301" s="5"/>
      <c r="H301" s="5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</row>
    <row r="302" spans="1:50" ht="16" x14ac:dyDescent="0.2">
      <c r="A302" s="57"/>
      <c r="B302" s="59"/>
      <c r="C302" s="57"/>
      <c r="D302" s="5"/>
      <c r="E302" s="57"/>
      <c r="F302" s="59"/>
      <c r="G302" s="59"/>
      <c r="H302" s="59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</row>
    <row r="303" spans="1:50" ht="16" x14ac:dyDescent="0.2">
      <c r="A303" s="57"/>
      <c r="B303" s="59"/>
      <c r="C303" s="56"/>
      <c r="D303" s="57"/>
      <c r="E303" s="59"/>
      <c r="F303" s="57"/>
      <c r="G303" s="57"/>
      <c r="H303" s="57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</row>
    <row r="304" spans="1:50" ht="16" x14ac:dyDescent="0.2">
      <c r="A304" s="57"/>
      <c r="B304" s="59"/>
      <c r="C304" s="56"/>
      <c r="D304" s="59"/>
      <c r="E304" s="59"/>
      <c r="F304" s="57"/>
      <c r="G304" s="57"/>
      <c r="H304" s="57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</row>
    <row r="305" spans="1:50" ht="16" x14ac:dyDescent="0.2">
      <c r="A305" s="57"/>
      <c r="B305" s="59"/>
      <c r="C305" s="58"/>
      <c r="D305" s="59"/>
      <c r="E305" s="59"/>
      <c r="F305" s="57"/>
      <c r="G305" s="57"/>
      <c r="H305" s="57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</row>
    <row r="306" spans="1:50" ht="16" x14ac:dyDescent="0.2">
      <c r="A306" s="57"/>
      <c r="B306" s="59"/>
      <c r="C306" s="58"/>
      <c r="D306" s="59"/>
      <c r="E306" s="59"/>
      <c r="F306" s="57"/>
      <c r="G306" s="57"/>
      <c r="H306" s="57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</row>
    <row r="307" spans="1:50" ht="16" x14ac:dyDescent="0.2">
      <c r="A307" s="57"/>
      <c r="B307" s="59"/>
      <c r="C307" s="57"/>
      <c r="D307" s="59"/>
      <c r="E307" s="57"/>
      <c r="F307" s="57"/>
      <c r="G307" s="57"/>
      <c r="H307" s="57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</row>
    <row r="308" spans="1:50" ht="16" x14ac:dyDescent="0.2">
      <c r="A308" s="57"/>
      <c r="B308" s="59"/>
      <c r="C308" s="76"/>
      <c r="D308" s="57"/>
      <c r="E308" s="57"/>
      <c r="F308" s="57"/>
      <c r="G308" s="57"/>
      <c r="H308" s="57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</row>
    <row r="309" spans="1:50" ht="16" x14ac:dyDescent="0.2">
      <c r="A309" s="57"/>
      <c r="B309" s="59"/>
      <c r="C309" s="76"/>
      <c r="D309" s="76"/>
      <c r="E309" s="57"/>
      <c r="F309" s="57"/>
      <c r="G309" s="57"/>
      <c r="H309" s="57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</row>
    <row r="310" spans="1:50" ht="16" x14ac:dyDescent="0.2">
      <c r="A310" s="57"/>
      <c r="B310" s="59"/>
      <c r="C310" s="76"/>
      <c r="D310" s="76"/>
      <c r="E310" s="57"/>
      <c r="F310" s="57"/>
      <c r="G310" s="57"/>
      <c r="H310" s="57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</row>
    <row r="311" spans="1:50" ht="16" x14ac:dyDescent="0.2">
      <c r="A311" s="57"/>
      <c r="B311" s="59"/>
      <c r="C311" s="76"/>
      <c r="D311" s="76"/>
      <c r="E311" s="57"/>
      <c r="F311" s="57"/>
      <c r="G311" s="57"/>
      <c r="H311" s="57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</row>
    <row r="312" spans="1:50" ht="16" x14ac:dyDescent="0.2">
      <c r="A312" s="57"/>
      <c r="B312" s="59"/>
      <c r="C312" s="57"/>
      <c r="D312" s="76"/>
      <c r="E312" s="57"/>
      <c r="F312" s="57"/>
      <c r="G312" s="57"/>
      <c r="H312" s="57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</row>
    <row r="313" spans="1:50" ht="16" x14ac:dyDescent="0.2">
      <c r="A313" s="57"/>
      <c r="B313" s="59"/>
      <c r="C313" s="56"/>
      <c r="D313" s="57"/>
      <c r="E313" s="59"/>
      <c r="F313" s="57"/>
      <c r="G313" s="57"/>
      <c r="H313" s="57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</row>
    <row r="314" spans="1:50" ht="16" x14ac:dyDescent="0.2">
      <c r="A314" s="57"/>
      <c r="B314" s="59"/>
      <c r="C314" s="56"/>
      <c r="D314" s="59"/>
      <c r="E314" s="59"/>
      <c r="F314" s="57"/>
      <c r="G314" s="57"/>
      <c r="H314" s="57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</row>
    <row r="315" spans="1:50" ht="16" x14ac:dyDescent="0.2">
      <c r="A315" s="57"/>
      <c r="B315" s="59"/>
      <c r="C315" s="58"/>
      <c r="D315" s="59"/>
      <c r="E315" s="59"/>
      <c r="F315" s="57"/>
      <c r="G315" s="57"/>
      <c r="H315" s="57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</row>
    <row r="316" spans="1:50" ht="16" x14ac:dyDescent="0.2">
      <c r="A316" s="57"/>
      <c r="B316" s="59"/>
      <c r="C316" s="58"/>
      <c r="D316" s="59"/>
      <c r="E316" s="59"/>
      <c r="F316" s="57"/>
      <c r="G316" s="57"/>
      <c r="H316" s="57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</row>
    <row r="317" spans="1:50" ht="16" x14ac:dyDescent="0.2">
      <c r="A317" s="57"/>
      <c r="B317" s="59"/>
      <c r="C317" s="57"/>
      <c r="D317" s="59"/>
      <c r="E317" s="57"/>
      <c r="F317" s="57"/>
      <c r="G317" s="57"/>
      <c r="H317" s="57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</row>
    <row r="318" spans="1:50" ht="16" x14ac:dyDescent="0.2">
      <c r="A318" s="57"/>
      <c r="B318" s="59"/>
      <c r="C318" s="48"/>
      <c r="D318" s="57"/>
      <c r="E318" s="49"/>
      <c r="F318" s="49"/>
      <c r="G318" s="49"/>
      <c r="H318" s="49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</row>
    <row r="319" spans="1:50" ht="16" x14ac:dyDescent="0.2">
      <c r="A319" s="57"/>
      <c r="B319" s="59"/>
      <c r="C319" s="48"/>
      <c r="D319" s="49"/>
      <c r="E319" s="49"/>
      <c r="F319" s="49"/>
      <c r="G319" s="49"/>
      <c r="H319" s="49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</row>
    <row r="320" spans="1:50" ht="16" x14ac:dyDescent="0.2">
      <c r="A320" s="57"/>
      <c r="B320" s="59"/>
      <c r="C320" s="48"/>
      <c r="D320" s="49"/>
      <c r="E320" s="49"/>
      <c r="F320" s="49"/>
      <c r="G320" s="49"/>
      <c r="H320" s="49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</row>
    <row r="321" spans="1:50" ht="16" x14ac:dyDescent="0.2">
      <c r="A321" s="57"/>
      <c r="B321" s="59"/>
      <c r="C321" s="68"/>
      <c r="D321" s="49"/>
      <c r="E321" s="49"/>
      <c r="F321" s="49"/>
      <c r="G321" s="49"/>
      <c r="H321" s="49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</row>
    <row r="322" spans="1:50" ht="16" x14ac:dyDescent="0.2">
      <c r="A322" s="57"/>
      <c r="B322" s="59"/>
      <c r="C322" s="68"/>
      <c r="D322" s="49"/>
      <c r="E322" s="49"/>
      <c r="F322" s="49"/>
      <c r="G322" s="49"/>
      <c r="H322" s="49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</row>
    <row r="323" spans="1:50" ht="16" x14ac:dyDescent="0.2">
      <c r="A323" s="57"/>
      <c r="B323" s="59"/>
      <c r="C323" s="57"/>
      <c r="D323" s="49"/>
      <c r="E323" s="57"/>
      <c r="F323" s="57"/>
      <c r="G323" s="57"/>
      <c r="H323" s="57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</row>
    <row r="324" spans="1:50" ht="16" x14ac:dyDescent="0.2">
      <c r="A324" s="57"/>
      <c r="B324" s="59"/>
      <c r="C324" s="56"/>
      <c r="D324" s="57"/>
      <c r="E324" s="91"/>
      <c r="F324" s="92"/>
      <c r="G324" s="91"/>
      <c r="H324" s="91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</row>
    <row r="325" spans="1:50" ht="16" x14ac:dyDescent="0.2">
      <c r="A325" s="57"/>
      <c r="B325" s="59"/>
      <c r="C325" s="56"/>
      <c r="D325" s="91"/>
      <c r="E325" s="91"/>
      <c r="F325" s="91"/>
      <c r="G325" s="91"/>
      <c r="H325" s="91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</row>
    <row r="326" spans="1:50" ht="16" x14ac:dyDescent="0.2">
      <c r="A326" s="57"/>
      <c r="B326" s="59"/>
      <c r="C326" s="58"/>
      <c r="D326" s="91"/>
      <c r="E326" s="91"/>
      <c r="F326" s="91"/>
      <c r="G326" s="91"/>
      <c r="H326" s="59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</row>
    <row r="327" spans="1:50" ht="16" x14ac:dyDescent="0.2">
      <c r="A327" s="57"/>
      <c r="B327" s="59"/>
      <c r="C327" s="58"/>
      <c r="D327" s="91"/>
      <c r="E327" s="91"/>
      <c r="F327" s="91"/>
      <c r="G327" s="91"/>
      <c r="H327" s="59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</row>
    <row r="328" spans="1:50" ht="16" x14ac:dyDescent="0.2">
      <c r="A328" s="57"/>
      <c r="B328" s="59"/>
      <c r="C328" s="58"/>
      <c r="D328" s="91"/>
      <c r="E328" s="91"/>
      <c r="F328" s="91"/>
      <c r="G328" s="91"/>
      <c r="H328" s="91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</row>
    <row r="329" spans="1:50" ht="16" x14ac:dyDescent="0.2">
      <c r="A329" s="57"/>
      <c r="B329" s="59"/>
      <c r="C329" s="57"/>
      <c r="D329" s="91"/>
      <c r="E329" s="57"/>
      <c r="F329" s="57"/>
      <c r="G329" s="57"/>
      <c r="H329" s="57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</row>
    <row r="330" spans="1:50" ht="16" x14ac:dyDescent="0.2">
      <c r="A330" s="57"/>
      <c r="B330" s="59"/>
      <c r="C330" s="79"/>
      <c r="D330" s="57"/>
      <c r="E330" s="57"/>
      <c r="F330" s="57"/>
      <c r="G330" s="57"/>
      <c r="H330" s="57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</row>
    <row r="331" spans="1:50" ht="16" x14ac:dyDescent="0.2">
      <c r="A331" s="57"/>
      <c r="B331" s="79"/>
      <c r="C331" s="79"/>
      <c r="D331" s="57"/>
      <c r="E331" s="79"/>
      <c r="F331" s="79"/>
      <c r="G331" s="79"/>
      <c r="H331" s="79"/>
      <c r="I331" s="79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</row>
    <row r="332" spans="1:50" ht="16" x14ac:dyDescent="0.2">
      <c r="A332" s="64"/>
      <c r="B332" s="97"/>
      <c r="C332" s="79"/>
      <c r="D332" s="79"/>
      <c r="E332" s="79"/>
      <c r="F332" s="80"/>
      <c r="G332" s="80"/>
      <c r="H332" s="80"/>
      <c r="I332" s="79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</row>
    <row r="333" spans="1:50" ht="16" x14ac:dyDescent="0.2">
      <c r="A333" s="64"/>
      <c r="B333" s="97"/>
      <c r="C333" s="81"/>
      <c r="D333" s="79"/>
      <c r="E333" s="79"/>
      <c r="F333" s="79"/>
      <c r="G333" s="79"/>
      <c r="H333" s="79"/>
      <c r="I333" s="79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</row>
    <row r="334" spans="1:50" ht="16" x14ac:dyDescent="0.2">
      <c r="A334" s="64"/>
      <c r="B334" s="97"/>
      <c r="C334" s="68"/>
      <c r="D334" s="79"/>
      <c r="E334" s="79"/>
      <c r="F334" s="79"/>
      <c r="G334" s="79"/>
      <c r="H334" s="59"/>
      <c r="I334" s="79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</row>
    <row r="335" spans="1:50" ht="16" x14ac:dyDescent="0.2">
      <c r="A335" s="64"/>
      <c r="B335" s="97"/>
      <c r="C335" s="79"/>
      <c r="D335" s="79"/>
      <c r="E335" s="79"/>
      <c r="F335" s="79"/>
      <c r="G335" s="79"/>
      <c r="H335" s="59"/>
      <c r="I335" s="79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</row>
    <row r="336" spans="1:50" ht="16" x14ac:dyDescent="0.2">
      <c r="A336" s="57"/>
      <c r="B336" s="59"/>
      <c r="C336" s="56"/>
      <c r="D336" s="79"/>
      <c r="I336" s="79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</row>
    <row r="337" spans="1:50" ht="16" x14ac:dyDescent="0.2">
      <c r="A337" s="65"/>
      <c r="B337" s="64"/>
      <c r="C337" s="48"/>
      <c r="I337" s="79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</row>
    <row r="338" spans="1:50" ht="16" x14ac:dyDescent="0.2">
      <c r="A338" s="65"/>
      <c r="B338" s="64"/>
      <c r="C338" s="68"/>
      <c r="I338" s="79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</row>
    <row r="339" spans="1:50" ht="16" x14ac:dyDescent="0.2">
      <c r="A339" s="65"/>
      <c r="B339" s="64"/>
      <c r="C339" s="68"/>
      <c r="I339" s="79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</row>
    <row r="340" spans="1:50" ht="16" x14ac:dyDescent="0.2">
      <c r="A340" s="65"/>
      <c r="B340" s="64"/>
      <c r="C340" s="79"/>
      <c r="E340" s="79"/>
      <c r="F340" s="79"/>
      <c r="G340" s="79"/>
      <c r="H340" s="59"/>
      <c r="I340" s="79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</row>
    <row r="341" spans="1:50" ht="16" x14ac:dyDescent="0.2">
      <c r="A341" s="57"/>
      <c r="B341" s="59"/>
      <c r="C341" s="56"/>
      <c r="D341" s="79"/>
      <c r="I341" s="79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</row>
    <row r="342" spans="1:50" ht="16" x14ac:dyDescent="0.2">
      <c r="A342" s="57"/>
      <c r="B342" s="59"/>
      <c r="C342" s="48"/>
      <c r="I342" s="79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</row>
    <row r="343" spans="1:50" ht="16" x14ac:dyDescent="0.2">
      <c r="A343" s="57"/>
      <c r="B343" s="59"/>
      <c r="C343" s="68"/>
      <c r="I343" s="79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</row>
    <row r="344" spans="1:50" ht="16" x14ac:dyDescent="0.2">
      <c r="A344" s="57"/>
      <c r="B344" s="59"/>
      <c r="C344" s="68"/>
      <c r="I344" s="79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</row>
    <row r="345" spans="1:50" ht="16" x14ac:dyDescent="0.2">
      <c r="A345" s="57"/>
      <c r="B345" s="59"/>
      <c r="C345" s="79"/>
      <c r="E345" s="79"/>
      <c r="F345" s="79"/>
      <c r="G345" s="79"/>
      <c r="H345" s="59"/>
      <c r="I345" s="79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</row>
    <row r="346" spans="1:50" ht="16" x14ac:dyDescent="0.2">
      <c r="A346" s="57"/>
      <c r="B346" s="59"/>
      <c r="C346" s="56"/>
      <c r="D346" s="79"/>
      <c r="I346" s="79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</row>
    <row r="347" spans="1:50" ht="16" x14ac:dyDescent="0.2">
      <c r="A347" s="57"/>
      <c r="B347" s="59"/>
      <c r="C347" s="48"/>
      <c r="I347" s="79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</row>
    <row r="348" spans="1:50" ht="16" x14ac:dyDescent="0.2">
      <c r="A348" s="57"/>
      <c r="B348" s="59"/>
      <c r="C348" s="68"/>
      <c r="I348" s="79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</row>
    <row r="349" spans="1:50" ht="16" x14ac:dyDescent="0.2">
      <c r="A349" s="57"/>
      <c r="B349" s="59"/>
      <c r="C349" s="68"/>
      <c r="H349" s="73"/>
      <c r="I349" s="79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</row>
    <row r="350" spans="1:50" ht="16" x14ac:dyDescent="0.2">
      <c r="A350" s="57"/>
      <c r="B350" s="59"/>
      <c r="C350" s="81"/>
      <c r="E350" s="79"/>
      <c r="F350" s="79"/>
      <c r="G350" s="79"/>
      <c r="H350" s="59"/>
      <c r="I350" s="79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</row>
    <row r="351" spans="1:50" ht="16" x14ac:dyDescent="0.2">
      <c r="A351" s="57"/>
      <c r="B351" s="59"/>
      <c r="C351" s="56"/>
      <c r="D351" s="79"/>
      <c r="I351" s="79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</row>
    <row r="352" spans="1:50" ht="16" x14ac:dyDescent="0.2">
      <c r="A352" s="57"/>
      <c r="B352" s="59"/>
      <c r="C352" s="48"/>
      <c r="I352" s="79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</row>
    <row r="353" spans="1:50" ht="16" x14ac:dyDescent="0.2">
      <c r="A353" s="57"/>
      <c r="B353" s="59"/>
      <c r="C353" s="68"/>
      <c r="I353" s="79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</row>
    <row r="354" spans="1:50" ht="16" x14ac:dyDescent="0.2">
      <c r="A354" s="57"/>
      <c r="B354" s="59"/>
      <c r="C354" s="68"/>
      <c r="I354" s="79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</row>
    <row r="355" spans="1:50" ht="16" x14ac:dyDescent="0.2">
      <c r="A355" s="57"/>
      <c r="B355" s="59"/>
      <c r="C355" s="81"/>
      <c r="E355" s="79"/>
      <c r="F355" s="79"/>
      <c r="G355" s="79"/>
      <c r="H355" s="59"/>
      <c r="I355" s="79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</row>
    <row r="356" spans="1:50" ht="16" x14ac:dyDescent="0.2">
      <c r="A356" s="57"/>
      <c r="B356" s="59"/>
      <c r="C356" s="56"/>
      <c r="D356" s="79"/>
      <c r="I356" s="79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</row>
    <row r="357" spans="1:50" ht="16" x14ac:dyDescent="0.2">
      <c r="A357" s="57"/>
      <c r="B357" s="59"/>
      <c r="C357" s="48"/>
      <c r="I357" s="79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</row>
    <row r="358" spans="1:50" ht="16" x14ac:dyDescent="0.2">
      <c r="A358" s="57"/>
      <c r="B358" s="59"/>
      <c r="C358" s="68"/>
      <c r="I358" s="79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</row>
    <row r="359" spans="1:50" ht="16" x14ac:dyDescent="0.2">
      <c r="A359" s="57"/>
      <c r="B359" s="59"/>
      <c r="C359" s="68"/>
      <c r="I359" s="79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</row>
    <row r="360" spans="1:50" ht="16" x14ac:dyDescent="0.2">
      <c r="A360" s="57"/>
      <c r="B360" s="59"/>
      <c r="C360" s="81"/>
      <c r="E360" s="79"/>
      <c r="F360" s="79"/>
      <c r="G360" s="79"/>
      <c r="H360" s="59"/>
      <c r="I360" s="79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</row>
    <row r="361" spans="1:50" ht="16" x14ac:dyDescent="0.2">
      <c r="A361" s="57"/>
      <c r="B361" s="59"/>
      <c r="C361" s="56"/>
      <c r="D361" s="79"/>
      <c r="I361" s="79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</row>
    <row r="362" spans="1:50" ht="16" x14ac:dyDescent="0.2">
      <c r="A362" s="57"/>
      <c r="B362" s="59"/>
      <c r="C362" s="48"/>
      <c r="I362" s="79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</row>
    <row r="363" spans="1:50" ht="16" x14ac:dyDescent="0.2">
      <c r="A363" s="57"/>
      <c r="B363" s="59"/>
      <c r="C363" s="68"/>
      <c r="I363" s="79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</row>
    <row r="364" spans="1:50" ht="16" x14ac:dyDescent="0.2">
      <c r="A364" s="65"/>
      <c r="B364" s="64"/>
      <c r="C364" s="68"/>
      <c r="I364" s="79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</row>
    <row r="365" spans="1:50" ht="16" x14ac:dyDescent="0.2">
      <c r="A365" s="65"/>
      <c r="B365" s="64"/>
      <c r="C365" s="81"/>
      <c r="E365" s="79"/>
      <c r="F365" s="79"/>
      <c r="G365" s="79"/>
      <c r="H365" s="59"/>
      <c r="I365" s="79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</row>
    <row r="366" spans="1:50" ht="16" x14ac:dyDescent="0.2">
      <c r="A366" s="65"/>
      <c r="B366" s="64"/>
      <c r="C366" s="79"/>
      <c r="D366" s="79"/>
      <c r="E366" s="79"/>
      <c r="F366" s="79"/>
      <c r="G366" s="79"/>
      <c r="H366" s="59"/>
      <c r="I366" s="79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</row>
    <row r="367" spans="1:50" ht="16" x14ac:dyDescent="0.2">
      <c r="A367" s="65"/>
      <c r="B367" s="64"/>
      <c r="C367" s="79"/>
      <c r="D367" s="79"/>
      <c r="E367" s="79"/>
      <c r="F367" s="79"/>
      <c r="G367" s="79"/>
      <c r="H367" s="59"/>
      <c r="I367" s="79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</row>
    <row r="368" spans="1:50" ht="16" x14ac:dyDescent="0.2">
      <c r="A368" s="65"/>
      <c r="B368" s="64"/>
      <c r="C368" s="94"/>
      <c r="D368" s="79"/>
      <c r="E368" s="79"/>
      <c r="F368" s="79"/>
      <c r="G368" s="79"/>
      <c r="H368" s="59"/>
      <c r="I368" s="79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</row>
    <row r="369" spans="1:50" ht="16" x14ac:dyDescent="0.2">
      <c r="A369" s="57" t="s">
        <v>16</v>
      </c>
      <c r="B369" s="59"/>
      <c r="C369" s="95"/>
      <c r="D369" s="79"/>
      <c r="E369" s="79"/>
      <c r="F369" s="79"/>
      <c r="G369" s="79"/>
      <c r="H369" s="59"/>
      <c r="I369" s="79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</row>
    <row r="370" spans="1:50" ht="16" x14ac:dyDescent="0.2">
      <c r="A370" s="65"/>
      <c r="B370" s="64"/>
      <c r="C370" s="79"/>
      <c r="D370" s="79"/>
      <c r="E370" s="79"/>
      <c r="F370" s="79"/>
      <c r="G370" s="79"/>
      <c r="H370" s="59"/>
      <c r="I370" s="79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</row>
    <row r="371" spans="1:50" ht="16" x14ac:dyDescent="0.2">
      <c r="A371" s="65"/>
      <c r="B371" s="64"/>
      <c r="C371" s="81"/>
      <c r="D371" s="79"/>
      <c r="E371" s="79"/>
      <c r="F371" s="79"/>
      <c r="G371" s="79"/>
      <c r="H371" s="59"/>
      <c r="I371" s="79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</row>
    <row r="372" spans="1:50" ht="16" x14ac:dyDescent="0.2">
      <c r="A372" s="65"/>
      <c r="B372" s="64"/>
      <c r="C372" s="79"/>
      <c r="D372" s="79"/>
      <c r="E372" s="79"/>
      <c r="F372" s="79"/>
      <c r="G372" s="79"/>
      <c r="H372" s="59"/>
      <c r="I372" s="79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</row>
    <row r="373" spans="1:50" ht="16" x14ac:dyDescent="0.2">
      <c r="A373" s="65"/>
      <c r="B373" s="64"/>
      <c r="C373" s="79"/>
      <c r="D373" s="79"/>
      <c r="E373" s="79"/>
      <c r="F373" s="79"/>
      <c r="G373" s="79"/>
      <c r="H373" s="59"/>
      <c r="I373" s="79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</row>
    <row r="374" spans="1:50" ht="16" x14ac:dyDescent="0.2">
      <c r="A374" s="57"/>
      <c r="B374" s="59"/>
      <c r="C374" s="79"/>
      <c r="D374" s="79"/>
      <c r="E374" s="79"/>
      <c r="F374" s="79"/>
      <c r="G374" s="79"/>
      <c r="H374" s="59"/>
      <c r="I374" s="79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</row>
    <row r="375" spans="1:50" ht="16" x14ac:dyDescent="0.2">
      <c r="A375" s="65"/>
      <c r="B375" s="96"/>
      <c r="C375" s="79"/>
      <c r="D375" s="79"/>
      <c r="E375" s="79"/>
      <c r="F375" s="79"/>
      <c r="G375" s="79"/>
      <c r="H375" s="59"/>
      <c r="I375" s="79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</row>
    <row r="376" spans="1:50" ht="16" x14ac:dyDescent="0.2">
      <c r="A376" s="65"/>
      <c r="B376" s="64"/>
      <c r="C376" s="81"/>
      <c r="D376" s="79"/>
      <c r="E376" s="79"/>
      <c r="F376" s="79"/>
      <c r="G376" s="79"/>
      <c r="H376" s="59"/>
      <c r="I376" s="79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</row>
    <row r="377" spans="1:50" ht="16" x14ac:dyDescent="0.2">
      <c r="A377" s="65"/>
      <c r="B377" s="64"/>
      <c r="C377" s="56"/>
      <c r="D377" s="79"/>
      <c r="E377" s="5"/>
      <c r="F377" s="5"/>
      <c r="G377" s="5"/>
      <c r="H377" s="5"/>
      <c r="I377" s="79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</row>
    <row r="378" spans="1:50" ht="16" x14ac:dyDescent="0.2">
      <c r="A378" s="65"/>
      <c r="B378" s="59"/>
      <c r="C378" s="56"/>
      <c r="D378" s="5"/>
      <c r="E378" s="5"/>
      <c r="F378" s="5"/>
      <c r="G378" s="5"/>
      <c r="H378" s="5"/>
      <c r="I378" s="79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</row>
    <row r="379" spans="1:50" ht="16" x14ac:dyDescent="0.2">
      <c r="A379" s="57"/>
      <c r="B379" s="59"/>
      <c r="C379" s="82"/>
      <c r="D379" s="5"/>
      <c r="E379" s="5"/>
      <c r="F379" s="5"/>
      <c r="G379" s="5"/>
      <c r="H379" s="5"/>
      <c r="I379" s="79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</row>
    <row r="380" spans="1:50" ht="16" x14ac:dyDescent="0.2">
      <c r="A380" s="64"/>
      <c r="B380" s="64"/>
      <c r="C380" s="82"/>
      <c r="D380" s="5"/>
      <c r="E380" s="5"/>
      <c r="F380" s="5"/>
      <c r="G380" s="5"/>
      <c r="H380" s="5"/>
      <c r="I380" s="79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</row>
    <row r="381" spans="1:50" ht="16" x14ac:dyDescent="0.2">
      <c r="A381" s="64"/>
      <c r="B381" s="64"/>
      <c r="C381" s="81"/>
      <c r="D381" s="5"/>
      <c r="E381" s="79"/>
      <c r="F381" s="79"/>
      <c r="G381" s="79"/>
      <c r="H381" s="59"/>
      <c r="I381" s="79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</row>
    <row r="382" spans="1:50" ht="16" x14ac:dyDescent="0.2">
      <c r="A382" s="64"/>
      <c r="B382" s="64"/>
      <c r="C382" s="79"/>
      <c r="D382" s="79"/>
      <c r="E382" s="79"/>
      <c r="F382" s="79"/>
      <c r="G382" s="79"/>
      <c r="H382" s="59"/>
      <c r="I382" s="79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</row>
    <row r="383" spans="1:50" ht="16" x14ac:dyDescent="0.2">
      <c r="A383" s="64"/>
      <c r="B383" s="64"/>
      <c r="C383" s="79"/>
      <c r="D383" s="79"/>
      <c r="E383" s="79"/>
      <c r="F383" s="79"/>
      <c r="G383" s="79"/>
      <c r="H383" s="59"/>
      <c r="I383" s="79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</row>
    <row r="384" spans="1:50" ht="16" x14ac:dyDescent="0.2">
      <c r="A384" s="57"/>
      <c r="B384" s="59"/>
      <c r="C384" s="79"/>
      <c r="D384" s="79"/>
      <c r="E384" s="80"/>
      <c r="F384" s="79"/>
      <c r="G384" s="79"/>
      <c r="H384" s="59"/>
      <c r="I384" s="79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</row>
    <row r="385" spans="1:50" ht="16" x14ac:dyDescent="0.2">
      <c r="A385" s="64"/>
      <c r="B385" s="64"/>
      <c r="C385" s="79"/>
      <c r="D385" s="80"/>
      <c r="E385" s="79"/>
      <c r="F385" s="79"/>
      <c r="G385" s="79"/>
      <c r="H385" s="59"/>
      <c r="I385" s="79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</row>
    <row r="386" spans="1:50" ht="16" x14ac:dyDescent="0.2">
      <c r="A386" s="64"/>
      <c r="B386" s="64"/>
      <c r="C386" s="81"/>
      <c r="D386" s="79"/>
      <c r="E386" s="79"/>
      <c r="F386" s="79"/>
      <c r="G386" s="79"/>
      <c r="H386" s="59"/>
      <c r="I386" s="79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</row>
    <row r="387" spans="1:50" ht="16" x14ac:dyDescent="0.2">
      <c r="A387" s="64"/>
      <c r="B387" s="64"/>
      <c r="C387" s="48"/>
      <c r="D387" s="79"/>
      <c r="E387" s="49"/>
      <c r="F387" s="49"/>
      <c r="G387" s="49"/>
      <c r="H387" s="59"/>
      <c r="I387" s="79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</row>
    <row r="388" spans="1:50" ht="16" x14ac:dyDescent="0.2">
      <c r="A388" s="64"/>
      <c r="B388" s="64"/>
      <c r="C388" s="48"/>
      <c r="D388" s="49"/>
      <c r="E388" s="49"/>
      <c r="F388" s="49"/>
      <c r="G388" s="49"/>
      <c r="H388" s="59"/>
      <c r="I388" s="79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</row>
    <row r="389" spans="1:50" ht="16" x14ac:dyDescent="0.2">
      <c r="A389" s="57"/>
      <c r="B389" s="59"/>
      <c r="C389" s="68"/>
      <c r="D389" s="49"/>
      <c r="E389" s="49"/>
      <c r="F389" s="49"/>
      <c r="G389" s="49"/>
      <c r="H389" s="59"/>
      <c r="I389" s="79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</row>
    <row r="390" spans="1:50" ht="16" x14ac:dyDescent="0.2">
      <c r="A390" s="57"/>
      <c r="B390" s="59"/>
      <c r="C390" s="68"/>
      <c r="D390" s="49"/>
      <c r="E390" s="49"/>
      <c r="F390" s="49"/>
      <c r="G390" s="49"/>
      <c r="H390" s="59"/>
      <c r="I390" s="79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</row>
    <row r="391" spans="1:50" ht="16" x14ac:dyDescent="0.2">
      <c r="A391" s="57"/>
      <c r="B391" s="59"/>
      <c r="C391" s="81"/>
      <c r="D391" s="49"/>
      <c r="E391" s="79"/>
      <c r="F391" s="79"/>
      <c r="G391" s="79"/>
      <c r="H391" s="59"/>
      <c r="I391" s="79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</row>
    <row r="392" spans="1:50" ht="16" x14ac:dyDescent="0.2">
      <c r="A392" s="57"/>
      <c r="B392" s="59"/>
      <c r="C392" s="56"/>
      <c r="D392" s="79"/>
      <c r="E392" s="5"/>
      <c r="F392" s="5"/>
      <c r="G392" s="5"/>
      <c r="H392" s="59"/>
      <c r="I392" s="79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</row>
    <row r="393" spans="1:50" ht="16" x14ac:dyDescent="0.2">
      <c r="A393" s="57"/>
      <c r="B393" s="59"/>
      <c r="C393" s="56"/>
      <c r="D393" s="5"/>
      <c r="E393" s="5"/>
      <c r="F393" s="5"/>
      <c r="G393" s="5"/>
      <c r="H393" s="59"/>
      <c r="I393" s="79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</row>
    <row r="394" spans="1:50" ht="16" x14ac:dyDescent="0.2">
      <c r="A394" s="57"/>
      <c r="B394" s="59"/>
      <c r="C394" s="82"/>
      <c r="D394" s="5"/>
      <c r="E394" s="5"/>
      <c r="F394" s="5"/>
      <c r="G394" s="5"/>
      <c r="H394" s="59"/>
      <c r="I394" s="79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</row>
    <row r="395" spans="1:50" ht="16" x14ac:dyDescent="0.2">
      <c r="A395" s="57"/>
      <c r="B395" s="59"/>
      <c r="C395" s="82"/>
      <c r="D395" s="5"/>
      <c r="E395" s="5"/>
      <c r="F395" s="5"/>
      <c r="G395" s="5"/>
      <c r="H395" s="59"/>
      <c r="I395" s="79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</row>
    <row r="396" spans="1:50" ht="16" x14ac:dyDescent="0.2">
      <c r="A396" s="57"/>
      <c r="B396" s="59"/>
      <c r="C396" s="79"/>
      <c r="D396" s="5"/>
      <c r="E396" s="79"/>
      <c r="F396" s="79"/>
      <c r="G396" s="79"/>
      <c r="H396" s="59"/>
      <c r="I396" s="79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</row>
    <row r="397" spans="1:50" ht="16" x14ac:dyDescent="0.2">
      <c r="A397" s="57"/>
      <c r="B397" s="59"/>
      <c r="C397" s="79"/>
      <c r="D397" s="79"/>
      <c r="E397" s="79"/>
      <c r="F397" s="79"/>
      <c r="G397" s="79"/>
      <c r="H397" s="59"/>
      <c r="I397" s="79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</row>
    <row r="398" spans="1:50" ht="16" x14ac:dyDescent="0.2">
      <c r="A398" s="57"/>
      <c r="B398" s="59"/>
      <c r="C398" s="79"/>
      <c r="D398" s="79"/>
      <c r="E398" s="79"/>
      <c r="F398" s="79"/>
      <c r="G398" s="79"/>
      <c r="H398" s="59"/>
      <c r="I398" s="79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</row>
    <row r="399" spans="1:50" ht="16" x14ac:dyDescent="0.2">
      <c r="A399" s="57"/>
      <c r="B399" s="59"/>
      <c r="C399" s="79"/>
      <c r="D399" s="79"/>
      <c r="E399" s="79"/>
      <c r="F399" s="79"/>
      <c r="G399" s="79"/>
      <c r="H399" s="59"/>
      <c r="I399" s="79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</row>
    <row r="400" spans="1:50" ht="16" x14ac:dyDescent="0.2">
      <c r="A400" s="57"/>
      <c r="B400" s="59"/>
      <c r="C400" s="79"/>
      <c r="D400" s="79"/>
      <c r="E400" s="79"/>
      <c r="F400" s="79"/>
      <c r="G400" s="79"/>
      <c r="H400" s="59"/>
      <c r="I400" s="79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</row>
    <row r="401" spans="1:50" ht="16" x14ac:dyDescent="0.2">
      <c r="A401" s="57"/>
      <c r="B401" s="59"/>
      <c r="C401" s="79"/>
      <c r="D401" s="79"/>
      <c r="E401" s="79"/>
      <c r="F401" s="79"/>
      <c r="G401" s="79"/>
      <c r="H401" s="59"/>
      <c r="I401" s="79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</row>
    <row r="402" spans="1:50" ht="16" x14ac:dyDescent="0.2">
      <c r="A402" s="57"/>
      <c r="B402" s="59"/>
      <c r="C402" s="79"/>
      <c r="D402" s="79"/>
      <c r="E402" s="79"/>
      <c r="F402" s="79"/>
      <c r="G402" s="79"/>
      <c r="H402" s="59"/>
      <c r="I402" s="79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</row>
    <row r="403" spans="1:50" ht="16" x14ac:dyDescent="0.2">
      <c r="A403" s="57"/>
      <c r="B403" s="59"/>
      <c r="C403" s="79"/>
      <c r="D403" s="79"/>
      <c r="E403" s="79"/>
      <c r="F403" s="79"/>
      <c r="G403" s="79"/>
      <c r="H403" s="59"/>
      <c r="I403" s="79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</row>
    <row r="404" spans="1:50" ht="16" x14ac:dyDescent="0.2">
      <c r="A404" s="57"/>
      <c r="B404" s="59"/>
      <c r="C404" s="81"/>
      <c r="D404" s="79"/>
      <c r="E404" s="79"/>
      <c r="F404" s="79"/>
      <c r="G404" s="79"/>
      <c r="H404" s="59"/>
      <c r="I404" s="79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</row>
    <row r="405" spans="1:50" ht="16" x14ac:dyDescent="0.2">
      <c r="A405" s="57"/>
      <c r="B405" s="59"/>
      <c r="C405" s="79"/>
      <c r="D405" s="79"/>
      <c r="E405" s="79"/>
      <c r="F405" s="79"/>
      <c r="G405" s="79"/>
      <c r="H405" s="59"/>
      <c r="I405" s="79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</row>
    <row r="406" spans="1:50" ht="16" x14ac:dyDescent="0.2">
      <c r="A406" s="57"/>
      <c r="B406" s="59"/>
      <c r="C406" s="79"/>
      <c r="D406" s="79"/>
      <c r="E406" s="79"/>
      <c r="F406" s="79"/>
      <c r="G406" s="79"/>
      <c r="H406" s="59"/>
      <c r="I406" s="79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</row>
    <row r="407" spans="1:50" ht="16" x14ac:dyDescent="0.2">
      <c r="A407" s="57"/>
      <c r="B407" s="59"/>
      <c r="C407" s="79"/>
      <c r="D407" s="79"/>
      <c r="E407" s="79"/>
      <c r="F407" s="79"/>
      <c r="G407" s="79"/>
      <c r="H407" s="59"/>
      <c r="I407" s="79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</row>
    <row r="408" spans="1:50" ht="16" x14ac:dyDescent="0.2">
      <c r="A408" s="57"/>
      <c r="B408" s="59"/>
      <c r="C408" s="79"/>
      <c r="D408" s="79"/>
      <c r="E408" s="79"/>
      <c r="F408" s="79"/>
      <c r="G408" s="79"/>
      <c r="H408" s="59"/>
      <c r="I408" s="79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</row>
    <row r="409" spans="1:50" ht="16" x14ac:dyDescent="0.2">
      <c r="A409" s="57"/>
      <c r="B409" s="59"/>
      <c r="C409" s="58"/>
      <c r="D409" s="79"/>
      <c r="E409" s="57"/>
      <c r="F409" s="57"/>
      <c r="G409" s="57"/>
      <c r="H409" s="57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</row>
    <row r="410" spans="1:50" ht="16" x14ac:dyDescent="0.2">
      <c r="A410" s="57"/>
      <c r="B410" s="59"/>
      <c r="C410" s="76"/>
      <c r="D410" s="57"/>
      <c r="E410" s="57"/>
      <c r="F410" s="57"/>
      <c r="G410" s="57"/>
      <c r="H410" s="57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</row>
    <row r="411" spans="1:50" ht="16" x14ac:dyDescent="0.2">
      <c r="A411" s="57"/>
      <c r="B411" s="59"/>
      <c r="C411" s="56"/>
      <c r="D411" s="57"/>
      <c r="E411" s="57"/>
      <c r="F411" s="57"/>
      <c r="G411" s="57"/>
      <c r="H411" s="57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</row>
    <row r="412" spans="1:50" ht="16" x14ac:dyDescent="0.2">
      <c r="A412" s="57"/>
      <c r="B412" s="59"/>
      <c r="C412" s="56"/>
      <c r="D412" s="57"/>
      <c r="E412" s="57"/>
      <c r="F412" s="57"/>
      <c r="G412" s="57"/>
      <c r="H412" s="57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</row>
    <row r="413" spans="1:50" ht="16" x14ac:dyDescent="0.2">
      <c r="A413" s="57"/>
      <c r="B413" s="59"/>
      <c r="C413" s="56"/>
      <c r="D413" s="57"/>
      <c r="E413" s="57"/>
      <c r="F413" s="57"/>
      <c r="G413" s="57"/>
      <c r="H413" s="57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</row>
    <row r="414" spans="1:50" ht="16" x14ac:dyDescent="0.2">
      <c r="A414" s="57"/>
      <c r="B414" s="59"/>
      <c r="C414" s="58"/>
      <c r="D414" s="57"/>
      <c r="E414" s="57"/>
      <c r="F414" s="57"/>
      <c r="G414" s="57"/>
      <c r="H414" s="57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</row>
    <row r="415" spans="1:50" ht="16" x14ac:dyDescent="0.2">
      <c r="A415" s="57"/>
      <c r="B415" s="59"/>
      <c r="C415" s="76"/>
      <c r="D415" s="57"/>
      <c r="E415" s="57"/>
      <c r="F415" s="57"/>
      <c r="G415" s="57"/>
      <c r="H415" s="57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</row>
    <row r="416" spans="1:50" ht="16" x14ac:dyDescent="0.2">
      <c r="A416" s="57"/>
      <c r="B416" s="59"/>
      <c r="C416" s="56"/>
      <c r="D416" s="57"/>
      <c r="E416" s="57"/>
      <c r="F416" s="57"/>
      <c r="G416" s="57"/>
      <c r="H416" s="57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</row>
    <row r="417" spans="1:50" ht="16" x14ac:dyDescent="0.2">
      <c r="A417" s="57"/>
      <c r="B417" s="59"/>
      <c r="C417" s="56"/>
      <c r="D417" s="57"/>
      <c r="E417" s="5"/>
      <c r="F417" s="5"/>
      <c r="G417" s="5"/>
      <c r="H417" s="5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</row>
    <row r="418" spans="1:50" ht="16" x14ac:dyDescent="0.2">
      <c r="A418" s="57"/>
      <c r="B418" s="59"/>
      <c r="C418" s="56"/>
      <c r="D418" s="5"/>
      <c r="E418" s="5"/>
      <c r="F418" s="5"/>
      <c r="G418" s="5"/>
      <c r="H418" s="5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</row>
    <row r="419" spans="1:50" ht="16" x14ac:dyDescent="0.2">
      <c r="A419" s="57"/>
      <c r="B419" s="59"/>
      <c r="C419" s="48"/>
      <c r="D419" s="5"/>
      <c r="E419" s="5"/>
      <c r="F419" s="5"/>
      <c r="G419" s="5"/>
      <c r="H419" s="5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</row>
    <row r="420" spans="1:50" ht="16" x14ac:dyDescent="0.2">
      <c r="A420" s="57"/>
      <c r="B420" s="59"/>
      <c r="C420" s="68"/>
      <c r="D420" s="5"/>
      <c r="E420" s="5"/>
      <c r="F420" s="5"/>
      <c r="G420" s="5"/>
      <c r="H420" s="5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</row>
    <row r="421" spans="1:50" ht="16" x14ac:dyDescent="0.2">
      <c r="A421" s="57"/>
      <c r="B421" s="59"/>
      <c r="C421" s="68"/>
      <c r="D421" s="5"/>
      <c r="E421" s="5"/>
      <c r="F421" s="5"/>
      <c r="G421" s="5"/>
      <c r="H421" s="5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</row>
    <row r="422" spans="1:50" ht="16" x14ac:dyDescent="0.2">
      <c r="A422" s="57"/>
      <c r="B422" s="59"/>
      <c r="C422" s="57"/>
      <c r="D422" s="5"/>
      <c r="E422" s="57"/>
      <c r="F422" s="57"/>
      <c r="G422" s="57"/>
      <c r="H422" s="57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</row>
    <row r="423" spans="1:50" ht="16" x14ac:dyDescent="0.2">
      <c r="A423" s="57"/>
      <c r="B423" s="59"/>
      <c r="C423" s="60"/>
      <c r="D423" s="57"/>
      <c r="E423" s="57"/>
      <c r="F423" s="57"/>
      <c r="G423" s="57"/>
      <c r="H423" s="57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</row>
    <row r="424" spans="1:50" ht="16" x14ac:dyDescent="0.2">
      <c r="A424" s="57"/>
      <c r="B424" s="59"/>
      <c r="C424" s="76"/>
      <c r="D424" s="57"/>
      <c r="E424" s="57"/>
      <c r="F424" s="57"/>
      <c r="G424" s="57"/>
      <c r="H424" s="57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</row>
    <row r="425" spans="1:50" x14ac:dyDescent="0.15">
      <c r="A425" s="57"/>
      <c r="B425" s="76"/>
      <c r="C425" s="76"/>
      <c r="D425" s="57"/>
      <c r="E425" s="57"/>
      <c r="F425" s="57"/>
      <c r="G425" s="57"/>
      <c r="H425" s="57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</row>
    <row r="426" spans="1:50" x14ac:dyDescent="0.15">
      <c r="A426" s="57"/>
      <c r="B426" s="76"/>
      <c r="C426" s="76"/>
      <c r="D426" s="57"/>
      <c r="E426" s="57"/>
      <c r="F426" s="57"/>
      <c r="G426" s="57"/>
      <c r="H426" s="57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</row>
    <row r="427" spans="1:50" x14ac:dyDescent="0.15">
      <c r="A427" s="57"/>
      <c r="B427" s="57"/>
      <c r="C427" s="57"/>
      <c r="D427" s="57"/>
      <c r="E427" s="57"/>
      <c r="F427" s="57"/>
      <c r="G427" s="57"/>
      <c r="H427" s="57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</row>
    <row r="428" spans="1:50" x14ac:dyDescent="0.15">
      <c r="A428" s="57"/>
      <c r="B428" s="57"/>
      <c r="C428" s="76"/>
      <c r="D428" s="57"/>
      <c r="E428" s="57"/>
      <c r="F428" s="57"/>
      <c r="G428" s="57"/>
      <c r="H428" s="57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</row>
    <row r="429" spans="1:50" x14ac:dyDescent="0.15">
      <c r="A429" s="57"/>
      <c r="B429" s="57"/>
      <c r="C429" s="76"/>
      <c r="D429" s="57"/>
      <c r="E429" s="57"/>
      <c r="F429" s="57"/>
      <c r="G429" s="57"/>
      <c r="H429" s="57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</row>
    <row r="430" spans="1:50" x14ac:dyDescent="0.15">
      <c r="A430" s="57"/>
      <c r="B430" s="57"/>
      <c r="C430" s="76"/>
      <c r="D430" s="57"/>
      <c r="E430" s="57"/>
      <c r="F430" s="57"/>
      <c r="G430" s="57"/>
      <c r="H430" s="57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</row>
    <row r="431" spans="1:50" x14ac:dyDescent="0.15">
      <c r="A431" s="57"/>
      <c r="B431" s="57"/>
      <c r="C431" s="76"/>
      <c r="D431" s="57"/>
      <c r="E431" s="57"/>
      <c r="F431" s="57"/>
      <c r="G431" s="57"/>
      <c r="H431" s="57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</row>
    <row r="432" spans="1:50" x14ac:dyDescent="0.15">
      <c r="A432" s="57"/>
      <c r="B432" s="57"/>
      <c r="C432" s="57"/>
      <c r="D432" s="57"/>
      <c r="E432" s="57"/>
      <c r="F432" s="57"/>
      <c r="G432" s="57"/>
      <c r="H432" s="57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</row>
    <row r="433" spans="1:50" x14ac:dyDescent="0.15">
      <c r="A433" s="57"/>
      <c r="B433" s="57"/>
      <c r="C433" s="76"/>
      <c r="D433" s="57"/>
      <c r="E433" s="57"/>
      <c r="F433" s="57"/>
      <c r="G433" s="57"/>
      <c r="H433" s="57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</row>
    <row r="434" spans="1:50" x14ac:dyDescent="0.15">
      <c r="A434" s="57"/>
      <c r="B434" s="57"/>
      <c r="C434" s="76"/>
      <c r="D434" s="57"/>
      <c r="E434" s="57"/>
      <c r="F434" s="57"/>
      <c r="G434" s="57"/>
      <c r="H434" s="57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</row>
    <row r="435" spans="1:50" x14ac:dyDescent="0.15">
      <c r="A435" s="57"/>
      <c r="B435" s="57"/>
      <c r="C435" s="76"/>
      <c r="D435" s="57"/>
      <c r="E435" s="57"/>
      <c r="F435" s="57"/>
      <c r="G435" s="57"/>
      <c r="H435" s="57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</row>
    <row r="436" spans="1:50" x14ac:dyDescent="0.15">
      <c r="A436" s="57"/>
      <c r="B436" s="57"/>
      <c r="C436" s="76"/>
      <c r="D436" s="57"/>
      <c r="E436" s="57"/>
      <c r="F436" s="57"/>
      <c r="G436" s="57"/>
      <c r="H436" s="57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</row>
    <row r="437" spans="1:50" x14ac:dyDescent="0.15">
      <c r="A437" s="57"/>
      <c r="B437" s="57"/>
      <c r="C437" s="57"/>
      <c r="D437" s="57"/>
      <c r="E437" s="57"/>
      <c r="F437" s="57"/>
      <c r="G437" s="57"/>
      <c r="H437" s="57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</row>
    <row r="438" spans="1:50" x14ac:dyDescent="0.15">
      <c r="A438" s="57"/>
      <c r="B438" s="57"/>
      <c r="C438" s="83"/>
      <c r="D438" s="57"/>
      <c r="E438" s="73"/>
      <c r="F438" s="73"/>
      <c r="G438" s="73"/>
      <c r="H438" s="73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</row>
    <row r="439" spans="1:50" x14ac:dyDescent="0.15">
      <c r="A439" s="57"/>
      <c r="B439" s="57"/>
      <c r="C439" s="83"/>
      <c r="D439" s="73"/>
      <c r="E439" s="73"/>
      <c r="F439" s="73"/>
      <c r="G439" s="73"/>
      <c r="H439" s="73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</row>
    <row r="440" spans="1:50" x14ac:dyDescent="0.15">
      <c r="A440" s="57"/>
      <c r="B440" s="57"/>
      <c r="C440" s="83"/>
      <c r="D440" s="73"/>
      <c r="E440" s="73"/>
      <c r="F440" s="73"/>
      <c r="G440" s="73"/>
      <c r="H440" s="73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</row>
    <row r="441" spans="1:50" x14ac:dyDescent="0.15">
      <c r="A441" s="57"/>
      <c r="B441" s="57"/>
      <c r="C441" s="83"/>
      <c r="D441" s="73"/>
      <c r="E441" s="73"/>
      <c r="F441" s="73"/>
      <c r="G441" s="73"/>
      <c r="H441" s="73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</row>
    <row r="442" spans="1:50" x14ac:dyDescent="0.15">
      <c r="A442" s="57"/>
      <c r="B442" s="57"/>
      <c r="C442" s="57"/>
      <c r="D442" s="73"/>
      <c r="E442" s="57"/>
      <c r="F442" s="57"/>
      <c r="G442" s="57"/>
      <c r="H442" s="57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</row>
    <row r="443" spans="1:50" ht="16" x14ac:dyDescent="0.2">
      <c r="A443" s="57"/>
      <c r="B443" s="57"/>
      <c r="C443" s="56"/>
      <c r="D443" s="57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</row>
    <row r="444" spans="1:50" ht="16" x14ac:dyDescent="0.2">
      <c r="A444" s="57"/>
      <c r="B444" s="57"/>
      <c r="C444" s="48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</row>
    <row r="445" spans="1:50" ht="16" x14ac:dyDescent="0.2">
      <c r="A445" s="57"/>
      <c r="B445" s="57"/>
      <c r="C445" s="68"/>
      <c r="H445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</row>
    <row r="446" spans="1:50" ht="16" x14ac:dyDescent="0.2">
      <c r="A446" s="57"/>
      <c r="B446" s="57"/>
      <c r="C446" s="68"/>
      <c r="E446" s="5"/>
      <c r="F446" s="5"/>
      <c r="G446" s="5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</row>
    <row r="447" spans="1:50" x14ac:dyDescent="0.15">
      <c r="A447" s="57"/>
      <c r="B447" s="57"/>
      <c r="C447" s="57"/>
      <c r="D447" s="5"/>
      <c r="E447" s="57"/>
      <c r="F447" s="57"/>
      <c r="G447" s="57"/>
      <c r="H447" s="57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</row>
    <row r="448" spans="1:50" ht="16" x14ac:dyDescent="0.2">
      <c r="A448" s="57"/>
      <c r="B448" s="57"/>
      <c r="C448" s="56"/>
      <c r="D448" s="57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</row>
    <row r="449" spans="1:50" ht="16" x14ac:dyDescent="0.2">
      <c r="A449" s="57"/>
      <c r="B449" s="57"/>
      <c r="C449" s="48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</row>
    <row r="450" spans="1:50" ht="16" x14ac:dyDescent="0.2">
      <c r="A450" s="57"/>
      <c r="B450" s="57"/>
      <c r="C450" s="68"/>
      <c r="H45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</row>
    <row r="451" spans="1:50" ht="16" x14ac:dyDescent="0.2">
      <c r="A451" s="57"/>
      <c r="B451" s="57"/>
      <c r="C451" s="68"/>
      <c r="E451" s="5"/>
      <c r="F451" s="5"/>
      <c r="G451" s="5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</row>
    <row r="452" spans="1:50" x14ac:dyDescent="0.15">
      <c r="A452" s="57"/>
      <c r="B452" s="57"/>
      <c r="C452" s="57"/>
      <c r="D452" s="5"/>
      <c r="E452" s="57"/>
      <c r="F452" s="57"/>
      <c r="G452" s="57"/>
      <c r="H452" s="57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</row>
    <row r="453" spans="1:50" ht="16" x14ac:dyDescent="0.2">
      <c r="A453" s="57"/>
      <c r="B453" s="57"/>
      <c r="C453" s="70"/>
      <c r="D453" s="57"/>
      <c r="E453" s="71"/>
      <c r="F453" s="71"/>
      <c r="G453" s="71"/>
      <c r="H453" s="71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</row>
    <row r="454" spans="1:50" ht="16" x14ac:dyDescent="0.2">
      <c r="A454" s="57"/>
      <c r="B454" s="57"/>
      <c r="C454" s="70"/>
      <c r="D454" s="71"/>
      <c r="E454" s="71"/>
      <c r="F454" s="71"/>
      <c r="G454" s="71"/>
      <c r="H454" s="71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</row>
    <row r="455" spans="1:50" ht="16" x14ac:dyDescent="0.2">
      <c r="A455" s="57"/>
      <c r="B455" s="57"/>
      <c r="C455" s="72"/>
      <c r="D455" s="71"/>
      <c r="E455" s="71"/>
      <c r="F455" s="71"/>
      <c r="G455" s="71"/>
      <c r="H455" s="71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</row>
    <row r="456" spans="1:50" ht="16" x14ac:dyDescent="0.2">
      <c r="A456" s="57"/>
      <c r="B456" s="57"/>
      <c r="C456" s="72"/>
      <c r="D456" s="71"/>
      <c r="E456" s="71"/>
      <c r="F456" s="71"/>
      <c r="G456" s="71"/>
      <c r="H456" s="71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</row>
    <row r="457" spans="1:50" x14ac:dyDescent="0.15">
      <c r="A457" s="57"/>
      <c r="B457" s="57"/>
      <c r="C457" s="57"/>
      <c r="D457" s="71"/>
      <c r="E457" s="57"/>
      <c r="F457" s="57"/>
      <c r="G457" s="57"/>
      <c r="H457" s="57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</row>
    <row r="458" spans="1:50" ht="16" x14ac:dyDescent="0.2">
      <c r="A458" s="57"/>
      <c r="B458" s="57"/>
      <c r="C458" s="56"/>
      <c r="D458" s="57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</row>
    <row r="459" spans="1:50" ht="16" x14ac:dyDescent="0.2">
      <c r="A459" s="57"/>
      <c r="B459" s="57"/>
      <c r="C459" s="48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</row>
    <row r="460" spans="1:50" ht="16" x14ac:dyDescent="0.2">
      <c r="A460" s="57"/>
      <c r="B460" s="57"/>
      <c r="C460" s="68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</row>
    <row r="461" spans="1:50" ht="16" x14ac:dyDescent="0.2">
      <c r="A461" s="57"/>
      <c r="B461" s="57"/>
      <c r="C461" s="68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</row>
    <row r="462" spans="1:50" x14ac:dyDescent="0.15">
      <c r="A462" s="57"/>
      <c r="B462" s="57"/>
      <c r="C462" s="57"/>
      <c r="E462" s="57"/>
      <c r="F462" s="57"/>
      <c r="G462" s="57"/>
      <c r="H462" s="57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</row>
    <row r="463" spans="1:50" ht="16" x14ac:dyDescent="0.2">
      <c r="A463" s="57"/>
      <c r="B463" s="57"/>
      <c r="C463" s="79"/>
      <c r="D463" s="57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</row>
    <row r="464" spans="1:50" ht="16" x14ac:dyDescent="0.2">
      <c r="A464" s="57"/>
      <c r="B464" s="57"/>
      <c r="C464" s="48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</row>
    <row r="465" spans="1:50" ht="16" x14ac:dyDescent="0.2">
      <c r="A465" s="57"/>
      <c r="B465" s="57"/>
      <c r="C465" s="68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</row>
    <row r="466" spans="1:50" ht="16" x14ac:dyDescent="0.2">
      <c r="A466" s="57"/>
      <c r="B466" s="57"/>
      <c r="C466" s="68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</row>
    <row r="467" spans="1:50" x14ac:dyDescent="0.15">
      <c r="A467" s="57"/>
      <c r="B467" s="57"/>
      <c r="C467" s="57"/>
      <c r="E467" s="57"/>
      <c r="F467" s="57"/>
      <c r="G467" s="57"/>
      <c r="H467" s="57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</row>
    <row r="468" spans="1:50" ht="16" x14ac:dyDescent="0.2">
      <c r="A468" s="57"/>
      <c r="B468" s="57"/>
      <c r="C468" s="56"/>
      <c r="D468" s="57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</row>
    <row r="469" spans="1:50" ht="16" x14ac:dyDescent="0.2">
      <c r="A469" s="57"/>
      <c r="B469" s="57"/>
      <c r="C469" s="48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</row>
    <row r="470" spans="1:50" ht="16" x14ac:dyDescent="0.2">
      <c r="A470" s="57"/>
      <c r="B470" s="57"/>
      <c r="C470" s="68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</row>
    <row r="471" spans="1:50" ht="16" x14ac:dyDescent="0.2">
      <c r="A471" s="57"/>
      <c r="B471" s="57"/>
      <c r="C471" s="68"/>
      <c r="E471" s="5"/>
      <c r="F471" s="5"/>
      <c r="G471" s="5"/>
      <c r="H471" s="5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</row>
    <row r="472" spans="1:50" x14ac:dyDescent="0.15">
      <c r="A472" s="57"/>
      <c r="B472" s="57"/>
      <c r="C472" s="57"/>
      <c r="D472" s="5"/>
      <c r="E472" s="57"/>
      <c r="F472" s="57"/>
      <c r="G472" s="57"/>
      <c r="H472" s="57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</row>
    <row r="473" spans="1:50" ht="16" x14ac:dyDescent="0.2">
      <c r="A473" s="57"/>
      <c r="B473" s="57"/>
      <c r="C473" s="56"/>
      <c r="D473" s="57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</row>
    <row r="474" spans="1:50" ht="16" x14ac:dyDescent="0.2">
      <c r="A474" s="57"/>
      <c r="B474" s="57"/>
      <c r="C474" s="48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</row>
    <row r="475" spans="1:50" ht="16" x14ac:dyDescent="0.2">
      <c r="A475" s="57"/>
      <c r="B475" s="57"/>
      <c r="C475" s="68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</row>
    <row r="476" spans="1:50" ht="16" x14ac:dyDescent="0.2">
      <c r="A476" s="57"/>
      <c r="B476" s="57"/>
      <c r="C476" s="68"/>
      <c r="E476" s="5"/>
      <c r="F476" s="5"/>
      <c r="G476" s="5"/>
      <c r="H476" s="5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</row>
    <row r="477" spans="1:50" x14ac:dyDescent="0.15">
      <c r="A477" s="57"/>
      <c r="B477" s="57"/>
      <c r="C477" s="57"/>
      <c r="D477" s="5"/>
      <c r="E477" s="57"/>
      <c r="F477" s="57"/>
      <c r="G477" s="57"/>
      <c r="H477" s="57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</row>
    <row r="478" spans="1:50" ht="16" x14ac:dyDescent="0.2">
      <c r="A478" s="57"/>
      <c r="B478" s="57"/>
      <c r="C478" s="56"/>
      <c r="D478" s="57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</row>
    <row r="479" spans="1:50" ht="16" x14ac:dyDescent="0.2">
      <c r="A479" s="57"/>
      <c r="B479" s="57"/>
      <c r="C479" s="48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</row>
    <row r="480" spans="1:50" ht="16" x14ac:dyDescent="0.2">
      <c r="A480" s="57"/>
      <c r="B480" s="57"/>
      <c r="C480" s="68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</row>
    <row r="481" spans="1:50" ht="16" x14ac:dyDescent="0.2">
      <c r="A481" s="57"/>
      <c r="B481" s="57"/>
      <c r="C481" s="68"/>
      <c r="E481" s="5"/>
      <c r="F481" s="5"/>
      <c r="G481" s="5"/>
      <c r="H481" s="5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</row>
    <row r="482" spans="1:50" x14ac:dyDescent="0.15">
      <c r="A482" s="57"/>
      <c r="B482" s="57"/>
      <c r="C482" s="57"/>
      <c r="D482" s="5"/>
      <c r="E482" s="57"/>
      <c r="F482" s="57"/>
      <c r="G482" s="57"/>
      <c r="H482" s="57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</row>
    <row r="483" spans="1:50" ht="16" x14ac:dyDescent="0.2">
      <c r="A483" s="57"/>
      <c r="B483" s="57"/>
      <c r="C483" s="70"/>
      <c r="D483" s="57"/>
      <c r="E483" s="73"/>
      <c r="F483" s="73"/>
      <c r="G483" s="73"/>
      <c r="H483" s="73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</row>
    <row r="484" spans="1:50" ht="16" x14ac:dyDescent="0.2">
      <c r="A484" s="57"/>
      <c r="B484" s="57"/>
      <c r="C484" s="70"/>
      <c r="D484" s="73"/>
      <c r="E484" s="73"/>
      <c r="F484" s="73"/>
      <c r="G484" s="73"/>
      <c r="H484" s="73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</row>
    <row r="485" spans="1:50" ht="16" x14ac:dyDescent="0.2">
      <c r="A485" s="57"/>
      <c r="B485" s="57"/>
      <c r="C485" s="72"/>
      <c r="D485" s="73"/>
      <c r="E485" s="73"/>
      <c r="F485" s="73"/>
      <c r="G485" s="73"/>
      <c r="H485" s="73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</row>
    <row r="486" spans="1:50" ht="16" x14ac:dyDescent="0.2">
      <c r="A486" s="57"/>
      <c r="B486" s="57"/>
      <c r="C486" s="72"/>
      <c r="D486" s="73"/>
      <c r="E486" s="71"/>
      <c r="F486" s="71"/>
      <c r="G486" s="71"/>
      <c r="H486" s="73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</row>
    <row r="487" spans="1:50" x14ac:dyDescent="0.15">
      <c r="A487" s="57"/>
      <c r="B487" s="57"/>
      <c r="C487" s="57"/>
      <c r="D487" s="71"/>
      <c r="E487" s="57"/>
      <c r="F487" s="57"/>
      <c r="G487" s="57"/>
      <c r="H487" s="57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</row>
    <row r="488" spans="1:50" ht="16" x14ac:dyDescent="0.2">
      <c r="A488" s="57"/>
      <c r="B488" s="57"/>
      <c r="C488" s="56"/>
      <c r="D488" s="57"/>
      <c r="E488" s="5"/>
      <c r="F488" s="5"/>
      <c r="G488" s="5"/>
      <c r="H488" s="5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</row>
    <row r="489" spans="1:50" ht="16" x14ac:dyDescent="0.2">
      <c r="A489" s="57"/>
      <c r="B489" s="57"/>
      <c r="C489" s="48"/>
      <c r="D489" s="5"/>
      <c r="E489" s="5"/>
      <c r="F489" s="5"/>
      <c r="G489" s="5"/>
      <c r="H489" s="5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</row>
    <row r="490" spans="1:50" ht="16" x14ac:dyDescent="0.2">
      <c r="A490" s="57"/>
      <c r="B490" s="57"/>
      <c r="C490" s="68"/>
      <c r="D490" s="5"/>
      <c r="E490" s="5"/>
      <c r="F490" s="5"/>
      <c r="G490" s="5"/>
      <c r="H490" s="5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</row>
    <row r="491" spans="1:50" ht="16" x14ac:dyDescent="0.2">
      <c r="A491" s="57"/>
      <c r="B491" s="57"/>
      <c r="C491" s="48"/>
      <c r="D491" s="5"/>
      <c r="E491" s="5"/>
      <c r="F491" s="5"/>
      <c r="G491" s="5"/>
      <c r="H491" s="5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</row>
    <row r="492" spans="1:50" ht="16" x14ac:dyDescent="0.2">
      <c r="A492" s="57"/>
      <c r="B492" s="57"/>
      <c r="C492" s="68"/>
      <c r="D492" s="5"/>
      <c r="E492" s="57"/>
      <c r="F492" s="57"/>
      <c r="G492" s="57"/>
      <c r="H492" s="5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</row>
    <row r="493" spans="1:50" x14ac:dyDescent="0.15">
      <c r="A493" s="57"/>
      <c r="B493" s="57"/>
      <c r="C493" s="57"/>
      <c r="D493" s="57"/>
      <c r="E493" s="57"/>
      <c r="F493" s="57"/>
      <c r="G493" s="57"/>
      <c r="H493" s="57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</row>
    <row r="494" spans="1:50" ht="16" x14ac:dyDescent="0.2">
      <c r="A494" s="57"/>
      <c r="B494" s="57"/>
      <c r="C494" s="56"/>
      <c r="D494" s="57"/>
      <c r="E494" s="5"/>
      <c r="F494" s="5"/>
      <c r="G494" s="5"/>
      <c r="H494" s="5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</row>
    <row r="495" spans="1:50" ht="16" x14ac:dyDescent="0.2">
      <c r="A495" s="57"/>
      <c r="B495" s="57"/>
      <c r="C495" s="48"/>
      <c r="D495" s="5"/>
      <c r="E495" s="5"/>
      <c r="F495" s="5"/>
      <c r="G495" s="5"/>
      <c r="H495" s="5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</row>
    <row r="496" spans="1:50" ht="16" x14ac:dyDescent="0.2">
      <c r="A496" s="57"/>
      <c r="B496" s="57"/>
      <c r="C496" s="68"/>
      <c r="D496" s="5"/>
      <c r="E496" s="5"/>
      <c r="F496" s="5"/>
      <c r="G496" s="5"/>
      <c r="H496" s="5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</row>
    <row r="497" spans="1:50" ht="16" x14ac:dyDescent="0.2">
      <c r="A497" s="57"/>
      <c r="B497" s="57"/>
      <c r="C497" s="68"/>
      <c r="D497" s="5"/>
      <c r="E497" s="5"/>
      <c r="F497" s="5"/>
      <c r="G497" s="5"/>
      <c r="H497" s="5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</row>
    <row r="498" spans="1:50" x14ac:dyDescent="0.15">
      <c r="A498" s="57"/>
      <c r="B498" s="57"/>
      <c r="C498" s="57"/>
      <c r="D498" s="5"/>
      <c r="E498" s="57"/>
      <c r="F498" s="57"/>
      <c r="G498" s="57"/>
      <c r="H498" s="57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</row>
    <row r="499" spans="1:50" ht="16" x14ac:dyDescent="0.2">
      <c r="A499" s="57"/>
      <c r="B499" s="57"/>
      <c r="C499" s="56"/>
      <c r="D499" s="57"/>
      <c r="E499" s="5"/>
      <c r="F499" s="5"/>
      <c r="G499" s="5"/>
      <c r="H499" s="5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</row>
    <row r="500" spans="1:50" ht="16" x14ac:dyDescent="0.2">
      <c r="A500" s="57"/>
      <c r="B500" s="57"/>
      <c r="C500" s="56"/>
      <c r="D500" s="5"/>
      <c r="E500" s="5"/>
      <c r="F500" s="5"/>
      <c r="G500" s="5"/>
      <c r="H500" s="5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</row>
    <row r="501" spans="1:50" ht="16" x14ac:dyDescent="0.2">
      <c r="A501" s="57"/>
      <c r="B501" s="57"/>
      <c r="C501" s="48"/>
      <c r="D501" s="5"/>
      <c r="E501" s="5"/>
      <c r="F501" s="5"/>
      <c r="G501" s="5"/>
      <c r="H501" s="5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</row>
    <row r="502" spans="1:50" ht="16" x14ac:dyDescent="0.2">
      <c r="A502" s="57"/>
      <c r="B502" s="57"/>
      <c r="C502" s="68"/>
      <c r="D502" s="5"/>
      <c r="E502" s="5"/>
      <c r="F502" s="5"/>
      <c r="G502" s="5"/>
      <c r="H502" s="5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</row>
    <row r="503" spans="1:50" ht="16" x14ac:dyDescent="0.2">
      <c r="A503" s="57"/>
      <c r="B503" s="57"/>
      <c r="C503" s="48"/>
      <c r="D503" s="5"/>
      <c r="E503" s="5"/>
      <c r="F503" s="5"/>
      <c r="G503" s="5"/>
      <c r="H503" s="5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</row>
    <row r="504" spans="1:50" ht="16" x14ac:dyDescent="0.2">
      <c r="A504" s="57"/>
      <c r="B504" s="57"/>
      <c r="C504" s="48"/>
      <c r="D504" s="5"/>
      <c r="E504" s="5"/>
      <c r="F504" s="5"/>
      <c r="G504" s="5"/>
      <c r="H504" s="5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</row>
    <row r="505" spans="1:50" ht="16" x14ac:dyDescent="0.2">
      <c r="A505" s="57"/>
      <c r="B505" s="57"/>
      <c r="C505" s="48"/>
      <c r="D505" s="5"/>
      <c r="E505" s="5"/>
      <c r="F505" s="5"/>
      <c r="G505" s="5"/>
      <c r="H505" s="71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</row>
    <row r="506" spans="1:50" ht="16" x14ac:dyDescent="0.2">
      <c r="A506" s="57"/>
      <c r="B506" s="57"/>
      <c r="C506" s="72"/>
      <c r="D506" s="5"/>
      <c r="E506" s="5"/>
      <c r="F506" s="5"/>
      <c r="G506" s="5"/>
      <c r="H506" s="5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</row>
    <row r="507" spans="1:50" x14ac:dyDescent="0.15">
      <c r="A507" s="57"/>
      <c r="B507" s="57"/>
      <c r="C507" s="57"/>
      <c r="D507" s="5"/>
      <c r="E507" s="57"/>
      <c r="F507" s="57"/>
      <c r="G507" s="57"/>
      <c r="H507" s="57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</row>
    <row r="508" spans="1:50" ht="16" x14ac:dyDescent="0.2">
      <c r="A508" s="57"/>
      <c r="B508" s="57"/>
      <c r="C508" s="56"/>
      <c r="D508" s="57"/>
      <c r="E508" s="5"/>
      <c r="F508" s="5"/>
      <c r="G508" s="5"/>
      <c r="H508" s="5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</row>
    <row r="509" spans="1:50" ht="16" x14ac:dyDescent="0.2">
      <c r="A509" s="57"/>
      <c r="B509" s="57"/>
      <c r="C509" s="56"/>
      <c r="D509" s="5"/>
      <c r="E509" s="5"/>
      <c r="F509" s="5"/>
      <c r="G509" s="5"/>
      <c r="H509" s="5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</row>
    <row r="510" spans="1:50" ht="16" x14ac:dyDescent="0.2">
      <c r="A510" s="57"/>
      <c r="B510" s="57"/>
      <c r="C510" s="68"/>
      <c r="D510" s="5"/>
      <c r="E510" s="5"/>
      <c r="F510" s="5"/>
      <c r="G510" s="5"/>
      <c r="H510" s="5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</row>
    <row r="511" spans="1:50" ht="16" x14ac:dyDescent="0.2">
      <c r="A511" s="57"/>
      <c r="B511" s="57"/>
      <c r="C511" s="48"/>
      <c r="D511" s="5"/>
      <c r="E511" s="5"/>
      <c r="F511" s="5"/>
      <c r="G511" s="5"/>
      <c r="H511" s="5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</row>
    <row r="512" spans="1:50" ht="16" x14ac:dyDescent="0.2">
      <c r="A512" s="57"/>
      <c r="B512" s="57"/>
      <c r="C512" s="68"/>
      <c r="D512" s="5"/>
      <c r="E512" s="5"/>
      <c r="F512" s="5"/>
      <c r="G512" s="5"/>
      <c r="H512" s="5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</row>
    <row r="513" spans="1:50" x14ac:dyDescent="0.15">
      <c r="A513" s="57"/>
      <c r="B513" s="57"/>
      <c r="C513" s="57"/>
      <c r="D513" s="5"/>
      <c r="E513" s="57"/>
      <c r="F513" s="57"/>
      <c r="G513" s="57"/>
      <c r="H513" s="57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</row>
    <row r="514" spans="1:50" ht="16" x14ac:dyDescent="0.2">
      <c r="A514" s="57"/>
      <c r="B514" s="57"/>
      <c r="C514" s="56"/>
      <c r="D514" s="57"/>
      <c r="E514" s="5"/>
      <c r="F514" s="5"/>
      <c r="G514" s="5"/>
      <c r="H514" s="57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</row>
    <row r="515" spans="1:50" ht="16" x14ac:dyDescent="0.2">
      <c r="A515" s="57"/>
      <c r="B515" s="57"/>
      <c r="C515" s="48"/>
      <c r="D515" s="5"/>
      <c r="E515" s="5"/>
      <c r="F515" s="5"/>
      <c r="G515" s="5"/>
      <c r="H515" s="57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</row>
    <row r="516" spans="1:50" ht="16" x14ac:dyDescent="0.2">
      <c r="A516" s="57"/>
      <c r="B516" s="57"/>
      <c r="C516" s="68"/>
      <c r="D516" s="5"/>
      <c r="E516" s="5"/>
      <c r="F516" s="5"/>
      <c r="G516" s="5"/>
      <c r="H516" s="57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</row>
    <row r="517" spans="1:50" ht="16" x14ac:dyDescent="0.2">
      <c r="A517" s="57"/>
      <c r="B517" s="57"/>
      <c r="C517" s="68"/>
      <c r="D517" s="5"/>
      <c r="E517" s="5"/>
      <c r="F517" s="5"/>
      <c r="G517" s="5"/>
      <c r="H517" s="57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</row>
    <row r="518" spans="1:50" x14ac:dyDescent="0.15">
      <c r="A518" s="57"/>
      <c r="B518" s="57"/>
      <c r="C518" s="57"/>
      <c r="D518" s="5"/>
      <c r="E518" s="57"/>
      <c r="F518" s="57"/>
      <c r="G518" s="57"/>
      <c r="H518" s="57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</row>
    <row r="519" spans="1:50" ht="16" x14ac:dyDescent="0.2">
      <c r="A519" s="57"/>
      <c r="B519" s="57"/>
      <c r="C519" s="56"/>
      <c r="D519" s="57"/>
      <c r="E519" s="5"/>
      <c r="F519" s="5"/>
      <c r="G519" s="5"/>
      <c r="H519" s="5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</row>
    <row r="520" spans="1:50" ht="16" x14ac:dyDescent="0.2">
      <c r="A520" s="57"/>
      <c r="B520" s="57"/>
      <c r="C520" s="56"/>
      <c r="D520" s="5"/>
      <c r="E520" s="5"/>
      <c r="F520" s="5"/>
      <c r="G520" s="5"/>
      <c r="H520" s="5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</row>
    <row r="521" spans="1:50" ht="16" x14ac:dyDescent="0.2">
      <c r="A521" s="57"/>
      <c r="B521" s="57"/>
      <c r="C521" s="82"/>
      <c r="D521" s="5"/>
      <c r="E521" s="5"/>
      <c r="F521" s="5"/>
      <c r="G521" s="5"/>
      <c r="H521" s="5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</row>
    <row r="522" spans="1:50" ht="16" x14ac:dyDescent="0.2">
      <c r="A522" s="57"/>
      <c r="B522" s="57"/>
      <c r="C522" s="82"/>
      <c r="D522" s="5"/>
      <c r="E522" s="5"/>
      <c r="F522" s="5"/>
      <c r="G522" s="5"/>
      <c r="H522" s="5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</row>
    <row r="523" spans="1:50" ht="16" x14ac:dyDescent="0.2">
      <c r="A523" s="57"/>
      <c r="B523" s="57"/>
      <c r="C523" s="68"/>
      <c r="D523" s="5"/>
      <c r="E523" s="5"/>
      <c r="F523" s="5"/>
      <c r="G523" s="5"/>
      <c r="H523" s="5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</row>
    <row r="524" spans="1:50" ht="16" x14ac:dyDescent="0.2">
      <c r="A524" s="57"/>
      <c r="B524" s="57"/>
      <c r="C524" s="56"/>
      <c r="D524" s="5"/>
      <c r="E524" s="5"/>
      <c r="F524" s="5"/>
      <c r="G524" s="5"/>
      <c r="H524" s="5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</row>
    <row r="525" spans="1:50" ht="16" x14ac:dyDescent="0.2">
      <c r="A525" s="57"/>
      <c r="B525"/>
      <c r="C525" s="56"/>
      <c r="D525" s="5"/>
      <c r="E525" s="5"/>
      <c r="F525" s="5"/>
      <c r="G525" s="5"/>
      <c r="H525" s="5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</row>
    <row r="526" spans="1:50" ht="16" x14ac:dyDescent="0.2">
      <c r="A526" s="57"/>
      <c r="B526" s="57"/>
      <c r="C526" s="68"/>
      <c r="D526" s="5"/>
      <c r="E526" s="5"/>
      <c r="F526" s="5"/>
      <c r="G526" s="5"/>
      <c r="H526" s="5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</row>
    <row r="527" spans="1:50" ht="16" x14ac:dyDescent="0.2">
      <c r="A527" s="57"/>
      <c r="B527" s="57"/>
      <c r="C527" s="48"/>
      <c r="D527" s="5"/>
      <c r="E527" s="5"/>
      <c r="F527" s="5"/>
      <c r="G527" s="5"/>
      <c r="H527" s="5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</row>
    <row r="528" spans="1:50" ht="16" x14ac:dyDescent="0.2">
      <c r="A528" s="57"/>
      <c r="B528" s="57"/>
      <c r="C528" s="68"/>
      <c r="D528" s="5"/>
      <c r="E528" s="5"/>
      <c r="F528" s="5"/>
      <c r="G528" s="5"/>
      <c r="H528" s="5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</row>
    <row r="529" spans="1:50" ht="15" x14ac:dyDescent="0.2">
      <c r="A529" s="57"/>
      <c r="B529" s="57"/>
      <c r="C529"/>
      <c r="D529" s="5"/>
      <c r="E529"/>
      <c r="F529"/>
      <c r="G529"/>
      <c r="H529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</row>
    <row r="530" spans="1:50" ht="16" x14ac:dyDescent="0.2">
      <c r="A530" s="57"/>
      <c r="B530" s="57"/>
      <c r="C530" s="56"/>
      <c r="D530"/>
      <c r="E530" s="5"/>
      <c r="F530" s="5"/>
      <c r="G530" s="5"/>
      <c r="H530" s="5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</row>
    <row r="531" spans="1:50" ht="16" x14ac:dyDescent="0.2">
      <c r="A531" s="57"/>
      <c r="B531" s="57"/>
      <c r="C531" s="56"/>
      <c r="D531" s="5"/>
      <c r="E531" s="5"/>
      <c r="F531" s="5"/>
      <c r="G531" s="5"/>
      <c r="H531" s="5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</row>
    <row r="532" spans="1:50" ht="16" x14ac:dyDescent="0.2">
      <c r="A532" s="57"/>
      <c r="B532" s="57"/>
      <c r="C532" s="82"/>
      <c r="D532" s="5"/>
      <c r="E532" s="5"/>
      <c r="F532" s="5"/>
      <c r="G532" s="5"/>
      <c r="H532" s="5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</row>
    <row r="533" spans="1:50" ht="16" x14ac:dyDescent="0.2">
      <c r="A533" s="57"/>
      <c r="B533" s="57"/>
      <c r="C533" s="82"/>
      <c r="D533" s="5"/>
      <c r="E533" s="5"/>
      <c r="F533" s="5"/>
      <c r="G533" s="5"/>
      <c r="H533" s="5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</row>
    <row r="534" spans="1:50" x14ac:dyDescent="0.15">
      <c r="A534" s="57"/>
      <c r="B534" s="57"/>
      <c r="C534" s="57"/>
      <c r="D534" s="5"/>
      <c r="E534" s="57"/>
      <c r="F534" s="57"/>
      <c r="G534" s="57"/>
      <c r="H534" s="57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</row>
    <row r="535" spans="1:50" ht="16" x14ac:dyDescent="0.2">
      <c r="A535" s="57"/>
      <c r="B535" s="57"/>
      <c r="C535" s="56"/>
      <c r="D535" s="57"/>
      <c r="E535" s="5"/>
      <c r="F535" s="5"/>
      <c r="G535" s="5"/>
      <c r="H535" s="5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</row>
    <row r="536" spans="1:50" ht="16" x14ac:dyDescent="0.2">
      <c r="A536" s="57"/>
      <c r="B536" s="57"/>
      <c r="C536" s="56"/>
      <c r="D536" s="5"/>
      <c r="E536" s="5"/>
      <c r="F536" s="5"/>
      <c r="G536" s="5"/>
      <c r="H536" s="5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</row>
    <row r="537" spans="1:50" ht="16" x14ac:dyDescent="0.2">
      <c r="A537" s="57"/>
      <c r="B537" s="57"/>
      <c r="C537" s="82"/>
      <c r="D537" s="5"/>
      <c r="E537" s="5"/>
      <c r="F537" s="5"/>
      <c r="G537" s="5"/>
      <c r="H537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</row>
    <row r="538" spans="1:50" ht="16" x14ac:dyDescent="0.2">
      <c r="A538" s="57"/>
      <c r="B538" s="57"/>
      <c r="C538" s="82"/>
      <c r="D538" s="5"/>
      <c r="E538" s="5"/>
      <c r="F538" s="5"/>
      <c r="G538" s="5"/>
      <c r="H538" s="5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</row>
    <row r="539" spans="1:50" x14ac:dyDescent="0.15">
      <c r="A539" s="57"/>
      <c r="B539" s="57"/>
      <c r="C539" s="57"/>
      <c r="D539" s="5"/>
      <c r="E539" s="57"/>
      <c r="F539" s="57"/>
      <c r="G539" s="57"/>
      <c r="H539" s="57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</row>
    <row r="540" spans="1:50" ht="16" x14ac:dyDescent="0.2">
      <c r="A540" s="57"/>
      <c r="B540" s="57"/>
      <c r="C540" s="56"/>
      <c r="D540" s="57"/>
      <c r="E540" s="5"/>
      <c r="F540" s="5"/>
      <c r="G540" s="5"/>
      <c r="H540" s="5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</row>
    <row r="541" spans="1:50" ht="16" x14ac:dyDescent="0.2">
      <c r="A541" s="57"/>
      <c r="B541" s="57"/>
      <c r="C541" s="56"/>
      <c r="D541" s="5"/>
      <c r="E541" s="5"/>
      <c r="F541" s="5"/>
      <c r="G541" s="5"/>
      <c r="H541" s="5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</row>
    <row r="542" spans="1:50" ht="16" x14ac:dyDescent="0.2">
      <c r="A542" s="57"/>
      <c r="B542" s="57"/>
      <c r="C542" s="82"/>
      <c r="D542" s="5"/>
      <c r="E542" s="5"/>
      <c r="F542" s="5"/>
      <c r="G542" s="5"/>
      <c r="H542" s="5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</row>
    <row r="543" spans="1:50" ht="16" x14ac:dyDescent="0.2">
      <c r="A543" s="57"/>
      <c r="B543" s="57"/>
      <c r="C543" s="82"/>
      <c r="D543" s="5"/>
      <c r="E543" s="5"/>
      <c r="F543" s="5"/>
      <c r="G543" s="5"/>
      <c r="H543" s="5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</row>
    <row r="544" spans="1:50" x14ac:dyDescent="0.15">
      <c r="A544" s="57"/>
      <c r="B544" s="57"/>
      <c r="C544" s="57"/>
      <c r="D544" s="5"/>
      <c r="E544" s="57"/>
      <c r="F544" s="57"/>
      <c r="G544" s="57"/>
      <c r="H544" s="57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</row>
    <row r="545" spans="1:50" ht="16" x14ac:dyDescent="0.2">
      <c r="A545" s="57"/>
      <c r="B545" s="57"/>
      <c r="C545" s="56"/>
      <c r="D545" s="57"/>
      <c r="E545" s="5"/>
      <c r="F545" s="5"/>
      <c r="G545" s="5"/>
      <c r="H545" s="5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</row>
    <row r="546" spans="1:50" ht="16" x14ac:dyDescent="0.2">
      <c r="A546" s="57"/>
      <c r="B546" s="57"/>
      <c r="C546" s="48"/>
      <c r="D546" s="5"/>
      <c r="E546" s="5"/>
      <c r="F546" s="5"/>
      <c r="G546" s="5"/>
      <c r="H546" s="5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</row>
    <row r="547" spans="1:50" ht="16" x14ac:dyDescent="0.2">
      <c r="A547" s="57"/>
      <c r="B547" s="57"/>
      <c r="C547" s="68"/>
      <c r="D547" s="5"/>
      <c r="E547" s="5"/>
      <c r="F547" s="5"/>
      <c r="G547" s="5"/>
      <c r="H547" s="5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</row>
    <row r="548" spans="1:50" ht="16" x14ac:dyDescent="0.2">
      <c r="A548" s="57"/>
      <c r="B548" s="57"/>
      <c r="C548" s="48"/>
      <c r="D548" s="5"/>
      <c r="E548" s="5"/>
      <c r="F548" s="5"/>
      <c r="G548" s="5"/>
      <c r="H548" s="5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</row>
    <row r="549" spans="1:50" ht="16" x14ac:dyDescent="0.2">
      <c r="A549" s="57"/>
      <c r="B549" s="57"/>
      <c r="C549" s="68"/>
      <c r="D549" s="5"/>
      <c r="E549" s="5"/>
      <c r="F549" s="5"/>
      <c r="G549" s="5"/>
      <c r="H549" s="5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</row>
    <row r="550" spans="1:50" x14ac:dyDescent="0.15">
      <c r="A550" s="57"/>
      <c r="B550" s="57"/>
      <c r="C550" s="57"/>
      <c r="D550" s="5"/>
      <c r="E550" s="57"/>
      <c r="F550" s="57"/>
      <c r="G550" s="57"/>
      <c r="H550" s="57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</row>
    <row r="551" spans="1:50" ht="16" x14ac:dyDescent="0.2">
      <c r="A551" s="57"/>
      <c r="B551" s="57"/>
      <c r="C551" s="56"/>
      <c r="D551" s="57"/>
      <c r="E551" s="5"/>
      <c r="F551" s="5"/>
      <c r="G551" s="5"/>
      <c r="H551" s="5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</row>
    <row r="552" spans="1:50" ht="16" x14ac:dyDescent="0.2">
      <c r="A552"/>
      <c r="B552"/>
      <c r="C552" s="56"/>
      <c r="D552" s="5"/>
      <c r="E552" s="5"/>
      <c r="F552" s="5"/>
      <c r="G552" s="5"/>
      <c r="H552" s="5"/>
      <c r="I552" s="60"/>
      <c r="J552" s="60"/>
      <c r="K552" s="60"/>
      <c r="L552" s="60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</row>
    <row r="553" spans="1:50" ht="16" x14ac:dyDescent="0.2">
      <c r="A553"/>
      <c r="B553"/>
      <c r="C553" s="82"/>
      <c r="D553" s="5"/>
      <c r="E553" s="5"/>
      <c r="F553" s="5"/>
      <c r="G553" s="5"/>
      <c r="H553" s="5"/>
      <c r="I553" s="60"/>
      <c r="J553" s="60"/>
      <c r="K553" s="60"/>
      <c r="L553" s="60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</row>
    <row r="554" spans="1:50" ht="16" x14ac:dyDescent="0.2">
      <c r="A554"/>
      <c r="B554"/>
      <c r="C554" s="82"/>
      <c r="D554" s="5"/>
      <c r="E554" s="5"/>
      <c r="F554" s="5"/>
      <c r="G554" s="5"/>
      <c r="H554" s="5"/>
      <c r="I554" s="60"/>
      <c r="J554" s="60"/>
      <c r="K554" s="60"/>
      <c r="L554" s="60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</row>
    <row r="555" spans="1:50" ht="15" x14ac:dyDescent="0.2">
      <c r="A555"/>
      <c r="B555"/>
      <c r="C555" s="57"/>
      <c r="D555" s="5"/>
      <c r="E555" s="57"/>
      <c r="F555" s="57"/>
      <c r="G555" s="57"/>
      <c r="H555" s="57"/>
      <c r="I555" s="60"/>
      <c r="J555" s="60"/>
      <c r="K555" s="60"/>
      <c r="L555" s="60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</row>
    <row r="556" spans="1:50" ht="15" x14ac:dyDescent="0.2">
      <c r="A556"/>
      <c r="B556"/>
      <c r="C556" s="83"/>
      <c r="D556" s="57"/>
      <c r="E556" s="73"/>
      <c r="F556" s="73"/>
      <c r="G556" s="73"/>
      <c r="H556" s="73"/>
      <c r="I556" s="60"/>
      <c r="J556" s="60"/>
      <c r="K556" s="60"/>
      <c r="L556" s="60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</row>
    <row r="557" spans="1:50" ht="15" x14ac:dyDescent="0.2">
      <c r="A557"/>
      <c r="B557"/>
      <c r="C557" s="83"/>
      <c r="D557" s="73"/>
      <c r="E557" s="73"/>
      <c r="F557" s="73"/>
      <c r="G557" s="73"/>
      <c r="H557" s="73"/>
      <c r="I557" s="60"/>
      <c r="J557" s="60"/>
      <c r="K557" s="60"/>
      <c r="L557" s="60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</row>
    <row r="558" spans="1:50" ht="16" x14ac:dyDescent="0.2">
      <c r="A558"/>
      <c r="B558"/>
      <c r="C558" s="93"/>
      <c r="D558" s="73"/>
      <c r="E558" s="71"/>
      <c r="F558" s="71"/>
      <c r="G558" s="71"/>
      <c r="H558" s="71"/>
      <c r="I558" s="60"/>
      <c r="J558" s="60"/>
      <c r="K558" s="60"/>
      <c r="L558" s="60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</row>
    <row r="559" spans="1:50" ht="16" x14ac:dyDescent="0.2">
      <c r="A559"/>
      <c r="B559"/>
      <c r="C559" s="93"/>
      <c r="D559" s="71"/>
      <c r="E559" s="71"/>
      <c r="F559" s="71"/>
      <c r="G559" s="71"/>
      <c r="H559" s="71"/>
      <c r="I559" s="60"/>
      <c r="J559" s="60"/>
      <c r="K559" s="60"/>
      <c r="L559" s="60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</row>
    <row r="560" spans="1:50" ht="15" x14ac:dyDescent="0.2">
      <c r="A560"/>
      <c r="B560"/>
      <c r="C560" s="76"/>
      <c r="D560" s="71"/>
      <c r="E560" s="57"/>
      <c r="F560" s="57"/>
      <c r="G560" s="57"/>
      <c r="H560" s="57"/>
      <c r="I560" s="60"/>
      <c r="J560" s="60"/>
      <c r="K560" s="60"/>
      <c r="L560" s="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</row>
    <row r="561" spans="3:12" ht="16" x14ac:dyDescent="0.2">
      <c r="C561" s="56"/>
      <c r="D561" s="57"/>
      <c r="I561" s="60"/>
      <c r="J561" s="60"/>
      <c r="K561" s="60"/>
      <c r="L561" s="60"/>
    </row>
    <row r="562" spans="3:12" ht="16" x14ac:dyDescent="0.2">
      <c r="C562" s="48"/>
      <c r="I562" s="60"/>
      <c r="J562" s="60"/>
      <c r="K562" s="60"/>
      <c r="L562" s="60"/>
    </row>
    <row r="563" spans="3:12" ht="16" x14ac:dyDescent="0.2">
      <c r="C563" s="68"/>
      <c r="I563" s="60"/>
      <c r="J563" s="60"/>
      <c r="K563" s="60"/>
      <c r="L563" s="60"/>
    </row>
    <row r="564" spans="3:12" ht="16" x14ac:dyDescent="0.2">
      <c r="C564" s="68"/>
      <c r="I564" s="60"/>
      <c r="J564" s="60"/>
      <c r="K564" s="60"/>
      <c r="L564" s="60"/>
    </row>
    <row r="565" spans="3:12" x14ac:dyDescent="0.15">
      <c r="C565" s="76"/>
      <c r="E565" s="57"/>
      <c r="F565" s="57"/>
      <c r="G565" s="57"/>
      <c r="H565" s="57"/>
      <c r="I565" s="60"/>
      <c r="J565" s="60"/>
      <c r="K565" s="60"/>
      <c r="L565" s="60"/>
    </row>
    <row r="566" spans="3:12" ht="16" x14ac:dyDescent="0.2">
      <c r="C566" s="56"/>
      <c r="D566" s="57"/>
      <c r="I566" s="60"/>
      <c r="J566" s="60"/>
      <c r="K566" s="60"/>
      <c r="L566" s="60"/>
    </row>
    <row r="567" spans="3:12" ht="16" x14ac:dyDescent="0.2">
      <c r="C567" s="48"/>
      <c r="I567" s="60"/>
      <c r="J567" s="60"/>
      <c r="K567" s="60"/>
      <c r="L567" s="60"/>
    </row>
    <row r="568" spans="3:12" ht="16" x14ac:dyDescent="0.2">
      <c r="C568" s="68"/>
      <c r="I568" s="60"/>
      <c r="J568" s="60"/>
      <c r="K568" s="60"/>
      <c r="L568" s="60"/>
    </row>
    <row r="569" spans="3:12" ht="16" x14ac:dyDescent="0.2">
      <c r="C569" s="68"/>
      <c r="E569" s="5"/>
      <c r="F569" s="5"/>
      <c r="G569" s="5"/>
      <c r="H569" s="5"/>
      <c r="I569" s="60"/>
      <c r="J569" s="60"/>
      <c r="K569" s="60"/>
      <c r="L569" s="60"/>
    </row>
    <row r="570" spans="3:12" x14ac:dyDescent="0.15">
      <c r="C570" s="76"/>
      <c r="D570" s="5"/>
      <c r="E570" s="57"/>
      <c r="F570" s="57"/>
      <c r="G570" s="57"/>
      <c r="H570" s="57"/>
      <c r="I570" s="60"/>
      <c r="J570" s="60"/>
      <c r="K570" s="60"/>
      <c r="L570" s="60"/>
    </row>
    <row r="571" spans="3:12" ht="16" x14ac:dyDescent="0.2">
      <c r="C571" s="56"/>
      <c r="D571" s="57"/>
      <c r="E571" s="5"/>
      <c r="F571" s="5"/>
      <c r="G571" s="5"/>
      <c r="H571" s="5"/>
      <c r="I571" s="60"/>
      <c r="J571" s="60"/>
      <c r="K571" s="60"/>
      <c r="L571" s="60"/>
    </row>
    <row r="572" spans="3:12" ht="16" x14ac:dyDescent="0.2">
      <c r="C572" s="56"/>
      <c r="D572" s="5"/>
      <c r="E572" s="5"/>
      <c r="F572" s="5"/>
      <c r="G572" s="5"/>
      <c r="H572" s="5"/>
      <c r="I572" s="60"/>
      <c r="J572" s="60"/>
      <c r="K572" s="60"/>
      <c r="L572" s="60"/>
    </row>
    <row r="573" spans="3:12" ht="16" x14ac:dyDescent="0.2">
      <c r="C573" s="82"/>
      <c r="D573" s="5"/>
      <c r="E573" s="5"/>
      <c r="F573" s="5"/>
      <c r="G573" s="5"/>
      <c r="H573" s="5"/>
      <c r="I573" s="60"/>
      <c r="J573" s="60"/>
      <c r="K573" s="60"/>
      <c r="L573" s="60"/>
    </row>
    <row r="574" spans="3:12" ht="16" x14ac:dyDescent="0.2">
      <c r="C574" s="56"/>
      <c r="D574" s="5"/>
      <c r="E574" s="5"/>
      <c r="F574" s="5"/>
      <c r="G574" s="5"/>
      <c r="H574" s="5"/>
      <c r="I574" s="60"/>
      <c r="J574" s="60"/>
      <c r="K574" s="60"/>
      <c r="L574" s="60"/>
    </row>
    <row r="575" spans="3:12" ht="16" x14ac:dyDescent="0.2">
      <c r="C575" s="90"/>
      <c r="D575" s="5"/>
      <c r="E575" s="5"/>
      <c r="F575" s="5"/>
      <c r="G575" s="5"/>
      <c r="H575" s="5"/>
      <c r="I575" s="60"/>
      <c r="J575" s="60"/>
      <c r="K575" s="60"/>
      <c r="L575" s="60"/>
    </row>
    <row r="576" spans="3:12" x14ac:dyDescent="0.15">
      <c r="C576" s="76"/>
      <c r="D576" s="5"/>
      <c r="E576" s="57"/>
      <c r="F576" s="57"/>
      <c r="G576" s="57"/>
      <c r="H576" s="57"/>
      <c r="I576" s="60"/>
      <c r="J576" s="60"/>
      <c r="K576" s="60"/>
      <c r="L576" s="60"/>
    </row>
    <row r="577" spans="3:12" ht="16" x14ac:dyDescent="0.2">
      <c r="C577" s="56"/>
      <c r="D577" s="57"/>
      <c r="E577" s="5"/>
      <c r="F577" s="5"/>
      <c r="G577" s="5"/>
      <c r="H577" s="5"/>
      <c r="I577" s="60"/>
      <c r="J577" s="60"/>
      <c r="K577" s="60"/>
      <c r="L577" s="60"/>
    </row>
    <row r="578" spans="3:12" ht="16" x14ac:dyDescent="0.2">
      <c r="C578" s="56"/>
      <c r="D578" s="5"/>
      <c r="E578" s="5"/>
      <c r="F578" s="5"/>
      <c r="G578" s="5"/>
      <c r="H578" s="5"/>
      <c r="I578" s="60"/>
      <c r="J578" s="60"/>
      <c r="K578" s="60"/>
      <c r="L578" s="60"/>
    </row>
    <row r="579" spans="3:12" ht="16" x14ac:dyDescent="0.2">
      <c r="C579" s="82"/>
      <c r="D579" s="5"/>
      <c r="E579" s="5"/>
      <c r="F579" s="5"/>
      <c r="G579" s="5"/>
      <c r="H579" s="5"/>
      <c r="I579" s="60"/>
      <c r="J579" s="60"/>
      <c r="K579" s="60"/>
      <c r="L579" s="60"/>
    </row>
    <row r="580" spans="3:12" ht="16" x14ac:dyDescent="0.2">
      <c r="C580" s="82"/>
      <c r="D580" s="5"/>
      <c r="E580" s="5"/>
      <c r="F580" s="5"/>
      <c r="G580" s="5"/>
      <c r="H580" s="5"/>
      <c r="I580" s="60"/>
      <c r="J580" s="60"/>
      <c r="K580" s="60"/>
      <c r="L580" s="60"/>
    </row>
    <row r="581" spans="3:12" x14ac:dyDescent="0.15">
      <c r="C581" s="76"/>
      <c r="D581" s="5"/>
      <c r="E581" s="57"/>
      <c r="F581" s="57"/>
      <c r="G581" s="57"/>
      <c r="H581" s="57"/>
      <c r="I581" s="60"/>
      <c r="J581" s="60"/>
      <c r="K581" s="60"/>
      <c r="L581" s="60"/>
    </row>
    <row r="582" spans="3:12" ht="16" x14ac:dyDescent="0.2">
      <c r="C582" s="86"/>
      <c r="D582" s="57"/>
      <c r="E582" s="53"/>
      <c r="F582" s="53"/>
      <c r="G582" s="53"/>
      <c r="H582" s="53"/>
      <c r="I582" s="60"/>
      <c r="J582" s="60"/>
      <c r="K582" s="60"/>
      <c r="L582" s="60"/>
    </row>
    <row r="583" spans="3:12" ht="16" x14ac:dyDescent="0.2">
      <c r="C583" s="86"/>
      <c r="D583" s="53"/>
      <c r="E583" s="53"/>
      <c r="F583" s="53"/>
      <c r="G583" s="53"/>
      <c r="H583" s="53"/>
      <c r="I583" s="60"/>
      <c r="J583" s="60"/>
      <c r="K583" s="60"/>
      <c r="L583" s="60"/>
    </row>
    <row r="584" spans="3:12" ht="16" x14ac:dyDescent="0.2">
      <c r="C584" s="86"/>
      <c r="D584" s="53"/>
      <c r="E584" s="53"/>
      <c r="F584" s="53"/>
      <c r="G584" s="53"/>
      <c r="H584" s="53"/>
      <c r="I584" s="60"/>
      <c r="J584" s="60"/>
      <c r="K584" s="60"/>
      <c r="L584" s="60"/>
    </row>
    <row r="585" spans="3:12" ht="16" x14ac:dyDescent="0.2">
      <c r="C585" s="82"/>
      <c r="D585" s="53"/>
      <c r="E585" s="53"/>
      <c r="F585" s="53"/>
      <c r="G585" s="53"/>
      <c r="H585" s="53"/>
      <c r="I585" s="60"/>
      <c r="J585" s="60"/>
      <c r="K585" s="60"/>
      <c r="L585" s="60"/>
    </row>
    <row r="586" spans="3:12" ht="16" x14ac:dyDescent="0.2">
      <c r="C586" s="82"/>
      <c r="D586" s="53"/>
      <c r="E586" s="53"/>
      <c r="F586" s="53"/>
      <c r="G586" s="53"/>
      <c r="H586" s="53"/>
      <c r="I586" s="60"/>
      <c r="J586" s="60"/>
      <c r="K586" s="60"/>
      <c r="L586" s="60"/>
    </row>
    <row r="587" spans="3:12" ht="16" x14ac:dyDescent="0.2">
      <c r="C587" s="76"/>
      <c r="D587" s="53"/>
      <c r="E587" s="57"/>
      <c r="F587" s="57"/>
      <c r="G587" s="57"/>
      <c r="H587" s="57"/>
      <c r="I587" s="60"/>
      <c r="J587" s="60"/>
      <c r="K587" s="60"/>
      <c r="L587" s="60"/>
    </row>
    <row r="588" spans="3:12" ht="16" x14ac:dyDescent="0.2">
      <c r="C588" s="56"/>
      <c r="D588" s="57"/>
      <c r="E588" s="5"/>
      <c r="F588" s="5"/>
      <c r="G588" s="5"/>
      <c r="H588" s="5"/>
      <c r="I588" s="60"/>
      <c r="J588" s="60"/>
      <c r="K588" s="60"/>
      <c r="L588" s="60"/>
    </row>
    <row r="589" spans="3:12" ht="16" x14ac:dyDescent="0.2">
      <c r="C589" s="56"/>
      <c r="D589" s="5"/>
      <c r="E589" s="5"/>
      <c r="F589" s="5"/>
      <c r="G589" s="5"/>
      <c r="H589" s="5"/>
      <c r="I589" s="60"/>
      <c r="J589" s="60"/>
      <c r="K589" s="60"/>
      <c r="L589" s="60"/>
    </row>
    <row r="590" spans="3:12" ht="16" x14ac:dyDescent="0.2">
      <c r="C590" s="68"/>
      <c r="D590" s="5"/>
      <c r="E590" s="5"/>
      <c r="F590" s="5"/>
      <c r="G590" s="5"/>
      <c r="H590" s="5"/>
      <c r="I590" s="60"/>
      <c r="J590" s="60"/>
      <c r="K590" s="60"/>
      <c r="L590" s="60"/>
    </row>
    <row r="591" spans="3:12" ht="16" x14ac:dyDescent="0.2">
      <c r="C591" s="68"/>
      <c r="D591" s="5"/>
      <c r="E591" s="5"/>
      <c r="F591" s="5"/>
      <c r="G591" s="5"/>
      <c r="H591" s="5"/>
      <c r="I591" s="60"/>
      <c r="J591" s="60"/>
      <c r="K591" s="60"/>
      <c r="L591" s="60"/>
    </row>
    <row r="592" spans="3:12" x14ac:dyDescent="0.15">
      <c r="C592" s="76"/>
      <c r="D592" s="5"/>
      <c r="E592" s="57"/>
      <c r="F592" s="57"/>
      <c r="G592" s="57"/>
      <c r="H592" s="57"/>
      <c r="I592" s="60"/>
      <c r="J592" s="60"/>
      <c r="K592" s="60"/>
      <c r="L592" s="60"/>
    </row>
    <row r="593" spans="3:12" ht="16" x14ac:dyDescent="0.2">
      <c r="C593" s="56"/>
      <c r="D593" s="57"/>
      <c r="E593" s="5"/>
      <c r="F593" s="5"/>
      <c r="G593" s="5"/>
      <c r="H593" s="5"/>
      <c r="I593" s="60"/>
      <c r="J593" s="60"/>
      <c r="K593" s="60"/>
      <c r="L593" s="60"/>
    </row>
    <row r="594" spans="3:12" ht="16" x14ac:dyDescent="0.2">
      <c r="C594" s="56"/>
      <c r="D594" s="5"/>
      <c r="E594" s="5"/>
      <c r="F594" s="5"/>
      <c r="G594" s="5"/>
      <c r="H594" s="5"/>
      <c r="I594" s="60"/>
      <c r="J594" s="60"/>
      <c r="K594" s="60"/>
      <c r="L594" s="60"/>
    </row>
    <row r="595" spans="3:12" ht="16" x14ac:dyDescent="0.2">
      <c r="C595" s="68"/>
      <c r="D595" s="5"/>
      <c r="E595" s="5"/>
      <c r="F595" s="5"/>
      <c r="G595" s="5"/>
      <c r="H595" s="5"/>
      <c r="I595" s="60"/>
      <c r="J595" s="60"/>
      <c r="K595" s="60"/>
      <c r="L595" s="60"/>
    </row>
    <row r="596" spans="3:12" ht="16" x14ac:dyDescent="0.2">
      <c r="C596" s="68"/>
      <c r="D596" s="5"/>
      <c r="E596" s="5"/>
      <c r="F596" s="5"/>
      <c r="G596" s="5"/>
      <c r="H596" s="5"/>
      <c r="I596" s="60"/>
      <c r="J596" s="60"/>
      <c r="K596" s="60"/>
      <c r="L596" s="60"/>
    </row>
    <row r="597" spans="3:12" x14ac:dyDescent="0.15">
      <c r="C597" s="76"/>
      <c r="D597" s="5"/>
      <c r="E597" s="57"/>
      <c r="F597" s="57"/>
      <c r="G597" s="57"/>
      <c r="H597" s="57"/>
      <c r="I597" s="60"/>
      <c r="J597" s="60"/>
      <c r="K597" s="60"/>
      <c r="L597" s="60"/>
    </row>
    <row r="598" spans="3:12" x14ac:dyDescent="0.15">
      <c r="C598" s="76"/>
      <c r="D598" s="57"/>
      <c r="E598" s="57"/>
      <c r="F598" s="57"/>
      <c r="G598" s="57"/>
      <c r="H598" s="57"/>
      <c r="I598" s="60"/>
      <c r="J598" s="60"/>
      <c r="K598" s="60"/>
      <c r="L598" s="60"/>
    </row>
    <row r="599" spans="3:12" x14ac:dyDescent="0.15">
      <c r="C599" s="76"/>
      <c r="D599" s="57"/>
      <c r="E599" s="57"/>
      <c r="F599" s="57"/>
      <c r="G599" s="57"/>
      <c r="H599" s="57"/>
      <c r="I599" s="60"/>
      <c r="J599" s="60"/>
      <c r="K599" s="60"/>
      <c r="L599" s="60"/>
    </row>
    <row r="600" spans="3:12" ht="16" x14ac:dyDescent="0.2">
      <c r="C600" s="68"/>
      <c r="D600" s="57"/>
      <c r="E600" s="57"/>
      <c r="F600" s="57"/>
      <c r="G600" s="57"/>
      <c r="H600" s="57"/>
      <c r="I600" s="60"/>
      <c r="J600" s="60"/>
      <c r="K600" s="60"/>
      <c r="L600" s="60"/>
    </row>
    <row r="601" spans="3:12" ht="16" x14ac:dyDescent="0.2">
      <c r="C601" s="68"/>
      <c r="D601" s="57"/>
      <c r="E601" s="57"/>
      <c r="F601" s="57"/>
      <c r="G601" s="57"/>
      <c r="H601" s="57"/>
      <c r="I601" s="60"/>
      <c r="J601" s="60"/>
      <c r="K601" s="60"/>
      <c r="L601" s="60"/>
    </row>
    <row r="602" spans="3:12" x14ac:dyDescent="0.15">
      <c r="C602" s="76"/>
      <c r="D602" s="57"/>
      <c r="E602" s="57"/>
      <c r="F602" s="57"/>
      <c r="G602" s="57"/>
      <c r="H602" s="57"/>
      <c r="I602" s="60"/>
      <c r="J602" s="60"/>
      <c r="K602" s="60"/>
      <c r="L602" s="60"/>
    </row>
    <row r="603" spans="3:12" x14ac:dyDescent="0.15">
      <c r="C603" s="76"/>
      <c r="D603" s="57"/>
      <c r="E603" s="57"/>
      <c r="F603" s="57"/>
      <c r="G603" s="57"/>
      <c r="H603" s="57"/>
      <c r="I603" s="60"/>
      <c r="J603" s="60"/>
      <c r="K603" s="60"/>
      <c r="L603" s="60"/>
    </row>
    <row r="604" spans="3:12" x14ac:dyDescent="0.15">
      <c r="C604" s="76"/>
      <c r="D604" s="57"/>
      <c r="E604" s="57"/>
      <c r="F604" s="57"/>
      <c r="G604" s="57"/>
      <c r="H604" s="57"/>
      <c r="I604" s="60"/>
      <c r="J604" s="60"/>
      <c r="K604" s="60"/>
      <c r="L604" s="60"/>
    </row>
    <row r="605" spans="3:12" x14ac:dyDescent="0.15">
      <c r="C605" s="76"/>
      <c r="D605" s="57"/>
      <c r="E605" s="57"/>
      <c r="F605" s="57"/>
      <c r="G605" s="57"/>
      <c r="H605" s="57"/>
      <c r="I605" s="60"/>
      <c r="J605" s="60"/>
      <c r="K605" s="60"/>
      <c r="L605" s="60"/>
    </row>
    <row r="606" spans="3:12" x14ac:dyDescent="0.15">
      <c r="C606" s="76"/>
      <c r="D606" s="57"/>
      <c r="E606" s="57"/>
      <c r="F606" s="57"/>
      <c r="G606" s="57"/>
      <c r="H606" s="57"/>
      <c r="I606" s="60"/>
      <c r="J606" s="60"/>
      <c r="K606" s="60"/>
      <c r="L606" s="60"/>
    </row>
    <row r="607" spans="3:12" x14ac:dyDescent="0.15">
      <c r="C607" s="76"/>
      <c r="D607" s="57"/>
      <c r="E607" s="57"/>
      <c r="F607" s="57"/>
      <c r="G607" s="57"/>
      <c r="H607" s="57"/>
      <c r="I607" s="60"/>
      <c r="J607" s="60"/>
      <c r="K607" s="60"/>
      <c r="L607" s="60"/>
    </row>
    <row r="608" spans="3:12" x14ac:dyDescent="0.15">
      <c r="C608" s="76"/>
      <c r="D608" s="57"/>
      <c r="E608" s="57"/>
      <c r="F608" s="57"/>
      <c r="G608" s="57"/>
      <c r="H608" s="57"/>
      <c r="I608" s="60"/>
      <c r="J608" s="60"/>
      <c r="K608" s="60"/>
      <c r="L608" s="60"/>
    </row>
    <row r="609" spans="3:12" x14ac:dyDescent="0.15">
      <c r="C609" s="76"/>
      <c r="D609" s="57"/>
      <c r="E609" s="57"/>
      <c r="F609" s="57"/>
      <c r="G609" s="57"/>
      <c r="H609" s="57"/>
      <c r="I609" s="60"/>
      <c r="J609" s="60"/>
      <c r="K609" s="60"/>
      <c r="L609" s="60"/>
    </row>
    <row r="610" spans="3:12" x14ac:dyDescent="0.15">
      <c r="C610" s="76"/>
      <c r="D610" s="57"/>
      <c r="E610" s="57"/>
      <c r="F610" s="57"/>
      <c r="G610" s="57"/>
      <c r="H610" s="57"/>
      <c r="I610" s="60"/>
      <c r="J610" s="60"/>
      <c r="K610" s="60"/>
      <c r="L610" s="60"/>
    </row>
    <row r="611" spans="3:12" x14ac:dyDescent="0.15">
      <c r="C611" s="76"/>
      <c r="D611" s="57"/>
      <c r="E611" s="57"/>
      <c r="F611" s="57"/>
      <c r="G611" s="57"/>
      <c r="H611" s="57"/>
      <c r="I611" s="60"/>
      <c r="J611" s="60"/>
      <c r="K611" s="60"/>
      <c r="L611" s="60"/>
    </row>
    <row r="612" spans="3:12" x14ac:dyDescent="0.15">
      <c r="C612" s="76"/>
      <c r="D612" s="57"/>
      <c r="E612" s="57"/>
      <c r="F612" s="57"/>
      <c r="G612" s="57"/>
      <c r="H612" s="57"/>
      <c r="I612" s="60"/>
      <c r="J612" s="60"/>
      <c r="K612" s="60"/>
      <c r="L612" s="60"/>
    </row>
    <row r="613" spans="3:12" x14ac:dyDescent="0.15">
      <c r="C613" s="76"/>
      <c r="D613" s="57"/>
      <c r="E613" s="57"/>
      <c r="F613" s="57"/>
      <c r="G613" s="57"/>
      <c r="H613" s="57"/>
      <c r="I613" s="60"/>
      <c r="J613" s="60"/>
      <c r="K613" s="60"/>
      <c r="L613" s="60"/>
    </row>
    <row r="614" spans="3:12" x14ac:dyDescent="0.15">
      <c r="C614" s="76"/>
      <c r="D614" s="57"/>
      <c r="E614" s="57"/>
      <c r="F614" s="57"/>
      <c r="G614" s="57"/>
      <c r="H614" s="57"/>
      <c r="I614" s="60"/>
      <c r="J614" s="60"/>
      <c r="K614" s="60"/>
      <c r="L614" s="60"/>
    </row>
    <row r="615" spans="3:12" x14ac:dyDescent="0.15">
      <c r="C615" s="76"/>
      <c r="D615" s="57"/>
      <c r="E615" s="57"/>
      <c r="F615" s="57"/>
      <c r="G615" s="57"/>
      <c r="H615" s="57"/>
      <c r="I615" s="60"/>
      <c r="J615" s="60"/>
      <c r="K615" s="60"/>
      <c r="L615" s="60"/>
    </row>
    <row r="616" spans="3:12" x14ac:dyDescent="0.15">
      <c r="C616" s="76"/>
      <c r="D616" s="57"/>
      <c r="E616" s="57"/>
      <c r="F616" s="57"/>
      <c r="G616" s="57"/>
      <c r="H616" s="57"/>
      <c r="I616" s="60"/>
      <c r="J616" s="60"/>
      <c r="K616" s="60"/>
      <c r="L616" s="60"/>
    </row>
    <row r="617" spans="3:12" x14ac:dyDescent="0.15">
      <c r="C617" s="76"/>
      <c r="D617" s="57"/>
      <c r="E617" s="57"/>
      <c r="F617" s="57"/>
      <c r="G617" s="57"/>
      <c r="H617" s="57"/>
      <c r="I617" s="60"/>
      <c r="J617" s="60"/>
      <c r="K617" s="60"/>
      <c r="L617" s="60"/>
    </row>
    <row r="618" spans="3:12" ht="16" x14ac:dyDescent="0.2">
      <c r="C618" s="56"/>
      <c r="D618" s="57"/>
      <c r="E618" s="5"/>
      <c r="F618" s="5"/>
      <c r="G618" s="5"/>
      <c r="H618" s="5"/>
      <c r="I618" s="60"/>
      <c r="J618" s="60"/>
      <c r="K618" s="60"/>
      <c r="L618" s="60"/>
    </row>
    <row r="619" spans="3:12" ht="16" x14ac:dyDescent="0.2">
      <c r="C619" s="48"/>
      <c r="D619" s="5"/>
      <c r="E619" s="5"/>
      <c r="F619" s="5"/>
      <c r="G619" s="5"/>
      <c r="H619" s="5"/>
      <c r="I619" s="60"/>
      <c r="J619" s="60"/>
      <c r="K619" s="60"/>
      <c r="L619" s="60"/>
    </row>
    <row r="620" spans="3:12" ht="16" x14ac:dyDescent="0.2">
      <c r="C620" s="68"/>
      <c r="D620" s="5"/>
      <c r="E620" s="5"/>
      <c r="F620" s="5"/>
      <c r="G620" s="5"/>
      <c r="H620" s="5"/>
      <c r="I620" s="60"/>
      <c r="J620" s="60"/>
      <c r="K620" s="60"/>
      <c r="L620" s="60"/>
    </row>
    <row r="621" spans="3:12" ht="16" x14ac:dyDescent="0.2">
      <c r="C621" s="68"/>
      <c r="D621" s="5"/>
      <c r="E621" s="5"/>
      <c r="F621" s="5"/>
      <c r="G621" s="5"/>
      <c r="H621" s="5"/>
      <c r="I621" s="60"/>
      <c r="J621" s="60"/>
      <c r="K621" s="60"/>
      <c r="L621" s="60"/>
    </row>
    <row r="622" spans="3:12" x14ac:dyDescent="0.15">
      <c r="C622" s="57"/>
      <c r="D622" s="5"/>
      <c r="E622" s="57"/>
      <c r="F622" s="57"/>
      <c r="G622" s="57"/>
      <c r="H622" s="57"/>
      <c r="I622" s="60"/>
      <c r="J622" s="60"/>
      <c r="K622" s="60"/>
      <c r="L622" s="60"/>
    </row>
    <row r="623" spans="3:12" ht="16" x14ac:dyDescent="0.2">
      <c r="C623" s="56"/>
      <c r="D623" s="57"/>
      <c r="E623" s="5"/>
      <c r="F623" s="5"/>
      <c r="G623" s="5"/>
      <c r="H623" s="5"/>
      <c r="I623" s="60"/>
      <c r="J623" s="60"/>
      <c r="K623" s="60"/>
      <c r="L623" s="60"/>
    </row>
    <row r="624" spans="3:12" ht="16" x14ac:dyDescent="0.2">
      <c r="C624" s="48"/>
      <c r="D624" s="5"/>
      <c r="E624" s="5"/>
      <c r="F624" s="5"/>
      <c r="G624" s="5"/>
      <c r="H624" s="5"/>
      <c r="I624" s="60"/>
      <c r="J624" s="60"/>
      <c r="K624" s="60"/>
      <c r="L624" s="60"/>
    </row>
    <row r="625" spans="3:12" ht="16" x14ac:dyDescent="0.2">
      <c r="C625" s="68"/>
      <c r="D625" s="5"/>
      <c r="E625" s="5"/>
      <c r="F625" s="5"/>
      <c r="G625" s="5"/>
      <c r="H625" s="5"/>
      <c r="I625" s="60"/>
      <c r="J625" s="60"/>
      <c r="K625" s="60"/>
      <c r="L625" s="60"/>
    </row>
    <row r="626" spans="3:12" ht="16" x14ac:dyDescent="0.2">
      <c r="C626" s="68"/>
      <c r="D626" s="5"/>
      <c r="E626" s="5"/>
      <c r="F626" s="5"/>
      <c r="G626" s="5"/>
      <c r="H626" s="5"/>
      <c r="I626" s="60"/>
      <c r="J626" s="60"/>
      <c r="K626" s="60"/>
      <c r="L626" s="60"/>
    </row>
    <row r="627" spans="3:12" x14ac:dyDescent="0.15">
      <c r="C627" s="57"/>
      <c r="D627" s="5"/>
      <c r="E627" s="57"/>
      <c r="F627" s="57"/>
      <c r="G627" s="57"/>
      <c r="H627" s="57"/>
      <c r="I627" s="60"/>
      <c r="J627" s="60"/>
      <c r="K627" s="60"/>
      <c r="L627" s="60"/>
    </row>
    <row r="628" spans="3:12" ht="16" x14ac:dyDescent="0.2">
      <c r="C628" s="56"/>
      <c r="D628" s="57"/>
      <c r="E628" s="5"/>
      <c r="F628" s="5"/>
      <c r="G628" s="5"/>
      <c r="H628" s="5"/>
      <c r="I628" s="60"/>
      <c r="J628" s="60"/>
      <c r="K628" s="60"/>
      <c r="L628" s="60"/>
    </row>
    <row r="629" spans="3:12" ht="16" x14ac:dyDescent="0.2">
      <c r="C629" s="48"/>
      <c r="D629" s="5"/>
      <c r="E629" s="5"/>
      <c r="F629" s="5"/>
      <c r="G629" s="5"/>
      <c r="H629" s="5"/>
      <c r="I629" s="60"/>
      <c r="J629" s="60"/>
      <c r="K629" s="60"/>
      <c r="L629" s="60"/>
    </row>
    <row r="630" spans="3:12" ht="16" x14ac:dyDescent="0.2">
      <c r="C630" s="68"/>
      <c r="D630" s="5"/>
      <c r="E630" s="5"/>
      <c r="F630" s="5"/>
      <c r="G630" s="5"/>
      <c r="H630" s="5"/>
      <c r="I630" s="60"/>
      <c r="J630" s="60"/>
      <c r="K630" s="60"/>
      <c r="L630" s="60"/>
    </row>
    <row r="631" spans="3:12" ht="16" x14ac:dyDescent="0.2">
      <c r="C631" s="68"/>
      <c r="D631" s="5"/>
      <c r="E631" s="5"/>
      <c r="F631" s="5"/>
      <c r="G631" s="5"/>
      <c r="H631" s="5"/>
      <c r="I631" s="60"/>
      <c r="J631" s="60"/>
      <c r="K631" s="60"/>
      <c r="L631" s="60"/>
    </row>
    <row r="632" spans="3:12" x14ac:dyDescent="0.15">
      <c r="C632" s="57"/>
      <c r="D632" s="5"/>
      <c r="E632" s="57"/>
      <c r="F632" s="57"/>
      <c r="G632" s="57"/>
      <c r="H632" s="57"/>
      <c r="I632" s="60"/>
      <c r="J632" s="60"/>
      <c r="K632" s="60"/>
      <c r="L632" s="60"/>
    </row>
    <row r="633" spans="3:12" ht="16" x14ac:dyDescent="0.2">
      <c r="C633" s="56"/>
      <c r="D633" s="57"/>
      <c r="E633" s="5"/>
      <c r="F633" s="5"/>
      <c r="G633" s="5"/>
      <c r="H633" s="5"/>
      <c r="I633" s="60"/>
      <c r="J633" s="60"/>
      <c r="K633" s="60"/>
      <c r="L633" s="60"/>
    </row>
    <row r="634" spans="3:12" ht="16" x14ac:dyDescent="0.2">
      <c r="C634" s="48"/>
      <c r="D634" s="5"/>
      <c r="E634" s="5"/>
      <c r="F634" s="5"/>
      <c r="G634" s="5"/>
      <c r="H634" s="5"/>
      <c r="I634" s="60"/>
      <c r="J634" s="60"/>
      <c r="K634" s="60"/>
      <c r="L634" s="60"/>
    </row>
    <row r="635" spans="3:12" ht="16" x14ac:dyDescent="0.2">
      <c r="C635" s="68"/>
      <c r="D635" s="5"/>
      <c r="E635" s="5"/>
      <c r="F635" s="5"/>
      <c r="G635" s="5"/>
      <c r="H635" s="5"/>
      <c r="I635" s="60"/>
      <c r="J635" s="60"/>
      <c r="K635" s="60"/>
      <c r="L635" s="60"/>
    </row>
    <row r="636" spans="3:12" ht="16" x14ac:dyDescent="0.2">
      <c r="C636" s="68"/>
      <c r="D636" s="5"/>
      <c r="E636" s="5"/>
      <c r="F636" s="5"/>
      <c r="G636" s="5"/>
      <c r="H636" s="5"/>
      <c r="I636" s="60"/>
      <c r="J636" s="60"/>
      <c r="K636" s="60"/>
      <c r="L636" s="60"/>
    </row>
    <row r="637" spans="3:12" x14ac:dyDescent="0.15">
      <c r="C637" s="57"/>
      <c r="D637" s="5"/>
      <c r="E637" s="57"/>
      <c r="F637" s="57"/>
      <c r="G637" s="57"/>
      <c r="H637" s="57"/>
      <c r="I637" s="60"/>
      <c r="J637" s="60"/>
      <c r="K637" s="60"/>
      <c r="L637" s="60"/>
    </row>
    <row r="638" spans="3:12" ht="16" x14ac:dyDescent="0.2">
      <c r="C638" s="56"/>
      <c r="D638" s="57"/>
      <c r="E638" s="57"/>
      <c r="F638" s="57"/>
      <c r="G638" s="57"/>
      <c r="H638" s="57"/>
      <c r="I638" s="87"/>
      <c r="J638" s="60"/>
      <c r="K638" s="60"/>
      <c r="L638" s="60"/>
    </row>
    <row r="639" spans="3:12" ht="16" x14ac:dyDescent="0.2">
      <c r="C639" s="56"/>
      <c r="D639" s="57"/>
      <c r="E639" s="57"/>
      <c r="F639" s="57"/>
      <c r="G639" s="57"/>
      <c r="H639" s="57"/>
      <c r="I639" s="87"/>
      <c r="J639" s="60"/>
      <c r="K639" s="60"/>
      <c r="L639" s="60"/>
    </row>
    <row r="640" spans="3:12" ht="16" x14ac:dyDescent="0.2">
      <c r="C640" s="58"/>
      <c r="D640" s="57"/>
      <c r="E640" s="57"/>
      <c r="F640" s="57"/>
      <c r="G640" s="57"/>
      <c r="H640" s="57"/>
      <c r="I640" s="88"/>
      <c r="J640" s="60"/>
      <c r="K640" s="60"/>
      <c r="L640" s="60"/>
    </row>
    <row r="641" spans="3:12" ht="16" x14ac:dyDescent="0.2">
      <c r="C641" s="58"/>
      <c r="D641" s="57"/>
      <c r="E641" s="77"/>
      <c r="F641" s="77"/>
      <c r="G641" s="77"/>
      <c r="H641" s="77"/>
      <c r="I641" s="88"/>
      <c r="J641" s="60"/>
      <c r="K641" s="60"/>
      <c r="L641" s="60"/>
    </row>
    <row r="642" spans="3:12" x14ac:dyDescent="0.15">
      <c r="C642" s="57"/>
      <c r="D642" s="77"/>
      <c r="E642" s="57"/>
      <c r="F642" s="57"/>
      <c r="G642" s="57"/>
      <c r="H642" s="57"/>
      <c r="I642" s="60"/>
      <c r="J642" s="60"/>
      <c r="K642" s="60"/>
      <c r="L642" s="60"/>
    </row>
    <row r="643" spans="3:12" x14ac:dyDescent="0.15">
      <c r="C643" s="89"/>
      <c r="D643" s="57"/>
      <c r="E643" s="57"/>
      <c r="F643" s="57"/>
      <c r="G643" s="57"/>
      <c r="H643" s="57"/>
      <c r="I643" s="60"/>
      <c r="J643" s="60"/>
      <c r="K643" s="60"/>
      <c r="L643" s="60"/>
    </row>
    <row r="644" spans="3:12" x14ac:dyDescent="0.15">
      <c r="C644" s="57"/>
      <c r="D644" s="57"/>
      <c r="E644" s="57"/>
      <c r="F644" s="57"/>
      <c r="G644" s="57"/>
      <c r="H644" s="57"/>
      <c r="I644" s="60"/>
      <c r="J644" s="60"/>
      <c r="K644" s="60"/>
      <c r="L644" s="60"/>
    </row>
    <row r="645" spans="3:12" ht="16" x14ac:dyDescent="0.2">
      <c r="C645" s="58"/>
      <c r="D645" s="57"/>
      <c r="E645" s="57"/>
      <c r="F645" s="57"/>
      <c r="G645" s="57"/>
      <c r="H645" s="57"/>
      <c r="I645" s="60"/>
      <c r="J645" s="60"/>
      <c r="K645" s="60"/>
      <c r="L645" s="60"/>
    </row>
    <row r="646" spans="3:12" ht="16" x14ac:dyDescent="0.2">
      <c r="C646" s="58"/>
      <c r="D646" s="57"/>
      <c r="E646" s="77"/>
      <c r="F646" s="57"/>
      <c r="G646" s="57"/>
      <c r="H646" s="57"/>
      <c r="I646" s="60"/>
      <c r="J646" s="60"/>
      <c r="K646" s="60"/>
      <c r="L646" s="60"/>
    </row>
    <row r="647" spans="3:12" x14ac:dyDescent="0.15">
      <c r="C647" s="57"/>
      <c r="D647" s="77"/>
      <c r="E647" s="57"/>
      <c r="F647" s="57"/>
      <c r="G647" s="57"/>
      <c r="H647" s="57"/>
      <c r="I647" s="60"/>
      <c r="J647" s="60"/>
      <c r="K647" s="60"/>
      <c r="L647" s="60"/>
    </row>
    <row r="648" spans="3:12" x14ac:dyDescent="0.15">
      <c r="C648" s="89"/>
      <c r="D648" s="57"/>
      <c r="E648" s="57"/>
      <c r="F648" s="57"/>
      <c r="G648" s="57"/>
      <c r="H648" s="57"/>
      <c r="I648" s="60"/>
      <c r="J648" s="60"/>
      <c r="K648" s="60"/>
      <c r="L648" s="60"/>
    </row>
    <row r="649" spans="3:12" x14ac:dyDescent="0.15">
      <c r="C649" s="76"/>
      <c r="D649" s="57"/>
      <c r="E649" s="57"/>
      <c r="F649" s="57"/>
      <c r="G649" s="57"/>
      <c r="H649" s="57"/>
      <c r="I649" s="60"/>
      <c r="J649" s="60"/>
      <c r="K649" s="60"/>
      <c r="L649" s="60"/>
    </row>
    <row r="650" spans="3:12" ht="16" x14ac:dyDescent="0.2">
      <c r="C650" s="58"/>
      <c r="D650" s="57"/>
      <c r="E650" s="57"/>
      <c r="F650" s="57"/>
      <c r="G650" s="57"/>
      <c r="H650" s="57"/>
      <c r="I650" s="60"/>
      <c r="J650" s="60"/>
      <c r="K650" s="60"/>
      <c r="L650" s="60"/>
    </row>
    <row r="651" spans="3:12" ht="16" x14ac:dyDescent="0.2">
      <c r="C651" s="58"/>
      <c r="D651" s="57"/>
      <c r="E651" s="77"/>
      <c r="F651" s="57"/>
      <c r="G651" s="57"/>
      <c r="H651" s="57"/>
      <c r="I651" s="60"/>
      <c r="J651" s="60"/>
      <c r="K651" s="60"/>
      <c r="L651" s="60"/>
    </row>
    <row r="652" spans="3:12" x14ac:dyDescent="0.15">
      <c r="C652" s="57"/>
      <c r="D652" s="77"/>
      <c r="E652" s="57"/>
      <c r="F652" s="57"/>
      <c r="G652" s="57"/>
      <c r="H652" s="57"/>
      <c r="I652" s="60"/>
      <c r="J652" s="60"/>
      <c r="K652" s="60"/>
      <c r="L652" s="60"/>
    </row>
    <row r="653" spans="3:12" x14ac:dyDescent="0.15">
      <c r="C653" s="89"/>
      <c r="D653" s="57"/>
      <c r="E653" s="57"/>
      <c r="F653" s="57"/>
      <c r="G653" s="57"/>
      <c r="H653" s="57"/>
      <c r="I653" s="60"/>
      <c r="J653" s="60"/>
      <c r="K653" s="60"/>
      <c r="L653" s="60"/>
    </row>
    <row r="654" spans="3:12" x14ac:dyDescent="0.15">
      <c r="C654" s="76"/>
      <c r="D654" s="57"/>
      <c r="E654" s="57"/>
      <c r="F654" s="57"/>
      <c r="G654" s="57"/>
      <c r="H654" s="57"/>
      <c r="I654" s="60"/>
      <c r="J654" s="60"/>
      <c r="K654" s="60"/>
      <c r="L654" s="60"/>
    </row>
    <row r="655" spans="3:12" ht="16" x14ac:dyDescent="0.2">
      <c r="C655" s="58"/>
      <c r="D655" s="57"/>
      <c r="E655" s="57"/>
      <c r="F655" s="57"/>
      <c r="G655" s="57"/>
      <c r="H655" s="57"/>
      <c r="I655" s="60"/>
      <c r="J655" s="60"/>
      <c r="K655" s="60"/>
      <c r="L655" s="60"/>
    </row>
    <row r="656" spans="3:12" ht="16" x14ac:dyDescent="0.2">
      <c r="C656" s="58"/>
      <c r="D656" s="57"/>
      <c r="E656" s="77"/>
      <c r="F656" s="57"/>
      <c r="G656" s="57"/>
      <c r="H656" s="57"/>
      <c r="I656" s="60"/>
      <c r="J656" s="60"/>
      <c r="K656" s="60"/>
      <c r="L656" s="60"/>
    </row>
    <row r="657" spans="3:12" x14ac:dyDescent="0.15">
      <c r="C657" s="57"/>
      <c r="D657" s="77"/>
      <c r="E657" s="57"/>
      <c r="F657" s="57"/>
      <c r="G657" s="57"/>
      <c r="H657" s="57"/>
      <c r="I657" s="60"/>
      <c r="J657" s="60"/>
      <c r="K657" s="60"/>
      <c r="L657" s="60"/>
    </row>
    <row r="658" spans="3:12" x14ac:dyDescent="0.15">
      <c r="C658" s="89"/>
      <c r="D658" s="57"/>
      <c r="E658" s="57"/>
      <c r="F658" s="57"/>
      <c r="G658" s="57"/>
      <c r="H658" s="57"/>
      <c r="I658" s="60"/>
      <c r="J658" s="60"/>
      <c r="K658" s="60"/>
      <c r="L658" s="60"/>
    </row>
    <row r="659" spans="3:12" x14ac:dyDescent="0.15">
      <c r="C659" s="76"/>
      <c r="D659" s="57"/>
      <c r="E659" s="57"/>
      <c r="F659" s="57"/>
      <c r="G659" s="57"/>
      <c r="H659" s="57"/>
      <c r="I659" s="60"/>
      <c r="J659" s="60"/>
      <c r="K659" s="60"/>
      <c r="L659" s="60"/>
    </row>
    <row r="660" spans="3:12" ht="16" x14ac:dyDescent="0.2">
      <c r="C660" s="58"/>
      <c r="D660" s="57"/>
      <c r="E660" s="57"/>
      <c r="F660" s="57"/>
      <c r="G660" s="57"/>
      <c r="H660" s="57"/>
      <c r="I660" s="60"/>
      <c r="J660" s="60"/>
      <c r="K660" s="60"/>
      <c r="L660" s="60"/>
    </row>
    <row r="661" spans="3:12" ht="16" x14ac:dyDescent="0.2">
      <c r="C661" s="58"/>
      <c r="D661" s="57"/>
      <c r="E661" s="77"/>
      <c r="F661" s="57"/>
      <c r="G661" s="57"/>
      <c r="H661" s="57"/>
      <c r="I661" s="60"/>
      <c r="J661" s="60"/>
      <c r="K661" s="60"/>
      <c r="L661" s="60"/>
    </row>
    <row r="662" spans="3:12" x14ac:dyDescent="0.15">
      <c r="C662" s="57"/>
      <c r="D662" s="77"/>
      <c r="E662" s="57"/>
      <c r="F662" s="57"/>
      <c r="G662" s="57"/>
      <c r="H662" s="57"/>
      <c r="I662" s="60"/>
      <c r="J662" s="60"/>
      <c r="K662" s="60"/>
      <c r="L662" s="60"/>
    </row>
    <row r="663" spans="3:12" x14ac:dyDescent="0.15">
      <c r="C663" s="76"/>
      <c r="D663" s="57"/>
      <c r="E663" s="57"/>
      <c r="F663" s="57"/>
      <c r="G663" s="57"/>
      <c r="H663" s="57"/>
      <c r="I663" s="60"/>
      <c r="J663" s="60"/>
      <c r="K663" s="60"/>
      <c r="L663" s="60"/>
    </row>
    <row r="664" spans="3:12" x14ac:dyDescent="0.15">
      <c r="C664" s="76"/>
      <c r="D664" s="57"/>
      <c r="E664" s="57"/>
      <c r="F664" s="57"/>
      <c r="G664" s="57"/>
      <c r="H664" s="57"/>
      <c r="I664" s="60"/>
      <c r="J664" s="60"/>
      <c r="K664" s="60"/>
      <c r="L664" s="60"/>
    </row>
    <row r="665" spans="3:12" x14ac:dyDescent="0.15">
      <c r="C665" s="76"/>
      <c r="D665" s="57"/>
      <c r="E665" s="57"/>
      <c r="F665" s="57"/>
      <c r="G665" s="57"/>
      <c r="H665" s="57"/>
      <c r="I665" s="60"/>
      <c r="J665" s="60"/>
      <c r="K665" s="60"/>
      <c r="L665" s="60"/>
    </row>
    <row r="666" spans="3:12" x14ac:dyDescent="0.15">
      <c r="C666" s="76"/>
      <c r="D666" s="57"/>
      <c r="E666" s="57"/>
      <c r="F666" s="57"/>
      <c r="G666" s="57"/>
      <c r="H666" s="57"/>
      <c r="I666" s="60"/>
      <c r="J666" s="60"/>
      <c r="K666" s="60"/>
      <c r="L666" s="60"/>
    </row>
    <row r="667" spans="3:12" x14ac:dyDescent="0.15">
      <c r="C667" s="57"/>
      <c r="D667" s="57"/>
      <c r="E667" s="57"/>
      <c r="F667" s="57"/>
      <c r="G667" s="57"/>
      <c r="H667" s="57"/>
      <c r="I667" s="60"/>
      <c r="J667" s="60"/>
      <c r="K667" s="60"/>
      <c r="L667" s="60"/>
    </row>
    <row r="668" spans="3:12" x14ac:dyDescent="0.15">
      <c r="C668" s="76"/>
      <c r="D668" s="57"/>
      <c r="E668" s="57"/>
      <c r="F668" s="57"/>
      <c r="G668" s="57"/>
      <c r="H668" s="57"/>
      <c r="I668" s="60"/>
      <c r="J668" s="60"/>
      <c r="K668" s="60"/>
      <c r="L668" s="60"/>
    </row>
    <row r="669" spans="3:12" x14ac:dyDescent="0.15">
      <c r="C669" s="76"/>
      <c r="D669" s="57"/>
      <c r="E669" s="57"/>
      <c r="F669" s="57"/>
      <c r="G669" s="57"/>
      <c r="H669" s="57"/>
      <c r="I669" s="60"/>
      <c r="J669" s="60"/>
      <c r="K669" s="60"/>
      <c r="L669" s="60"/>
    </row>
    <row r="670" spans="3:12" x14ac:dyDescent="0.15">
      <c r="C670" s="76"/>
      <c r="D670" s="57"/>
      <c r="E670" s="57"/>
      <c r="F670" s="57"/>
      <c r="G670" s="57"/>
      <c r="H670" s="57"/>
      <c r="I670" s="60"/>
      <c r="J670" s="60"/>
      <c r="K670" s="60"/>
      <c r="L670" s="60"/>
    </row>
    <row r="671" spans="3:12" x14ac:dyDescent="0.15">
      <c r="C671" s="76"/>
      <c r="D671" s="57"/>
      <c r="E671" s="57"/>
      <c r="F671" s="57"/>
      <c r="G671" s="57"/>
      <c r="H671" s="57"/>
      <c r="I671" s="60"/>
      <c r="J671" s="60"/>
      <c r="K671" s="60"/>
      <c r="L671" s="60"/>
    </row>
    <row r="672" spans="3:12" x14ac:dyDescent="0.15">
      <c r="C672" s="57"/>
      <c r="D672" s="57"/>
      <c r="E672" s="57"/>
      <c r="F672" s="57"/>
      <c r="G672" s="57"/>
      <c r="H672" s="57"/>
      <c r="I672" s="60"/>
      <c r="J672" s="60"/>
      <c r="K672" s="60"/>
      <c r="L672" s="60"/>
    </row>
    <row r="673" spans="3:12" x14ac:dyDescent="0.15">
      <c r="C673" s="76"/>
      <c r="D673" s="57"/>
      <c r="E673" s="57"/>
      <c r="F673" s="57"/>
      <c r="G673" s="57"/>
      <c r="H673" s="57"/>
      <c r="I673" s="60"/>
      <c r="J673" s="60"/>
      <c r="K673" s="60"/>
      <c r="L673" s="60"/>
    </row>
    <row r="674" spans="3:12" x14ac:dyDescent="0.15">
      <c r="C674" s="76"/>
      <c r="D674" s="57"/>
      <c r="E674" s="57"/>
      <c r="F674" s="57"/>
      <c r="G674" s="57"/>
      <c r="H674" s="57"/>
      <c r="I674" s="60"/>
      <c r="J674" s="60"/>
      <c r="K674" s="60"/>
      <c r="L674" s="60"/>
    </row>
    <row r="675" spans="3:12" x14ac:dyDescent="0.15">
      <c r="C675" s="76"/>
      <c r="D675" s="57"/>
      <c r="E675" s="57"/>
      <c r="F675" s="57"/>
      <c r="G675" s="57"/>
      <c r="H675" s="57"/>
      <c r="I675" s="60"/>
      <c r="J675" s="60"/>
      <c r="K675" s="60"/>
      <c r="L675" s="60"/>
    </row>
    <row r="676" spans="3:12" x14ac:dyDescent="0.15">
      <c r="C676" s="76"/>
      <c r="D676" s="57"/>
      <c r="E676" s="57"/>
      <c r="F676" s="57"/>
      <c r="G676" s="57"/>
      <c r="H676" s="57"/>
      <c r="I676" s="60"/>
      <c r="J676" s="60"/>
      <c r="K676" s="60"/>
      <c r="L676" s="60"/>
    </row>
    <row r="677" spans="3:12" x14ac:dyDescent="0.15">
      <c r="C677" s="57"/>
      <c r="D677" s="57"/>
      <c r="E677" s="57"/>
      <c r="F677" s="57"/>
      <c r="G677" s="57"/>
      <c r="H677" s="57"/>
      <c r="I677" s="60"/>
      <c r="J677" s="60"/>
      <c r="K677" s="60"/>
      <c r="L677" s="60"/>
    </row>
    <row r="678" spans="3:12" x14ac:dyDescent="0.15">
      <c r="C678" s="76"/>
      <c r="D678" s="57"/>
      <c r="E678" s="57"/>
      <c r="F678" s="57"/>
      <c r="G678" s="57"/>
      <c r="H678" s="57"/>
      <c r="I678" s="60"/>
      <c r="J678" s="60"/>
      <c r="K678" s="60"/>
      <c r="L678" s="60"/>
    </row>
    <row r="679" spans="3:12" x14ac:dyDescent="0.15">
      <c r="C679" s="76"/>
      <c r="D679" s="57"/>
      <c r="E679" s="57"/>
      <c r="F679" s="57"/>
      <c r="G679" s="57"/>
      <c r="H679" s="57"/>
      <c r="I679" s="60"/>
      <c r="J679" s="60"/>
      <c r="K679" s="60"/>
      <c r="L679" s="60"/>
    </row>
    <row r="680" spans="3:12" x14ac:dyDescent="0.15">
      <c r="C680" s="76"/>
      <c r="D680" s="57"/>
      <c r="E680" s="57"/>
      <c r="F680" s="57"/>
      <c r="G680" s="57"/>
      <c r="H680" s="57"/>
      <c r="I680" s="60"/>
      <c r="J680" s="60"/>
      <c r="K680" s="60"/>
      <c r="L680" s="60"/>
    </row>
    <row r="681" spans="3:12" x14ac:dyDescent="0.15">
      <c r="C681" s="76"/>
      <c r="D681" s="57"/>
      <c r="E681" s="57"/>
      <c r="F681" s="57"/>
      <c r="G681" s="57"/>
      <c r="H681" s="57"/>
      <c r="I681" s="60"/>
      <c r="J681" s="60"/>
      <c r="K681" s="60"/>
      <c r="L681" s="60"/>
    </row>
    <row r="682" spans="3:12" x14ac:dyDescent="0.15">
      <c r="C682" s="57"/>
      <c r="D682" s="57"/>
      <c r="E682" s="57"/>
      <c r="F682" s="57"/>
      <c r="G682" s="57"/>
      <c r="H682" s="57"/>
      <c r="I682" s="60"/>
      <c r="J682" s="60"/>
      <c r="K682" s="60"/>
      <c r="L682" s="60"/>
    </row>
    <row r="683" spans="3:12" ht="16" x14ac:dyDescent="0.2">
      <c r="C683" s="56"/>
      <c r="D683" s="57"/>
      <c r="E683" s="5"/>
      <c r="F683" s="5"/>
      <c r="G683" s="5"/>
      <c r="H683" s="5"/>
      <c r="I683" s="60"/>
      <c r="J683" s="60"/>
      <c r="K683" s="60"/>
      <c r="L683" s="60"/>
    </row>
    <row r="684" spans="3:12" ht="16" x14ac:dyDescent="0.2">
      <c r="C684" s="56"/>
      <c r="D684" s="5"/>
      <c r="E684" s="5"/>
      <c r="F684" s="5"/>
      <c r="G684" s="5"/>
      <c r="H684" s="5"/>
      <c r="I684" s="60"/>
      <c r="J684" s="60"/>
      <c r="K684" s="60"/>
      <c r="L684" s="60"/>
    </row>
    <row r="685" spans="3:12" ht="16" x14ac:dyDescent="0.2">
      <c r="C685" s="68"/>
      <c r="D685" s="5"/>
      <c r="E685" s="5"/>
      <c r="F685" s="5"/>
      <c r="G685" s="5"/>
      <c r="H685" s="5"/>
      <c r="I685" s="60"/>
      <c r="J685" s="60"/>
      <c r="K685" s="60"/>
      <c r="L685" s="60"/>
    </row>
    <row r="686" spans="3:12" ht="16" x14ac:dyDescent="0.2">
      <c r="C686" s="68"/>
      <c r="D686" s="5"/>
      <c r="E686" s="5"/>
      <c r="F686" s="5"/>
      <c r="G686" s="5"/>
      <c r="H686" s="5"/>
      <c r="I686" s="60"/>
      <c r="J686" s="60"/>
      <c r="K686" s="60"/>
      <c r="L686" s="60"/>
    </row>
    <row r="687" spans="3:12" x14ac:dyDescent="0.15">
      <c r="C687" s="57"/>
      <c r="D687" s="5"/>
      <c r="E687" s="57"/>
      <c r="F687" s="57"/>
      <c r="G687" s="57"/>
      <c r="H687" s="57"/>
      <c r="I687" s="60"/>
      <c r="J687" s="60"/>
      <c r="K687" s="60"/>
      <c r="L687" s="60"/>
    </row>
    <row r="688" spans="3:12" x14ac:dyDescent="0.15">
      <c r="C688" s="76"/>
      <c r="D688" s="57"/>
      <c r="E688" s="57"/>
      <c r="F688" s="57"/>
      <c r="G688" s="57"/>
      <c r="H688" s="57"/>
      <c r="I688" s="60"/>
      <c r="J688" s="60"/>
      <c r="K688" s="60"/>
      <c r="L688" s="60"/>
    </row>
    <row r="689" spans="3:12" x14ac:dyDescent="0.15">
      <c r="C689" s="76"/>
      <c r="D689" s="57"/>
      <c r="E689" s="57"/>
      <c r="F689" s="57"/>
      <c r="G689" s="57"/>
      <c r="H689" s="57"/>
      <c r="I689" s="60"/>
      <c r="J689" s="60"/>
      <c r="K689" s="60"/>
      <c r="L689" s="60"/>
    </row>
    <row r="690" spans="3:12" x14ac:dyDescent="0.15">
      <c r="C690" s="76"/>
      <c r="D690" s="57"/>
      <c r="E690" s="57"/>
      <c r="F690" s="57"/>
      <c r="G690" s="57"/>
      <c r="H690" s="57"/>
      <c r="I690" s="60"/>
      <c r="J690" s="60"/>
      <c r="K690" s="60"/>
      <c r="L690" s="60"/>
    </row>
    <row r="691" spans="3:12" x14ac:dyDescent="0.15">
      <c r="C691" s="76"/>
      <c r="D691" s="57"/>
      <c r="E691" s="57"/>
      <c r="F691" s="57"/>
      <c r="G691" s="57"/>
      <c r="H691" s="57"/>
      <c r="I691" s="60"/>
      <c r="J691" s="60"/>
      <c r="K691" s="60"/>
      <c r="L691" s="60"/>
    </row>
    <row r="692" spans="3:12" x14ac:dyDescent="0.15">
      <c r="C692" s="57"/>
      <c r="D692" s="57"/>
      <c r="E692" s="57"/>
      <c r="F692" s="57"/>
      <c r="G692" s="57"/>
      <c r="H692" s="57"/>
      <c r="I692" s="60"/>
      <c r="J692" s="60"/>
      <c r="K692" s="60"/>
      <c r="L692" s="60"/>
    </row>
    <row r="693" spans="3:12" x14ac:dyDescent="0.15">
      <c r="C693" s="76"/>
      <c r="D693" s="57"/>
      <c r="E693" s="57"/>
      <c r="F693" s="57"/>
      <c r="G693" s="57"/>
      <c r="H693" s="57"/>
      <c r="I693" s="60"/>
      <c r="J693" s="60"/>
      <c r="K693" s="60"/>
      <c r="L693" s="60"/>
    </row>
    <row r="694" spans="3:12" x14ac:dyDescent="0.15">
      <c r="C694" s="76"/>
      <c r="D694" s="57"/>
      <c r="E694" s="57"/>
      <c r="F694" s="57"/>
      <c r="G694" s="57"/>
      <c r="H694" s="57"/>
      <c r="I694" s="60"/>
      <c r="J694" s="60"/>
      <c r="K694" s="60"/>
      <c r="L694" s="60"/>
    </row>
    <row r="695" spans="3:12" x14ac:dyDescent="0.15">
      <c r="C695" s="76"/>
      <c r="D695" s="57"/>
      <c r="E695" s="57"/>
      <c r="F695" s="57"/>
      <c r="G695" s="57"/>
      <c r="H695" s="57"/>
      <c r="I695" s="60"/>
      <c r="J695" s="60"/>
      <c r="K695" s="60"/>
      <c r="L695" s="60"/>
    </row>
    <row r="696" spans="3:12" x14ac:dyDescent="0.15">
      <c r="C696" s="76"/>
      <c r="D696" s="57"/>
      <c r="E696" s="57"/>
      <c r="F696" s="57"/>
      <c r="G696" s="57"/>
      <c r="H696" s="57"/>
      <c r="I696" s="60"/>
      <c r="J696" s="60"/>
      <c r="K696" s="60"/>
      <c r="L696" s="60"/>
    </row>
    <row r="697" spans="3:12" x14ac:dyDescent="0.15">
      <c r="C697" s="57"/>
      <c r="D697" s="57"/>
      <c r="E697" s="57"/>
      <c r="F697" s="57"/>
      <c r="G697" s="57"/>
      <c r="H697" s="57"/>
      <c r="I697" s="60"/>
      <c r="J697" s="60"/>
      <c r="K697" s="60"/>
      <c r="L697" s="60"/>
    </row>
    <row r="698" spans="3:12" ht="16" x14ac:dyDescent="0.2">
      <c r="C698" s="56"/>
      <c r="D698" s="57"/>
      <c r="E698" s="5"/>
      <c r="F698" s="5"/>
      <c r="G698" s="5"/>
      <c r="H698" s="5"/>
      <c r="I698" s="60"/>
      <c r="J698" s="60"/>
      <c r="K698" s="60"/>
      <c r="L698" s="60"/>
    </row>
    <row r="699" spans="3:12" ht="16" x14ac:dyDescent="0.2">
      <c r="C699" s="56"/>
      <c r="D699" s="5"/>
      <c r="E699" s="5"/>
      <c r="F699" s="5"/>
      <c r="G699" s="5"/>
      <c r="H699" s="5"/>
      <c r="I699" s="60"/>
      <c r="J699" s="60"/>
      <c r="K699" s="60"/>
      <c r="L699" s="60"/>
    </row>
    <row r="700" spans="3:12" ht="16" x14ac:dyDescent="0.2">
      <c r="C700" s="56"/>
      <c r="D700" s="5"/>
      <c r="E700" s="5"/>
      <c r="F700" s="5"/>
      <c r="G700" s="5"/>
      <c r="H700" s="5"/>
      <c r="I700" s="60"/>
      <c r="J700" s="60"/>
      <c r="K700" s="60"/>
      <c r="L700" s="60"/>
    </row>
    <row r="701" spans="3:12" ht="16" x14ac:dyDescent="0.2">
      <c r="C701" s="68"/>
      <c r="D701" s="5"/>
      <c r="E701" s="5"/>
      <c r="F701" s="5"/>
      <c r="G701" s="5"/>
      <c r="H701" s="5"/>
      <c r="I701" s="60"/>
      <c r="J701" s="60"/>
      <c r="K701" s="60"/>
      <c r="L701" s="60"/>
    </row>
    <row r="702" spans="3:12" ht="16" x14ac:dyDescent="0.2">
      <c r="C702" s="68"/>
      <c r="D702" s="5"/>
      <c r="E702" s="5"/>
      <c r="F702" s="5"/>
      <c r="G702" s="5"/>
      <c r="H702" s="5"/>
      <c r="I702" s="60"/>
      <c r="J702" s="60"/>
      <c r="K702" s="60"/>
      <c r="L702" s="60"/>
    </row>
    <row r="703" spans="3:12" x14ac:dyDescent="0.15">
      <c r="C703" s="57"/>
      <c r="D703" s="5"/>
      <c r="E703" s="57"/>
      <c r="F703" s="57"/>
      <c r="G703" s="57"/>
      <c r="H703" s="57"/>
      <c r="I703" s="60"/>
      <c r="J703" s="60"/>
      <c r="K703" s="60"/>
      <c r="L703" s="60"/>
    </row>
    <row r="704" spans="3:12" ht="16" x14ac:dyDescent="0.2">
      <c r="C704" s="56"/>
      <c r="D704" s="57"/>
      <c r="E704" s="5"/>
      <c r="F704" s="5"/>
      <c r="G704" s="5"/>
      <c r="H704" s="5"/>
      <c r="I704" s="60"/>
      <c r="J704" s="60"/>
      <c r="K704" s="60"/>
      <c r="L704" s="60"/>
    </row>
    <row r="705" spans="3:12" ht="16" x14ac:dyDescent="0.2">
      <c r="C705" s="56"/>
      <c r="D705" s="5"/>
      <c r="E705" s="5"/>
      <c r="F705" s="5"/>
      <c r="G705" s="5"/>
      <c r="H705" s="5"/>
      <c r="I705" s="60"/>
      <c r="J705" s="60"/>
      <c r="K705" s="60"/>
      <c r="L705" s="60"/>
    </row>
    <row r="706" spans="3:12" ht="16" x14ac:dyDescent="0.2">
      <c r="C706" s="68"/>
      <c r="D706" s="5"/>
      <c r="E706" s="5"/>
      <c r="F706" s="5"/>
      <c r="G706" s="5"/>
      <c r="H706" s="5"/>
      <c r="I706" s="60"/>
      <c r="J706" s="60"/>
      <c r="K706" s="60"/>
      <c r="L706" s="60"/>
    </row>
    <row r="707" spans="3:12" ht="16" x14ac:dyDescent="0.2">
      <c r="C707" s="58"/>
      <c r="D707" s="5"/>
      <c r="E707" s="5"/>
      <c r="F707" s="5"/>
      <c r="G707" s="5"/>
      <c r="H707" s="5"/>
      <c r="I707" s="60"/>
      <c r="J707" s="60"/>
      <c r="K707" s="60"/>
      <c r="L707" s="60"/>
    </row>
    <row r="708" spans="3:12" x14ac:dyDescent="0.15">
      <c r="C708" s="57"/>
      <c r="D708" s="5"/>
      <c r="E708" s="57"/>
      <c r="F708" s="57"/>
      <c r="G708" s="57"/>
      <c r="H708" s="57"/>
      <c r="I708" s="60"/>
      <c r="J708" s="60"/>
      <c r="K708" s="60"/>
      <c r="L708" s="60"/>
    </row>
    <row r="709" spans="3:12" ht="16" x14ac:dyDescent="0.2">
      <c r="C709" s="56"/>
      <c r="D709" s="57"/>
      <c r="E709" s="5"/>
      <c r="F709" s="5"/>
      <c r="G709" s="5"/>
      <c r="H709" s="5"/>
      <c r="I709" s="60"/>
      <c r="J709" s="60"/>
      <c r="K709" s="60"/>
      <c r="L709" s="60"/>
    </row>
    <row r="710" spans="3:12" ht="16" x14ac:dyDescent="0.2">
      <c r="C710" s="56"/>
      <c r="D710" s="5"/>
      <c r="E710" s="5"/>
      <c r="F710" s="5"/>
      <c r="G710" s="5"/>
      <c r="H710" s="5"/>
      <c r="I710" s="60"/>
      <c r="J710" s="60"/>
      <c r="K710" s="60"/>
      <c r="L710" s="60"/>
    </row>
    <row r="711" spans="3:12" ht="16" x14ac:dyDescent="0.2">
      <c r="C711" s="48"/>
      <c r="D711" s="5"/>
      <c r="E711" s="5"/>
      <c r="F711" s="5"/>
      <c r="G711" s="5"/>
      <c r="H711" s="5"/>
      <c r="I711" s="60"/>
      <c r="J711" s="60"/>
      <c r="K711" s="60"/>
      <c r="L711" s="60"/>
    </row>
    <row r="712" spans="3:12" ht="16" x14ac:dyDescent="0.2">
      <c r="C712" s="68"/>
      <c r="D712" s="5"/>
      <c r="E712" s="5"/>
      <c r="F712" s="5"/>
      <c r="G712" s="5"/>
      <c r="H712" s="5"/>
      <c r="I712" s="60"/>
      <c r="J712" s="60"/>
      <c r="K712" s="60"/>
      <c r="L712" s="60"/>
    </row>
    <row r="713" spans="3:12" ht="16" x14ac:dyDescent="0.2">
      <c r="C713" s="68"/>
      <c r="D713" s="5"/>
      <c r="E713" s="5"/>
      <c r="F713" s="5"/>
      <c r="G713" s="5"/>
      <c r="H713" s="5"/>
      <c r="I713" s="60"/>
      <c r="J713" s="60"/>
      <c r="K713" s="60"/>
      <c r="L713" s="60"/>
    </row>
    <row r="714" spans="3:12" x14ac:dyDescent="0.15">
      <c r="C714" s="57"/>
      <c r="D714" s="5"/>
      <c r="E714" s="57"/>
      <c r="F714" s="57"/>
      <c r="G714" s="57"/>
      <c r="H714" s="57"/>
      <c r="I714" s="60"/>
      <c r="J714" s="60"/>
      <c r="K714" s="60"/>
      <c r="L714" s="60"/>
    </row>
    <row r="715" spans="3:12" ht="16" x14ac:dyDescent="0.2">
      <c r="C715" s="56"/>
      <c r="D715" s="57"/>
      <c r="E715" s="5"/>
      <c r="F715" s="5"/>
      <c r="G715" s="5"/>
      <c r="H715" s="5"/>
      <c r="I715" s="60"/>
      <c r="J715" s="60"/>
      <c r="K715" s="60"/>
      <c r="L715" s="60"/>
    </row>
    <row r="716" spans="3:12" ht="16" x14ac:dyDescent="0.2">
      <c r="C716" s="56"/>
      <c r="D716" s="5"/>
      <c r="E716" s="5"/>
      <c r="F716" s="5"/>
      <c r="G716" s="5"/>
      <c r="H716" s="5"/>
      <c r="I716" s="60"/>
      <c r="J716" s="60"/>
      <c r="K716" s="60"/>
      <c r="L716" s="60"/>
    </row>
    <row r="717" spans="3:12" ht="16" x14ac:dyDescent="0.2">
      <c r="C717" s="48"/>
      <c r="D717" s="5"/>
      <c r="E717" s="5"/>
      <c r="F717" s="5"/>
      <c r="G717" s="5"/>
      <c r="H717" s="5"/>
      <c r="I717" s="60"/>
      <c r="J717" s="60"/>
      <c r="K717" s="60"/>
      <c r="L717" s="60"/>
    </row>
    <row r="718" spans="3:12" ht="16" x14ac:dyDescent="0.2">
      <c r="C718" s="68"/>
      <c r="D718" s="5"/>
      <c r="E718" s="5"/>
      <c r="F718" s="5"/>
      <c r="G718" s="5"/>
      <c r="H718" s="5"/>
      <c r="I718" s="60"/>
      <c r="J718" s="60"/>
      <c r="K718" s="60"/>
      <c r="L718" s="60"/>
    </row>
    <row r="719" spans="3:12" ht="16" x14ac:dyDescent="0.2">
      <c r="C719" s="68"/>
      <c r="D719" s="5"/>
      <c r="E719" s="5"/>
      <c r="F719" s="5"/>
      <c r="G719" s="5"/>
      <c r="H719" s="5"/>
      <c r="I719" s="60"/>
      <c r="J719" s="60"/>
      <c r="K719" s="60"/>
      <c r="L719" s="60"/>
    </row>
    <row r="720" spans="3:12" x14ac:dyDescent="0.15">
      <c r="C720" s="57"/>
      <c r="D720" s="5"/>
      <c r="E720" s="57"/>
      <c r="F720" s="57"/>
      <c r="G720" s="57"/>
      <c r="H720" s="57"/>
      <c r="I720" s="60"/>
      <c r="J720" s="60"/>
      <c r="K720" s="60"/>
      <c r="L720" s="60"/>
    </row>
    <row r="721" spans="3:12" ht="16" x14ac:dyDescent="0.2">
      <c r="C721" s="56"/>
      <c r="D721" s="57"/>
      <c r="E721" s="5"/>
      <c r="F721" s="5"/>
      <c r="G721" s="5"/>
      <c r="H721" s="5"/>
      <c r="I721" s="60"/>
      <c r="J721" s="60"/>
      <c r="K721" s="60"/>
      <c r="L721" s="60"/>
    </row>
    <row r="722" spans="3:12" ht="16" x14ac:dyDescent="0.2">
      <c r="C722" s="56"/>
      <c r="D722" s="5"/>
      <c r="E722" s="5"/>
      <c r="F722" s="5"/>
      <c r="G722" s="5"/>
      <c r="H722" s="5"/>
      <c r="I722" s="60"/>
      <c r="J722" s="60"/>
      <c r="K722" s="60"/>
      <c r="L722" s="60"/>
    </row>
    <row r="723" spans="3:12" ht="16" x14ac:dyDescent="0.2">
      <c r="C723" s="68"/>
      <c r="D723" s="5"/>
      <c r="E723" s="5"/>
      <c r="F723" s="5"/>
      <c r="G723" s="5"/>
      <c r="H723" s="5"/>
      <c r="I723" s="60"/>
      <c r="J723" s="60"/>
      <c r="K723" s="60"/>
      <c r="L723" s="60"/>
    </row>
    <row r="724" spans="3:12" ht="16" x14ac:dyDescent="0.2">
      <c r="C724" s="58"/>
      <c r="D724" s="5"/>
      <c r="E724" s="5"/>
      <c r="F724" s="5"/>
      <c r="G724" s="5"/>
      <c r="H724" s="5"/>
      <c r="I724" s="60"/>
      <c r="J724" s="60"/>
      <c r="K724" s="60"/>
      <c r="L724" s="60"/>
    </row>
    <row r="725" spans="3:12" x14ac:dyDescent="0.15">
      <c r="C725" s="57"/>
      <c r="D725" s="5"/>
      <c r="E725" s="57"/>
      <c r="F725" s="57"/>
      <c r="G725" s="57"/>
      <c r="H725" s="57"/>
      <c r="I725" s="60"/>
      <c r="J725" s="60"/>
      <c r="K725" s="60"/>
      <c r="L725" s="60"/>
    </row>
    <row r="726" spans="3:12" ht="16" x14ac:dyDescent="0.2">
      <c r="C726" s="56"/>
      <c r="D726" s="57"/>
      <c r="E726" s="5"/>
      <c r="F726" s="5"/>
      <c r="G726" s="5"/>
      <c r="H726" s="5"/>
      <c r="I726" s="60"/>
      <c r="J726" s="60"/>
      <c r="K726" s="60"/>
      <c r="L726" s="60"/>
    </row>
    <row r="727" spans="3:12" ht="16" x14ac:dyDescent="0.2">
      <c r="C727" s="56"/>
      <c r="D727" s="5"/>
      <c r="E727" s="5"/>
      <c r="F727" s="5"/>
      <c r="G727" s="5"/>
      <c r="H727" s="5"/>
      <c r="I727" s="60"/>
      <c r="J727" s="60"/>
      <c r="K727" s="60"/>
      <c r="L727" s="60"/>
    </row>
    <row r="728" spans="3:12" ht="16" x14ac:dyDescent="0.2">
      <c r="C728" s="68"/>
      <c r="D728" s="5"/>
      <c r="E728" s="5"/>
      <c r="F728" s="5"/>
      <c r="G728" s="5"/>
      <c r="H728" s="5"/>
      <c r="I728" s="60"/>
      <c r="J728" s="60"/>
      <c r="K728" s="60"/>
      <c r="L728" s="60"/>
    </row>
    <row r="729" spans="3:12" ht="16" x14ac:dyDescent="0.2">
      <c r="C729" s="58"/>
      <c r="D729" s="5"/>
      <c r="E729" s="5"/>
      <c r="F729" s="5"/>
      <c r="G729" s="5"/>
      <c r="H729" s="5"/>
      <c r="I729" s="60"/>
      <c r="J729" s="60"/>
      <c r="K729" s="60"/>
      <c r="L729" s="60"/>
    </row>
    <row r="730" spans="3:12" x14ac:dyDescent="0.15">
      <c r="C730" s="57"/>
      <c r="D730" s="5"/>
      <c r="E730" s="57"/>
      <c r="F730" s="57"/>
      <c r="G730" s="57"/>
      <c r="H730" s="57"/>
      <c r="I730" s="60"/>
      <c r="J730" s="60"/>
      <c r="K730" s="60"/>
      <c r="L730" s="60"/>
    </row>
    <row r="731" spans="3:12" ht="16" x14ac:dyDescent="0.2">
      <c r="C731" s="56"/>
      <c r="D731" s="57"/>
      <c r="E731" s="5"/>
      <c r="F731" s="57"/>
      <c r="G731" s="57"/>
      <c r="H731" s="57"/>
      <c r="I731" s="60"/>
      <c r="J731" s="60"/>
      <c r="K731" s="60"/>
      <c r="L731" s="60"/>
    </row>
    <row r="732" spans="3:12" ht="16" x14ac:dyDescent="0.2">
      <c r="C732" s="56"/>
      <c r="D732" s="5"/>
      <c r="E732" s="5"/>
      <c r="F732" s="57"/>
      <c r="G732" s="57"/>
      <c r="H732" s="57"/>
      <c r="I732" s="60"/>
      <c r="J732" s="60"/>
      <c r="K732" s="60"/>
      <c r="L732" s="60"/>
    </row>
    <row r="733" spans="3:12" ht="16" x14ac:dyDescent="0.2">
      <c r="C733" s="68"/>
      <c r="D733" s="5"/>
      <c r="E733" s="5"/>
      <c r="F733" s="57"/>
      <c r="G733" s="57"/>
      <c r="H733" s="57"/>
      <c r="I733" s="60"/>
      <c r="J733" s="60"/>
      <c r="K733" s="60"/>
      <c r="L733" s="60"/>
    </row>
    <row r="734" spans="3:12" ht="16" x14ac:dyDescent="0.2">
      <c r="C734" s="58"/>
      <c r="D734" s="5"/>
      <c r="E734" s="5"/>
      <c r="F734" s="57"/>
      <c r="G734" s="57"/>
      <c r="H734" s="57"/>
      <c r="I734" s="60"/>
      <c r="J734" s="60"/>
      <c r="K734" s="60"/>
      <c r="L734" s="60"/>
    </row>
    <row r="735" spans="3:12" x14ac:dyDescent="0.15">
      <c r="C735" s="57"/>
      <c r="D735" s="5"/>
      <c r="E735" s="57"/>
      <c r="F735" s="57"/>
      <c r="G735" s="57"/>
      <c r="H735" s="57"/>
      <c r="I735" s="60"/>
      <c r="J735" s="60"/>
      <c r="K735" s="60"/>
      <c r="L735" s="60"/>
    </row>
    <row r="736" spans="3:12" ht="16" x14ac:dyDescent="0.2">
      <c r="C736" s="56"/>
      <c r="D736" s="57"/>
      <c r="E736" s="5"/>
      <c r="F736" s="57"/>
      <c r="G736" s="57"/>
      <c r="H736" s="57"/>
      <c r="I736" s="60"/>
      <c r="J736" s="60"/>
      <c r="K736" s="60"/>
      <c r="L736" s="60"/>
    </row>
    <row r="737" spans="3:12" ht="16" x14ac:dyDescent="0.2">
      <c r="C737" s="56"/>
      <c r="D737" s="5"/>
      <c r="E737" s="5"/>
      <c r="F737" s="57"/>
      <c r="G737" s="57"/>
      <c r="H737" s="57"/>
      <c r="I737" s="60"/>
      <c r="J737" s="60"/>
      <c r="K737" s="60"/>
      <c r="L737" s="60"/>
    </row>
    <row r="738" spans="3:12" ht="16" x14ac:dyDescent="0.2">
      <c r="C738" s="68"/>
      <c r="D738" s="5"/>
      <c r="E738" s="5"/>
      <c r="F738" s="57"/>
      <c r="G738" s="57"/>
      <c r="H738" s="57"/>
      <c r="I738" s="60"/>
      <c r="J738" s="60"/>
      <c r="K738" s="60"/>
      <c r="L738" s="60"/>
    </row>
    <row r="739" spans="3:12" ht="16" x14ac:dyDescent="0.2">
      <c r="C739" s="58"/>
      <c r="D739" s="5"/>
      <c r="E739" s="5"/>
      <c r="F739" s="57"/>
      <c r="G739" s="57"/>
      <c r="H739" s="57"/>
      <c r="I739" s="60"/>
      <c r="J739" s="60"/>
      <c r="K739" s="60"/>
      <c r="L739" s="60"/>
    </row>
    <row r="740" spans="3:12" x14ac:dyDescent="0.15">
      <c r="C740" s="57"/>
      <c r="D740" s="5"/>
      <c r="E740" s="57"/>
      <c r="F740" s="57"/>
      <c r="G740" s="57"/>
      <c r="H740" s="57"/>
      <c r="I740" s="60"/>
      <c r="J740" s="60"/>
      <c r="K740" s="60"/>
      <c r="L740" s="60"/>
    </row>
    <row r="741" spans="3:12" ht="16" x14ac:dyDescent="0.2">
      <c r="C741" s="56"/>
      <c r="D741" s="57"/>
      <c r="E741" s="5"/>
      <c r="F741" s="57"/>
      <c r="G741" s="57"/>
      <c r="H741" s="57"/>
      <c r="I741" s="60"/>
      <c r="J741" s="60"/>
      <c r="K741" s="60"/>
      <c r="L741" s="60"/>
    </row>
    <row r="742" spans="3:12" ht="16" x14ac:dyDescent="0.2">
      <c r="C742" s="56"/>
      <c r="D742" s="5"/>
      <c r="E742" s="5"/>
      <c r="F742" s="57"/>
      <c r="G742" s="57"/>
      <c r="H742" s="57"/>
      <c r="I742" s="60"/>
      <c r="J742" s="60"/>
      <c r="K742" s="60"/>
      <c r="L742" s="60"/>
    </row>
    <row r="743" spans="3:12" ht="16" x14ac:dyDescent="0.2">
      <c r="C743" s="68"/>
      <c r="D743" s="5"/>
      <c r="E743" s="5"/>
      <c r="F743" s="57"/>
      <c r="G743" s="57"/>
      <c r="H743" s="57"/>
      <c r="I743" s="60"/>
      <c r="J743" s="60"/>
      <c r="K743" s="60"/>
      <c r="L743" s="60"/>
    </row>
    <row r="744" spans="3:12" ht="16" x14ac:dyDescent="0.2">
      <c r="C744" s="58"/>
      <c r="D744" s="5"/>
      <c r="E744" s="5"/>
      <c r="F744" s="57"/>
      <c r="G744" s="57"/>
      <c r="H744" s="57"/>
      <c r="I744" s="60"/>
      <c r="J744" s="60"/>
      <c r="K744" s="60"/>
      <c r="L744" s="60"/>
    </row>
    <row r="745" spans="3:12" x14ac:dyDescent="0.15">
      <c r="C745" s="57"/>
      <c r="D745" s="5"/>
      <c r="E745" s="57"/>
      <c r="F745" s="57"/>
      <c r="G745" s="57"/>
      <c r="H745" s="57"/>
      <c r="I745" s="60"/>
      <c r="J745" s="60"/>
      <c r="K745" s="60"/>
      <c r="L745" s="60"/>
    </row>
    <row r="746" spans="3:12" ht="16" x14ac:dyDescent="0.2">
      <c r="C746" s="56"/>
      <c r="D746" s="57"/>
      <c r="E746" s="5"/>
      <c r="F746" s="57"/>
      <c r="G746" s="57"/>
      <c r="H746" s="57"/>
      <c r="I746" s="60"/>
      <c r="J746" s="60"/>
      <c r="K746" s="60"/>
      <c r="L746" s="60"/>
    </row>
    <row r="747" spans="3:12" ht="16" x14ac:dyDescent="0.2">
      <c r="C747" s="56"/>
      <c r="D747" s="5"/>
      <c r="E747" s="5"/>
      <c r="F747" s="57"/>
      <c r="G747" s="57"/>
      <c r="H747" s="57"/>
      <c r="I747" s="60"/>
      <c r="J747" s="60"/>
      <c r="K747" s="60"/>
      <c r="L747" s="60"/>
    </row>
    <row r="748" spans="3:12" ht="16" x14ac:dyDescent="0.2">
      <c r="C748" s="56"/>
      <c r="D748" s="5"/>
      <c r="E748" s="5"/>
      <c r="F748" s="57"/>
      <c r="G748" s="57"/>
      <c r="H748" s="57"/>
      <c r="I748" s="60"/>
      <c r="J748" s="60"/>
      <c r="K748" s="60"/>
      <c r="L748" s="60"/>
    </row>
    <row r="749" spans="3:12" ht="16" x14ac:dyDescent="0.2">
      <c r="C749" s="68"/>
      <c r="D749" s="5"/>
      <c r="E749" s="5"/>
      <c r="F749" s="57"/>
      <c r="G749" s="57"/>
      <c r="H749" s="57"/>
      <c r="I749" s="60"/>
      <c r="J749" s="60"/>
      <c r="K749" s="60"/>
      <c r="L749" s="60"/>
    </row>
    <row r="750" spans="3:12" ht="16" x14ac:dyDescent="0.2">
      <c r="C750" s="58"/>
      <c r="D750" s="5"/>
      <c r="E750" s="5"/>
      <c r="F750" s="57"/>
      <c r="G750" s="57"/>
      <c r="H750" s="57"/>
      <c r="I750" s="60"/>
      <c r="J750" s="60"/>
      <c r="K750" s="60"/>
      <c r="L750" s="60"/>
    </row>
    <row r="751" spans="3:12" x14ac:dyDescent="0.15">
      <c r="C751" s="57"/>
      <c r="D751" s="5"/>
      <c r="E751" s="57"/>
      <c r="F751" s="57"/>
      <c r="G751" s="57"/>
      <c r="H751" s="57"/>
      <c r="I751" s="60"/>
      <c r="J751" s="60"/>
      <c r="K751" s="60"/>
      <c r="L751" s="60"/>
    </row>
    <row r="752" spans="3:12" ht="16" x14ac:dyDescent="0.2">
      <c r="C752" s="56"/>
      <c r="D752" s="57"/>
      <c r="E752" s="5"/>
      <c r="F752" s="5"/>
      <c r="G752" s="5"/>
      <c r="H752" s="5"/>
      <c r="I752" s="60"/>
      <c r="J752" s="60"/>
      <c r="K752" s="60"/>
      <c r="L752" s="60"/>
    </row>
    <row r="753" spans="2:12" ht="16" x14ac:dyDescent="0.2">
      <c r="C753" s="56"/>
      <c r="D753" s="5"/>
      <c r="E753" s="5"/>
      <c r="F753" s="5"/>
      <c r="G753" s="5"/>
      <c r="H753" s="5"/>
      <c r="I753" s="60"/>
      <c r="J753" s="60"/>
      <c r="K753" s="60"/>
      <c r="L753" s="60"/>
    </row>
    <row r="754" spans="2:12" ht="16" x14ac:dyDescent="0.2">
      <c r="C754" s="82"/>
      <c r="D754" s="5"/>
      <c r="E754" s="5"/>
      <c r="F754" s="5"/>
      <c r="G754" s="5"/>
      <c r="H754" s="5"/>
      <c r="I754" s="60"/>
      <c r="J754" s="60"/>
      <c r="K754" s="60"/>
      <c r="L754" s="60"/>
    </row>
    <row r="755" spans="2:12" ht="16" x14ac:dyDescent="0.2">
      <c r="C755" s="82"/>
      <c r="D755" s="5"/>
      <c r="E755" s="5"/>
      <c r="F755" s="5"/>
      <c r="G755" s="5"/>
      <c r="H755" s="5"/>
      <c r="I755" s="60"/>
      <c r="J755" s="60"/>
      <c r="K755" s="60"/>
      <c r="L755" s="60"/>
    </row>
    <row r="756" spans="2:12" x14ac:dyDescent="0.15">
      <c r="C756" s="57"/>
      <c r="D756" s="5"/>
      <c r="E756" s="57"/>
      <c r="F756" s="57"/>
      <c r="G756" s="57"/>
      <c r="H756" s="57"/>
      <c r="I756" s="60"/>
      <c r="J756" s="60"/>
      <c r="K756" s="60"/>
      <c r="L756" s="60"/>
    </row>
    <row r="757" spans="2:12" ht="16" x14ac:dyDescent="0.2">
      <c r="B757" s="73"/>
      <c r="C757" s="70"/>
      <c r="D757" s="57"/>
      <c r="E757" s="71"/>
      <c r="F757" s="71"/>
      <c r="G757" s="71"/>
      <c r="H757" s="71"/>
      <c r="I757" s="60"/>
      <c r="J757" s="60"/>
      <c r="K757" s="60"/>
      <c r="L757" s="60"/>
    </row>
    <row r="758" spans="2:12" ht="16" x14ac:dyDescent="0.2">
      <c r="B758" s="73"/>
      <c r="C758" s="70"/>
      <c r="D758" s="71"/>
      <c r="E758" s="71"/>
      <c r="F758" s="71"/>
      <c r="G758" s="71"/>
      <c r="H758" s="71"/>
      <c r="I758" s="60"/>
      <c r="J758" s="60"/>
      <c r="K758" s="60"/>
      <c r="L758" s="60"/>
    </row>
    <row r="759" spans="2:12" ht="16" x14ac:dyDescent="0.2">
      <c r="B759" s="73"/>
      <c r="C759" s="93"/>
      <c r="D759" s="71"/>
      <c r="E759" s="71"/>
      <c r="F759" s="71"/>
      <c r="G759" s="71"/>
      <c r="H759" s="71"/>
      <c r="I759" s="60"/>
      <c r="J759" s="60"/>
      <c r="K759" s="60"/>
      <c r="L759" s="60"/>
    </row>
    <row r="760" spans="2:12" ht="16" x14ac:dyDescent="0.2">
      <c r="B760" s="73"/>
      <c r="C760" s="93"/>
      <c r="D760" s="71"/>
      <c r="E760" s="71"/>
      <c r="F760" s="71"/>
      <c r="G760" s="71"/>
      <c r="H760" s="71"/>
      <c r="I760" s="60"/>
      <c r="J760" s="60"/>
      <c r="K760" s="60"/>
      <c r="L760" s="60"/>
    </row>
    <row r="761" spans="2:12" x14ac:dyDescent="0.15">
      <c r="C761" s="57"/>
      <c r="D761" s="71"/>
      <c r="E761" s="57"/>
      <c r="F761" s="57"/>
      <c r="G761" s="57"/>
      <c r="H761" s="57"/>
      <c r="I761" s="60"/>
      <c r="J761" s="60"/>
      <c r="K761" s="60"/>
      <c r="L761" s="60"/>
    </row>
    <row r="762" spans="2:12" ht="16" x14ac:dyDescent="0.2">
      <c r="C762" s="56"/>
      <c r="D762" s="57"/>
      <c r="E762" s="5"/>
      <c r="F762" s="5"/>
      <c r="G762" s="5"/>
      <c r="H762" s="5"/>
      <c r="I762" s="60"/>
      <c r="J762" s="60"/>
      <c r="K762" s="60"/>
      <c r="L762" s="60"/>
    </row>
    <row r="763" spans="2:12" ht="16" x14ac:dyDescent="0.2">
      <c r="C763" s="56"/>
      <c r="D763" s="5"/>
      <c r="E763" s="5"/>
      <c r="F763" s="5"/>
      <c r="G763" s="5"/>
      <c r="H763" s="5"/>
      <c r="I763" s="60"/>
      <c r="J763" s="60"/>
      <c r="K763" s="60"/>
      <c r="L763" s="60"/>
    </row>
    <row r="764" spans="2:12" ht="16" x14ac:dyDescent="0.2">
      <c r="C764" s="82"/>
      <c r="D764" s="5"/>
      <c r="E764" s="5"/>
      <c r="F764" s="5"/>
      <c r="G764" s="5"/>
      <c r="H764" s="5"/>
      <c r="I764" s="60"/>
      <c r="J764" s="60"/>
      <c r="K764" s="60"/>
      <c r="L764" s="60"/>
    </row>
    <row r="765" spans="2:12" ht="16" x14ac:dyDescent="0.2">
      <c r="C765" s="86"/>
      <c r="D765" s="5"/>
      <c r="E765" s="5"/>
      <c r="F765" s="5"/>
      <c r="G765" s="5"/>
      <c r="H765" s="5"/>
      <c r="I765" s="60"/>
      <c r="J765" s="60"/>
      <c r="K765" s="60"/>
      <c r="L765" s="60"/>
    </row>
    <row r="766" spans="2:12" ht="16" x14ac:dyDescent="0.2">
      <c r="C766" s="82"/>
      <c r="D766" s="5"/>
      <c r="E766" s="5"/>
      <c r="F766" s="5"/>
      <c r="G766" s="5"/>
      <c r="H766" s="5"/>
      <c r="I766" s="60"/>
      <c r="J766" s="60"/>
      <c r="K766" s="60"/>
      <c r="L766" s="60"/>
    </row>
    <row r="767" spans="2:12" x14ac:dyDescent="0.15">
      <c r="C767" s="57"/>
      <c r="D767" s="5"/>
      <c r="E767" s="57"/>
      <c r="F767" s="57"/>
      <c r="G767" s="57"/>
      <c r="H767" s="57"/>
      <c r="I767" s="60"/>
      <c r="J767" s="60"/>
      <c r="K767" s="60"/>
      <c r="L767" s="60"/>
    </row>
    <row r="768" spans="2:12" x14ac:dyDescent="0.15">
      <c r="C768" s="57"/>
      <c r="D768" s="57"/>
      <c r="E768" s="57"/>
      <c r="F768" s="57"/>
      <c r="G768" s="57"/>
      <c r="H768" s="57"/>
      <c r="I768" s="60"/>
      <c r="J768" s="60"/>
      <c r="K768" s="60"/>
      <c r="L768" s="60"/>
    </row>
    <row r="769" spans="3:12" x14ac:dyDescent="0.15">
      <c r="C769" s="57"/>
      <c r="D769" s="57"/>
      <c r="E769" s="57"/>
      <c r="F769" s="57"/>
      <c r="G769" s="57"/>
      <c r="H769" s="57"/>
      <c r="I769" s="60"/>
      <c r="J769" s="60"/>
      <c r="K769" s="60"/>
      <c r="L769" s="60"/>
    </row>
    <row r="770" spans="3:12" x14ac:dyDescent="0.15">
      <c r="C770" s="57"/>
      <c r="D770" s="57"/>
      <c r="E770" s="57"/>
      <c r="F770" s="57"/>
      <c r="G770" s="57"/>
      <c r="H770" s="57"/>
      <c r="I770" s="60"/>
      <c r="J770" s="60"/>
      <c r="K770" s="60"/>
      <c r="L770" s="60"/>
    </row>
    <row r="771" spans="3:12" x14ac:dyDescent="0.15">
      <c r="C771" s="57"/>
      <c r="D771" s="57"/>
      <c r="E771" s="57"/>
      <c r="F771" s="57"/>
      <c r="G771" s="57"/>
      <c r="H771" s="57"/>
      <c r="I771" s="60"/>
      <c r="J771" s="60"/>
      <c r="K771" s="60"/>
      <c r="L771" s="60"/>
    </row>
    <row r="772" spans="3:12" x14ac:dyDescent="0.15">
      <c r="C772" s="57"/>
      <c r="D772" s="57"/>
      <c r="E772" s="57"/>
      <c r="F772" s="57"/>
      <c r="G772" s="57"/>
      <c r="H772" s="57"/>
      <c r="I772" s="60"/>
      <c r="J772" s="60"/>
      <c r="K772" s="60"/>
      <c r="L772" s="60"/>
    </row>
    <row r="773" spans="3:12" x14ac:dyDescent="0.15">
      <c r="C773" s="57"/>
      <c r="D773" s="57"/>
      <c r="E773" s="57"/>
      <c r="F773" s="57"/>
      <c r="G773" s="57"/>
      <c r="H773" s="57"/>
      <c r="I773" s="60"/>
      <c r="J773" s="60"/>
      <c r="K773" s="60"/>
      <c r="L773" s="60"/>
    </row>
    <row r="774" spans="3:12" x14ac:dyDescent="0.15">
      <c r="C774" s="57"/>
      <c r="D774" s="57"/>
      <c r="E774" s="57"/>
      <c r="F774" s="57"/>
      <c r="G774" s="57"/>
      <c r="H774" s="57"/>
      <c r="I774" s="60"/>
      <c r="J774" s="60"/>
      <c r="K774" s="60"/>
      <c r="L774" s="60"/>
    </row>
    <row r="775" spans="3:12" x14ac:dyDescent="0.15">
      <c r="C775" s="57"/>
      <c r="D775" s="57"/>
      <c r="E775" s="57"/>
      <c r="F775" s="57"/>
      <c r="G775" s="57"/>
      <c r="H775" s="57"/>
      <c r="I775" s="60"/>
      <c r="J775" s="60"/>
      <c r="K775" s="60"/>
      <c r="L775" s="60"/>
    </row>
    <row r="776" spans="3:12" x14ac:dyDescent="0.15">
      <c r="C776" s="57"/>
      <c r="D776" s="57"/>
      <c r="E776" s="57"/>
      <c r="F776" s="57"/>
      <c r="G776" s="57"/>
      <c r="H776" s="57"/>
      <c r="I776" s="60"/>
      <c r="J776" s="60"/>
      <c r="K776" s="60"/>
      <c r="L776" s="60"/>
    </row>
    <row r="777" spans="3:12" x14ac:dyDescent="0.15">
      <c r="C777" s="57"/>
      <c r="D777" s="57"/>
      <c r="E777" s="57"/>
      <c r="F777" s="57"/>
      <c r="G777" s="57"/>
      <c r="H777" s="57"/>
      <c r="I777" s="60"/>
      <c r="J777" s="60"/>
      <c r="K777" s="60"/>
      <c r="L777" s="60"/>
    </row>
    <row r="778" spans="3:12" x14ac:dyDescent="0.15">
      <c r="C778" s="57"/>
      <c r="D778" s="57"/>
      <c r="E778" s="57"/>
      <c r="F778" s="57"/>
      <c r="G778" s="57"/>
      <c r="H778" s="57"/>
      <c r="I778" s="60"/>
      <c r="J778" s="60"/>
      <c r="K778" s="60"/>
      <c r="L778" s="60"/>
    </row>
    <row r="779" spans="3:12" x14ac:dyDescent="0.15">
      <c r="C779" s="57"/>
      <c r="D779" s="57"/>
      <c r="E779" s="57"/>
      <c r="F779" s="57"/>
      <c r="G779" s="57"/>
      <c r="H779" s="57"/>
      <c r="I779" s="60"/>
      <c r="J779" s="60"/>
      <c r="K779" s="60"/>
      <c r="L779" s="60"/>
    </row>
    <row r="780" spans="3:12" x14ac:dyDescent="0.15">
      <c r="C780" s="57"/>
      <c r="D780" s="57"/>
      <c r="E780" s="57"/>
      <c r="F780" s="57"/>
      <c r="G780" s="57"/>
      <c r="H780" s="57"/>
      <c r="I780" s="60"/>
      <c r="J780" s="60"/>
      <c r="K780" s="60"/>
      <c r="L780" s="60"/>
    </row>
    <row r="781" spans="3:12" x14ac:dyDescent="0.15">
      <c r="C781" s="57"/>
      <c r="D781" s="57"/>
      <c r="E781" s="57"/>
      <c r="F781" s="57"/>
      <c r="G781" s="57"/>
      <c r="H781" s="57"/>
      <c r="I781" s="60"/>
      <c r="J781" s="60"/>
      <c r="K781" s="60"/>
      <c r="L781" s="60"/>
    </row>
    <row r="782" spans="3:12" x14ac:dyDescent="0.15">
      <c r="C782" s="57"/>
      <c r="D782" s="57"/>
      <c r="E782" s="57"/>
      <c r="F782" s="57"/>
      <c r="G782" s="57"/>
      <c r="H782" s="57"/>
      <c r="I782" s="60"/>
      <c r="J782" s="60"/>
      <c r="K782" s="60"/>
      <c r="L782" s="60"/>
    </row>
    <row r="783" spans="3:12" x14ac:dyDescent="0.15">
      <c r="C783" s="57"/>
      <c r="D783" s="57"/>
      <c r="E783" s="57"/>
      <c r="F783" s="57"/>
      <c r="G783" s="57"/>
      <c r="H783" s="57"/>
      <c r="I783" s="60"/>
      <c r="J783" s="60"/>
      <c r="K783" s="60"/>
      <c r="L783" s="60"/>
    </row>
    <row r="784" spans="3:12" x14ac:dyDescent="0.15">
      <c r="C784" s="57"/>
      <c r="D784" s="57"/>
      <c r="E784" s="57"/>
      <c r="F784" s="57"/>
      <c r="G784" s="57"/>
      <c r="H784" s="57"/>
      <c r="I784" s="60"/>
      <c r="J784" s="60"/>
      <c r="K784" s="60"/>
      <c r="L784" s="60"/>
    </row>
    <row r="785" spans="3:12" x14ac:dyDescent="0.15">
      <c r="C785" s="57"/>
      <c r="D785" s="57"/>
      <c r="E785" s="57"/>
      <c r="F785" s="57"/>
      <c r="G785" s="57"/>
      <c r="H785" s="57"/>
      <c r="I785" s="60"/>
      <c r="J785" s="60"/>
      <c r="K785" s="60"/>
      <c r="L785" s="60"/>
    </row>
    <row r="786" spans="3:12" x14ac:dyDescent="0.15">
      <c r="C786" s="57"/>
      <c r="D786" s="57"/>
      <c r="E786" s="57"/>
      <c r="F786" s="57"/>
      <c r="G786" s="57"/>
      <c r="H786" s="57"/>
      <c r="I786" s="60"/>
      <c r="J786" s="60"/>
      <c r="K786" s="60"/>
      <c r="L786" s="60"/>
    </row>
    <row r="787" spans="3:12" x14ac:dyDescent="0.15">
      <c r="C787" s="57"/>
      <c r="D787" s="57"/>
      <c r="E787" s="57"/>
      <c r="F787" s="57"/>
      <c r="G787" s="57"/>
      <c r="H787" s="57"/>
      <c r="I787" s="60"/>
      <c r="J787" s="60"/>
      <c r="K787" s="60"/>
      <c r="L787" s="60"/>
    </row>
    <row r="788" spans="3:12" x14ac:dyDescent="0.15">
      <c r="C788" s="57"/>
      <c r="D788" s="57"/>
      <c r="E788" s="57"/>
      <c r="F788" s="57"/>
      <c r="G788" s="57"/>
      <c r="H788" s="57"/>
      <c r="I788" s="60"/>
      <c r="J788" s="60"/>
      <c r="K788" s="60"/>
      <c r="L788" s="60"/>
    </row>
    <row r="789" spans="3:12" x14ac:dyDescent="0.15">
      <c r="C789" s="57"/>
      <c r="D789" s="57"/>
      <c r="E789" s="57"/>
    </row>
    <row r="790" spans="3:12" x14ac:dyDescent="0.15">
      <c r="C790" s="57"/>
      <c r="D790" s="57"/>
      <c r="E790" s="57"/>
    </row>
    <row r="791" spans="3:12" x14ac:dyDescent="0.15">
      <c r="C791" s="57"/>
      <c r="D791" s="57"/>
      <c r="E791" s="57"/>
    </row>
    <row r="792" spans="3:12" x14ac:dyDescent="0.15">
      <c r="C792" s="57"/>
      <c r="D792" s="57"/>
      <c r="E792" s="57"/>
    </row>
    <row r="793" spans="3:12" x14ac:dyDescent="0.15">
      <c r="D793" s="57"/>
    </row>
  </sheetData>
  <mergeCells count="3">
    <mergeCell ref="G21:G22"/>
    <mergeCell ref="F18:F19"/>
    <mergeCell ref="G24:G25"/>
  </mergeCells>
  <printOptions horizontalCentered="1" verticalCentered="1"/>
  <pageMargins left="1" right="1" top="1" bottom="1" header="0.5" footer="0.5"/>
  <pageSetup paperSize="9" scale="88" orientation="landscape" r:id="rId1"/>
  <rowBreaks count="1" manualBreakCount="1">
    <brk id="3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AX792"/>
  <sheetViews>
    <sheetView zoomScale="85" zoomScaleNormal="85" workbookViewId="0">
      <pane ySplit="1" topLeftCell="A2" activePane="bottomLeft" state="frozen"/>
      <selection pane="bottomLeft" activeCell="K34" sqref="K34"/>
    </sheetView>
  </sheetViews>
  <sheetFormatPr baseColWidth="10" defaultColWidth="9.1640625" defaultRowHeight="14" x14ac:dyDescent="0.15"/>
  <cols>
    <col min="1" max="1" width="7" style="1" customWidth="1"/>
    <col min="2" max="2" width="17.5" style="1" customWidth="1"/>
    <col min="3" max="3" width="18" style="1" customWidth="1"/>
    <col min="4" max="4" width="17.1640625" style="1" customWidth="1"/>
    <col min="5" max="5" width="15.5" style="1" customWidth="1"/>
    <col min="6" max="6" width="20.1640625" style="1" customWidth="1"/>
    <col min="7" max="7" width="18.5" style="1" customWidth="1"/>
    <col min="8" max="8" width="13.33203125" style="1" customWidth="1"/>
    <col min="9" max="17" width="9.1640625" style="2"/>
    <col min="18" max="18" width="10.83203125" style="2" customWidth="1"/>
    <col min="19" max="16384" width="9.1640625" style="2"/>
  </cols>
  <sheetData>
    <row r="1" spans="1:9" s="1" customFormat="1" ht="30" x14ac:dyDescent="0.15">
      <c r="A1" s="69" t="s">
        <v>14</v>
      </c>
      <c r="B1" s="104" t="s">
        <v>2353</v>
      </c>
      <c r="C1" s="104" t="s">
        <v>2354</v>
      </c>
      <c r="D1" s="104" t="s">
        <v>2355</v>
      </c>
      <c r="E1" s="99" t="s">
        <v>2356</v>
      </c>
      <c r="F1" s="104" t="s">
        <v>2357</v>
      </c>
      <c r="G1" s="104" t="s">
        <v>2358</v>
      </c>
      <c r="H1" s="4"/>
    </row>
    <row r="2" spans="1:9" x14ac:dyDescent="0.15">
      <c r="A2" s="46">
        <v>0.375</v>
      </c>
      <c r="B2" s="101"/>
      <c r="C2" s="101"/>
      <c r="D2" s="101"/>
      <c r="E2" s="411"/>
      <c r="F2" s="101"/>
      <c r="G2" s="98"/>
      <c r="H2" s="50"/>
    </row>
    <row r="3" spans="1:9" x14ac:dyDescent="0.15">
      <c r="A3" s="46">
        <v>0.39583333333333331</v>
      </c>
      <c r="B3" s="101"/>
      <c r="C3" s="101"/>
      <c r="D3" s="101"/>
      <c r="E3" s="412"/>
      <c r="F3" s="101"/>
      <c r="G3" s="98"/>
      <c r="H3" s="50"/>
    </row>
    <row r="4" spans="1:9" ht="15" customHeight="1" x14ac:dyDescent="0.15">
      <c r="A4" s="46">
        <v>0.41666666666666669</v>
      </c>
      <c r="B4" s="101"/>
      <c r="C4" s="101"/>
      <c r="D4" s="101"/>
      <c r="E4" s="101"/>
      <c r="F4" s="101"/>
      <c r="G4" s="98"/>
      <c r="H4" s="50"/>
    </row>
    <row r="5" spans="1:9" x14ac:dyDescent="0.15">
      <c r="A5" s="46">
        <v>0.4375</v>
      </c>
      <c r="B5" s="101"/>
      <c r="C5" s="101"/>
      <c r="D5" s="101"/>
      <c r="E5" s="178"/>
      <c r="F5" s="178"/>
      <c r="G5" s="98"/>
      <c r="H5" s="50"/>
      <c r="I5" s="3"/>
    </row>
    <row r="6" spans="1:9" x14ac:dyDescent="0.15">
      <c r="A6" s="46">
        <v>0.45833333333333331</v>
      </c>
      <c r="B6" s="101"/>
      <c r="C6" s="101"/>
      <c r="D6" s="101"/>
      <c r="E6" s="179"/>
      <c r="F6" s="141"/>
      <c r="G6" s="98"/>
      <c r="H6" s="50"/>
    </row>
    <row r="7" spans="1:9" x14ac:dyDescent="0.15">
      <c r="A7" s="46">
        <v>0.47916666666666669</v>
      </c>
      <c r="B7" s="101"/>
      <c r="C7" s="141">
        <v>141</v>
      </c>
      <c r="D7" s="101"/>
      <c r="E7" s="178"/>
      <c r="F7" s="141"/>
      <c r="G7" s="98"/>
      <c r="H7" s="50"/>
    </row>
    <row r="8" spans="1:9" ht="15" x14ac:dyDescent="0.2">
      <c r="A8" s="46">
        <v>0.5</v>
      </c>
      <c r="B8" s="101"/>
      <c r="C8" s="141" t="s">
        <v>2405</v>
      </c>
      <c r="D8" s="101"/>
      <c r="E8" s="101"/>
      <c r="F8" s="148"/>
      <c r="G8" s="105"/>
      <c r="H8"/>
    </row>
    <row r="9" spans="1:9" x14ac:dyDescent="0.15">
      <c r="A9" s="46">
        <v>0.52083333333333337</v>
      </c>
      <c r="B9" s="101"/>
      <c r="C9" s="98"/>
      <c r="D9" s="101"/>
      <c r="E9" s="101"/>
      <c r="F9" s="109"/>
      <c r="G9" s="146"/>
      <c r="H9" s="50"/>
    </row>
    <row r="10" spans="1:9" x14ac:dyDescent="0.15">
      <c r="A10" s="46">
        <v>0.54166666666666663</v>
      </c>
      <c r="B10" s="101"/>
      <c r="C10" s="2"/>
      <c r="D10" s="101"/>
      <c r="E10" s="101"/>
      <c r="F10" s="101"/>
      <c r="G10" s="98"/>
      <c r="H10" s="50"/>
    </row>
    <row r="11" spans="1:9" x14ac:dyDescent="0.15">
      <c r="A11" s="46">
        <v>0.5625</v>
      </c>
      <c r="B11" s="101"/>
      <c r="C11" s="98"/>
      <c r="D11" s="101"/>
      <c r="E11" s="101"/>
      <c r="F11" s="141"/>
      <c r="G11" s="141"/>
      <c r="H11" s="50"/>
    </row>
    <row r="12" spans="1:9" x14ac:dyDescent="0.15">
      <c r="A12" s="46">
        <v>0.58333333333333337</v>
      </c>
      <c r="B12" s="101"/>
      <c r="C12" s="141">
        <v>123</v>
      </c>
      <c r="D12" s="101"/>
      <c r="E12" s="101"/>
      <c r="F12" s="98"/>
      <c r="G12" s="98"/>
      <c r="H12" s="50"/>
    </row>
    <row r="13" spans="1:9" x14ac:dyDescent="0.15">
      <c r="A13" s="46">
        <v>0.60416666666666663</v>
      </c>
      <c r="B13" s="101"/>
      <c r="C13" s="101"/>
      <c r="D13" s="101"/>
      <c r="E13" s="101"/>
      <c r="F13" s="141"/>
      <c r="G13" s="141"/>
      <c r="H13" s="50"/>
    </row>
    <row r="14" spans="1:9" x14ac:dyDescent="0.15">
      <c r="A14" s="46">
        <v>0.625</v>
      </c>
      <c r="B14" s="101"/>
      <c r="C14" s="141" t="s">
        <v>2682</v>
      </c>
      <c r="D14" s="98"/>
      <c r="E14" s="101"/>
      <c r="F14" s="101"/>
      <c r="G14" s="141"/>
      <c r="H14" s="55"/>
    </row>
    <row r="15" spans="1:9" x14ac:dyDescent="0.15">
      <c r="A15" s="46">
        <v>0.64583333333333337</v>
      </c>
      <c r="B15" s="101"/>
      <c r="C15" s="141"/>
      <c r="D15" s="101"/>
      <c r="E15" s="101"/>
      <c r="F15" s="101"/>
      <c r="G15" s="98"/>
      <c r="H15" s="2"/>
    </row>
    <row r="16" spans="1:9" x14ac:dyDescent="0.15">
      <c r="A16" s="46">
        <v>0.66666666666666663</v>
      </c>
      <c r="B16" s="101"/>
      <c r="C16" s="141">
        <v>30</v>
      </c>
      <c r="D16" s="141">
        <v>72</v>
      </c>
      <c r="E16" s="141" t="s">
        <v>3005</v>
      </c>
      <c r="F16" s="141">
        <v>69</v>
      </c>
      <c r="G16" s="141">
        <v>162</v>
      </c>
      <c r="H16" s="2"/>
    </row>
    <row r="17" spans="1:8" x14ac:dyDescent="0.15">
      <c r="A17" s="46">
        <v>0.6875</v>
      </c>
      <c r="C17" s="141"/>
      <c r="D17" s="146"/>
      <c r="E17" s="141"/>
      <c r="F17" s="141"/>
      <c r="G17" s="141">
        <v>159</v>
      </c>
      <c r="H17" s="2"/>
    </row>
    <row r="18" spans="1:8" ht="30" x14ac:dyDescent="0.15">
      <c r="A18" s="46">
        <v>0.70833333333333337</v>
      </c>
      <c r="B18" s="141" t="s">
        <v>2411</v>
      </c>
      <c r="C18" s="141" t="s">
        <v>2529</v>
      </c>
      <c r="D18" s="141" t="s">
        <v>2638</v>
      </c>
      <c r="E18" s="329" t="s">
        <v>3040</v>
      </c>
      <c r="F18" s="141" t="s">
        <v>2769</v>
      </c>
      <c r="G18" s="141">
        <v>42</v>
      </c>
      <c r="H18" s="2"/>
    </row>
    <row r="19" spans="1:8" ht="16.5" customHeight="1" x14ac:dyDescent="0.15">
      <c r="A19" s="46">
        <v>0.72916666666666663</v>
      </c>
      <c r="B19" s="141" t="s">
        <v>2527</v>
      </c>
      <c r="C19" s="141" t="s">
        <v>2927</v>
      </c>
      <c r="D19" s="101"/>
      <c r="E19" s="101"/>
      <c r="F19" s="141" t="s">
        <v>2692</v>
      </c>
      <c r="G19" s="141">
        <v>35</v>
      </c>
      <c r="H19" s="2"/>
    </row>
    <row r="20" spans="1:8" x14ac:dyDescent="0.15">
      <c r="A20" s="46">
        <v>0.75</v>
      </c>
      <c r="B20" s="141" t="s">
        <v>2544</v>
      </c>
      <c r="C20" s="141">
        <v>46</v>
      </c>
      <c r="D20" s="146"/>
      <c r="E20" s="141">
        <v>49</v>
      </c>
      <c r="F20" s="146" t="s">
        <v>2688</v>
      </c>
      <c r="G20" s="146">
        <v>15</v>
      </c>
      <c r="H20" s="2"/>
    </row>
    <row r="21" spans="1:8" x14ac:dyDescent="0.15">
      <c r="A21" s="46">
        <v>0.77083333333333337</v>
      </c>
      <c r="B21" s="141" t="s">
        <v>2904</v>
      </c>
      <c r="C21" s="101"/>
      <c r="D21" s="141"/>
      <c r="E21" s="141">
        <v>89</v>
      </c>
      <c r="F21" s="146" t="s">
        <v>2892</v>
      </c>
      <c r="G21" s="146" t="s">
        <v>2797</v>
      </c>
      <c r="H21" s="2"/>
    </row>
    <row r="22" spans="1:8" ht="22.5" customHeight="1" x14ac:dyDescent="0.15">
      <c r="A22" s="46">
        <v>0.79166666666666663</v>
      </c>
      <c r="B22" s="101"/>
      <c r="C22" s="101"/>
      <c r="D22" s="141"/>
      <c r="E22" s="329" t="s">
        <v>3062</v>
      </c>
      <c r="F22" s="141">
        <v>107</v>
      </c>
      <c r="G22" s="109"/>
      <c r="H22" s="2"/>
    </row>
    <row r="23" spans="1:8" ht="15" customHeight="1" x14ac:dyDescent="0.15">
      <c r="A23" s="46">
        <v>0.8125</v>
      </c>
      <c r="B23" s="411" t="s">
        <v>2885</v>
      </c>
      <c r="C23" s="101"/>
      <c r="D23" s="141"/>
      <c r="E23" s="141"/>
      <c r="F23" s="332">
        <v>70</v>
      </c>
      <c r="G23" s="141"/>
      <c r="H23" s="2"/>
    </row>
    <row r="24" spans="1:8" ht="15" customHeight="1" x14ac:dyDescent="0.15">
      <c r="A24" s="46">
        <v>0.83333333333333337</v>
      </c>
      <c r="B24" s="412"/>
      <c r="C24" s="180"/>
      <c r="D24" s="101"/>
      <c r="E24" s="306" t="s">
        <v>2586</v>
      </c>
      <c r="F24" s="141">
        <v>25</v>
      </c>
      <c r="G24" s="351"/>
      <c r="H24" s="2"/>
    </row>
    <row r="25" spans="1:8" ht="15" customHeight="1" x14ac:dyDescent="0.15">
      <c r="A25" s="46">
        <v>0.85416666666666663</v>
      </c>
      <c r="B25" s="101"/>
      <c r="C25" s="181"/>
      <c r="D25" s="101"/>
      <c r="E25" s="141"/>
      <c r="F25" s="155" t="s">
        <v>2856</v>
      </c>
      <c r="G25" s="141" t="s">
        <v>3041</v>
      </c>
      <c r="H25" s="2"/>
    </row>
    <row r="26" spans="1:8" x14ac:dyDescent="0.15">
      <c r="A26" s="46">
        <v>0.875</v>
      </c>
      <c r="B26" s="101"/>
      <c r="C26" s="101"/>
      <c r="D26" s="101"/>
      <c r="E26" s="146"/>
      <c r="F26" s="155"/>
      <c r="G26" s="141"/>
      <c r="H26" s="2"/>
    </row>
    <row r="27" spans="1:8" ht="15" x14ac:dyDescent="0.15">
      <c r="A27" s="46">
        <v>0.89583333333333337</v>
      </c>
      <c r="B27" s="101"/>
      <c r="C27" s="101"/>
      <c r="D27" s="101"/>
      <c r="E27" s="258"/>
      <c r="F27" s="155"/>
      <c r="G27" s="189"/>
      <c r="H27" s="2"/>
    </row>
    <row r="28" spans="1:8" ht="15" x14ac:dyDescent="0.15">
      <c r="A28" s="46">
        <v>0.91666666666666663</v>
      </c>
      <c r="B28" s="101"/>
      <c r="C28" s="101"/>
      <c r="D28" s="101"/>
      <c r="E28" s="101"/>
      <c r="F28" s="259"/>
      <c r="G28" s="189"/>
      <c r="H28" s="2"/>
    </row>
    <row r="29" spans="1:8" x14ac:dyDescent="0.15">
      <c r="A29" s="47"/>
      <c r="B29" s="47"/>
      <c r="C29" s="50"/>
      <c r="D29" s="50"/>
      <c r="E29" s="2"/>
      <c r="F29" s="2"/>
      <c r="G29" s="2"/>
      <c r="H29" s="2"/>
    </row>
    <row r="30" spans="1:8" x14ac:dyDescent="0.15">
      <c r="A30" s="47"/>
      <c r="B30" s="47"/>
      <c r="C30" s="50"/>
      <c r="D30" s="50"/>
      <c r="E30" s="50"/>
      <c r="F30" s="50"/>
      <c r="G30" s="50"/>
      <c r="H30" s="54"/>
    </row>
    <row r="31" spans="1:8" x14ac:dyDescent="0.15">
      <c r="A31" s="47"/>
      <c r="B31" s="47"/>
      <c r="C31" s="50"/>
      <c r="D31" s="50"/>
      <c r="E31" s="50"/>
      <c r="F31" s="50"/>
      <c r="G31" s="50"/>
      <c r="H31" s="54"/>
    </row>
    <row r="32" spans="1:8" ht="15" x14ac:dyDescent="0.2">
      <c r="A32" s="47"/>
      <c r="B32" s="47"/>
      <c r="C32"/>
      <c r="D32"/>
      <c r="E32"/>
      <c r="F32"/>
      <c r="G32"/>
      <c r="H32"/>
    </row>
    <row r="33" spans="1:50" ht="16" x14ac:dyDescent="0.2">
      <c r="A33" s="49"/>
      <c r="B33" s="49"/>
      <c r="C33" s="51"/>
      <c r="D33" s="51"/>
      <c r="E33" s="52"/>
      <c r="F33" s="53"/>
      <c r="G33" s="53"/>
      <c r="H33" s="49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ht="16" x14ac:dyDescent="0.2">
      <c r="A34" s="49"/>
      <c r="B34" s="49"/>
      <c r="C34" s="51"/>
      <c r="D34" s="51"/>
      <c r="E34" s="49"/>
      <c r="F34" s="49"/>
      <c r="G34" s="49"/>
      <c r="H34" s="49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ht="16" x14ac:dyDescent="0.2">
      <c r="A35" s="49"/>
      <c r="B35" s="49"/>
      <c r="C35" s="51"/>
      <c r="D35" s="51"/>
      <c r="E35" s="49"/>
      <c r="F35" s="49"/>
      <c r="G35" s="49"/>
      <c r="H35" s="49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ht="16" x14ac:dyDescent="0.2">
      <c r="A36" s="49"/>
      <c r="B36" s="49"/>
      <c r="C36" s="51"/>
      <c r="D36" s="51"/>
      <c r="E36" s="49"/>
      <c r="F36" s="49"/>
      <c r="G36" s="49"/>
      <c r="H36" s="49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1:50" ht="16" x14ac:dyDescent="0.2">
      <c r="A37" s="49"/>
      <c r="B37" s="49"/>
      <c r="C37" s="51"/>
      <c r="D37" s="51"/>
      <c r="E37" s="49"/>
      <c r="F37" s="49"/>
      <c r="G37" s="49"/>
      <c r="H37" s="4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1:50" ht="16" x14ac:dyDescent="0.2">
      <c r="A38" s="49"/>
      <c r="B38" s="49"/>
      <c r="C38" s="49"/>
      <c r="D38" s="49"/>
      <c r="E38" s="49"/>
      <c r="F38" s="49"/>
      <c r="G38" s="49"/>
      <c r="H38" s="49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0" ht="16" x14ac:dyDescent="0.2">
      <c r="A39" s="57"/>
      <c r="B39" s="57"/>
      <c r="C39" s="48"/>
      <c r="D39" s="67"/>
      <c r="E39" s="67"/>
      <c r="F39" s="67"/>
      <c r="G39" s="67"/>
      <c r="H39" s="67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</row>
    <row r="40" spans="1:50" ht="16" x14ac:dyDescent="0.2">
      <c r="A40" s="57"/>
      <c r="B40" s="57"/>
      <c r="C40" s="48"/>
      <c r="D40" s="49"/>
      <c r="E40" s="49"/>
      <c r="F40" s="49"/>
      <c r="G40" s="49"/>
      <c r="H40" s="49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</row>
    <row r="41" spans="1:50" ht="16" x14ac:dyDescent="0.2">
      <c r="A41" s="57"/>
      <c r="B41" s="57"/>
      <c r="C41" s="68"/>
      <c r="D41" s="49"/>
      <c r="E41" s="49"/>
      <c r="F41" s="49"/>
      <c r="G41" s="49"/>
      <c r="H41" s="49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</row>
    <row r="42" spans="1:50" ht="16" x14ac:dyDescent="0.2">
      <c r="A42" s="57"/>
      <c r="B42" s="57"/>
      <c r="C42" s="68"/>
      <c r="D42" s="49"/>
      <c r="E42" s="49"/>
      <c r="F42" s="49"/>
      <c r="G42" s="49"/>
      <c r="H42" s="49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</row>
    <row r="43" spans="1:50" ht="16" x14ac:dyDescent="0.2">
      <c r="A43" s="57"/>
      <c r="B43" s="57"/>
      <c r="C43" s="56"/>
      <c r="D43" s="57"/>
      <c r="E43" s="57"/>
      <c r="F43" s="57"/>
      <c r="G43" s="57"/>
      <c r="H43" s="57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</row>
    <row r="44" spans="1:50" ht="16" x14ac:dyDescent="0.2">
      <c r="A44" s="57"/>
      <c r="B44" s="57"/>
      <c r="C44" s="56"/>
      <c r="D44" s="57"/>
      <c r="E44" s="57"/>
      <c r="F44" s="57"/>
      <c r="G44" s="57"/>
      <c r="H44" s="57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</row>
    <row r="45" spans="1:50" ht="16" x14ac:dyDescent="0.2">
      <c r="A45" s="57"/>
      <c r="B45" s="57"/>
      <c r="C45" s="56"/>
      <c r="D45" s="57"/>
      <c r="E45" s="57"/>
      <c r="F45" s="57"/>
      <c r="G45" s="57"/>
      <c r="H45" s="57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</row>
    <row r="46" spans="1:50" x14ac:dyDescent="0.15">
      <c r="A46" s="57"/>
      <c r="B46" s="57"/>
      <c r="C46" s="60"/>
      <c r="D46" s="57"/>
      <c r="E46" s="57"/>
      <c r="F46" s="57"/>
      <c r="G46" s="57"/>
      <c r="H46" s="57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</row>
    <row r="47" spans="1:50" ht="16" x14ac:dyDescent="0.2">
      <c r="A47" s="57"/>
      <c r="B47" s="57"/>
      <c r="C47" s="56"/>
      <c r="D47" s="57"/>
      <c r="E47" s="57"/>
      <c r="F47" s="57"/>
      <c r="G47" s="57"/>
      <c r="H47" s="57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</row>
    <row r="48" spans="1:50" ht="16" x14ac:dyDescent="0.2">
      <c r="A48" s="57"/>
      <c r="B48" s="57"/>
      <c r="C48" s="56"/>
      <c r="D48" s="57"/>
      <c r="E48" s="57"/>
      <c r="F48" s="57"/>
      <c r="G48" s="57"/>
      <c r="H48" s="57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</row>
    <row r="49" spans="1:50" ht="16" x14ac:dyDescent="0.2">
      <c r="A49" s="57"/>
      <c r="B49" s="57"/>
      <c r="C49" s="56"/>
      <c r="D49" s="57"/>
      <c r="E49" s="57"/>
      <c r="F49" s="57"/>
      <c r="G49" s="57"/>
      <c r="H49" s="57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</row>
    <row r="50" spans="1:50" ht="16" x14ac:dyDescent="0.2">
      <c r="A50" s="57"/>
      <c r="B50" s="57"/>
      <c r="C50" s="56"/>
      <c r="D50" s="57"/>
      <c r="E50" s="57"/>
      <c r="F50" s="57"/>
      <c r="G50" s="57"/>
      <c r="H50" s="57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</row>
    <row r="51" spans="1:50" x14ac:dyDescent="0.15">
      <c r="A51" s="57"/>
      <c r="B51" s="57"/>
      <c r="C51" s="60"/>
      <c r="D51" s="57"/>
      <c r="E51" s="57"/>
      <c r="F51" s="57"/>
      <c r="G51" s="57"/>
      <c r="H51" s="57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</row>
    <row r="52" spans="1:50" ht="16" x14ac:dyDescent="0.2">
      <c r="A52" s="57"/>
      <c r="B52" s="57"/>
      <c r="C52" s="56"/>
      <c r="D52" s="57"/>
      <c r="E52" s="57"/>
      <c r="F52" s="57"/>
      <c r="G52" s="57"/>
      <c r="H52" s="57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</row>
    <row r="53" spans="1:50" ht="16" x14ac:dyDescent="0.2">
      <c r="A53" s="57"/>
      <c r="B53" s="57"/>
      <c r="C53" s="56"/>
      <c r="D53" s="57"/>
      <c r="E53" s="57"/>
      <c r="F53" s="57"/>
      <c r="G53" s="57"/>
      <c r="H53" s="57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</row>
    <row r="54" spans="1:50" ht="16" x14ac:dyDescent="0.2">
      <c r="A54" s="57"/>
      <c r="B54" s="57"/>
      <c r="C54" s="56"/>
      <c r="D54" s="57"/>
      <c r="E54" s="57"/>
      <c r="F54" s="57"/>
      <c r="G54" s="57"/>
      <c r="H54" s="57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</row>
    <row r="55" spans="1:50" ht="16" x14ac:dyDescent="0.2">
      <c r="A55" s="57"/>
      <c r="B55" s="57"/>
      <c r="C55" s="56"/>
      <c r="D55" s="57"/>
      <c r="E55" s="57"/>
      <c r="F55" s="57"/>
      <c r="G55" s="57"/>
      <c r="H55" s="57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</row>
    <row r="56" spans="1:50" x14ac:dyDescent="0.15">
      <c r="A56" s="57"/>
      <c r="B56" s="57"/>
      <c r="C56" s="60"/>
      <c r="D56" s="57"/>
      <c r="E56" s="57"/>
      <c r="F56" s="57"/>
      <c r="G56" s="57"/>
      <c r="H56" s="57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</row>
    <row r="57" spans="1:50" ht="16" x14ac:dyDescent="0.2">
      <c r="A57" s="57"/>
      <c r="B57" s="57"/>
      <c r="C57" s="56"/>
      <c r="D57" s="57"/>
      <c r="E57" s="57"/>
      <c r="F57" s="57"/>
      <c r="G57" s="57"/>
      <c r="H57" s="57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</row>
    <row r="58" spans="1:50" ht="16" x14ac:dyDescent="0.2">
      <c r="A58" s="57"/>
      <c r="B58" s="57"/>
      <c r="C58" s="56"/>
      <c r="D58" s="57"/>
      <c r="E58" s="57"/>
      <c r="F58" s="57"/>
      <c r="G58" s="57"/>
      <c r="H58" s="57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</row>
    <row r="59" spans="1:50" ht="16" x14ac:dyDescent="0.2">
      <c r="A59" s="57"/>
      <c r="B59" s="57"/>
      <c r="C59" s="56"/>
      <c r="G59" s="57"/>
      <c r="H59" s="57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</row>
    <row r="60" spans="1:50" ht="16" x14ac:dyDescent="0.2">
      <c r="A60" s="57"/>
      <c r="B60" s="57"/>
      <c r="C60" s="48"/>
      <c r="G60" s="57"/>
      <c r="H60" s="57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</row>
    <row r="61" spans="1:50" ht="16" x14ac:dyDescent="0.2">
      <c r="A61" s="57"/>
      <c r="B61" s="57"/>
      <c r="C61" s="68"/>
      <c r="G61" s="57"/>
      <c r="H61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</row>
    <row r="62" spans="1:50" ht="16" x14ac:dyDescent="0.2">
      <c r="A62" s="57"/>
      <c r="B62" s="57"/>
      <c r="C62" s="68"/>
      <c r="G62" s="57"/>
      <c r="H62" s="57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</row>
    <row r="63" spans="1:50" ht="16" x14ac:dyDescent="0.2">
      <c r="A63" s="57"/>
      <c r="B63" s="57"/>
      <c r="C63" s="56"/>
      <c r="D63" s="57"/>
      <c r="E63" s="57"/>
      <c r="F63" s="57"/>
      <c r="G63" s="57"/>
      <c r="H63" s="57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</row>
    <row r="64" spans="1:50" ht="16" x14ac:dyDescent="0.2">
      <c r="A64" s="57"/>
      <c r="B64" s="57"/>
      <c r="C64" s="56"/>
      <c r="F64" s="57"/>
      <c r="G64" s="57"/>
      <c r="H64" s="57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</row>
    <row r="65" spans="1:50" ht="16" x14ac:dyDescent="0.2">
      <c r="A65" s="57"/>
      <c r="B65" s="57"/>
      <c r="C65" s="48"/>
      <c r="F65" s="57"/>
      <c r="G65" s="57"/>
      <c r="H65" s="57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</row>
    <row r="66" spans="1:50" ht="16" x14ac:dyDescent="0.2">
      <c r="A66" s="57"/>
      <c r="B66" s="57"/>
      <c r="C66" s="68"/>
      <c r="F66" s="57"/>
      <c r="G66" s="57"/>
      <c r="H66" s="57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</row>
    <row r="67" spans="1:50" ht="16" x14ac:dyDescent="0.2">
      <c r="A67" s="57"/>
      <c r="B67" s="57"/>
      <c r="C67" s="68"/>
      <c r="F67" s="57"/>
      <c r="G67" s="57"/>
      <c r="H67" s="57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</row>
    <row r="68" spans="1:50" ht="16" x14ac:dyDescent="0.2">
      <c r="A68" s="57"/>
      <c r="B68" s="57"/>
      <c r="C68" s="58"/>
      <c r="D68" s="57"/>
      <c r="E68" s="57"/>
      <c r="F68" s="57"/>
      <c r="G68" s="57"/>
      <c r="H68" s="57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</row>
    <row r="69" spans="1:50" ht="16" x14ac:dyDescent="0.2">
      <c r="A69" s="57"/>
      <c r="B69" s="57"/>
      <c r="C69" s="56"/>
      <c r="D69" s="57"/>
      <c r="E69" s="57"/>
      <c r="F69" s="57"/>
      <c r="G69" s="57"/>
      <c r="H69" s="57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</row>
    <row r="70" spans="1:50" ht="16" x14ac:dyDescent="0.2">
      <c r="A70" s="57"/>
      <c r="B70" s="57"/>
      <c r="C70" s="56"/>
      <c r="D70" s="57"/>
      <c r="E70" s="57"/>
      <c r="F70" s="57"/>
      <c r="G70" s="57"/>
      <c r="H70" s="57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</row>
    <row r="71" spans="1:50" x14ac:dyDescent="0.15">
      <c r="A71" s="57"/>
      <c r="B71" s="57"/>
      <c r="C71" s="60"/>
      <c r="D71" s="57"/>
      <c r="E71" s="57"/>
      <c r="F71" s="57"/>
      <c r="G71" s="57"/>
      <c r="H71" s="57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</row>
    <row r="72" spans="1:50" ht="16" x14ac:dyDescent="0.2">
      <c r="A72" s="57"/>
      <c r="B72" s="57"/>
      <c r="C72" s="56"/>
      <c r="D72" s="57"/>
      <c r="E72" s="57"/>
      <c r="F72" s="57"/>
      <c r="G72" s="57"/>
      <c r="H72" s="57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</row>
    <row r="73" spans="1:50" ht="16" x14ac:dyDescent="0.2">
      <c r="A73" s="57"/>
      <c r="B73" s="57"/>
      <c r="C73" s="56"/>
      <c r="D73" s="57"/>
      <c r="E73" s="57"/>
      <c r="F73" s="57"/>
      <c r="G73" s="57"/>
      <c r="H73" s="57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</row>
    <row r="74" spans="1:50" ht="16" x14ac:dyDescent="0.2">
      <c r="A74" s="57"/>
      <c r="B74" s="57"/>
      <c r="C74" s="56"/>
      <c r="D74" s="57"/>
      <c r="E74" s="57"/>
      <c r="F74" s="57"/>
      <c r="G74" s="57"/>
      <c r="H74" s="57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</row>
    <row r="75" spans="1:50" ht="16" x14ac:dyDescent="0.2">
      <c r="A75" s="57"/>
      <c r="B75" s="57"/>
      <c r="C75" s="56"/>
      <c r="D75" s="57"/>
      <c r="E75" s="57"/>
      <c r="F75" s="57"/>
      <c r="G75" s="57"/>
      <c r="H75" s="57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</row>
    <row r="76" spans="1:50" x14ac:dyDescent="0.15">
      <c r="A76" s="57"/>
      <c r="B76" s="57"/>
      <c r="C76" s="60"/>
      <c r="D76" s="57"/>
      <c r="E76" s="57"/>
      <c r="F76" s="57"/>
      <c r="G76" s="57"/>
      <c r="H76" s="57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</row>
    <row r="77" spans="1:50" ht="16" x14ac:dyDescent="0.2">
      <c r="A77" s="57"/>
      <c r="B77" s="57"/>
      <c r="C77" s="56"/>
      <c r="D77" s="57"/>
      <c r="E77" s="57"/>
      <c r="F77" s="57"/>
      <c r="G77" s="57"/>
      <c r="H77" s="57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</row>
    <row r="78" spans="1:50" ht="16" x14ac:dyDescent="0.2">
      <c r="A78" s="57"/>
      <c r="B78" s="57"/>
      <c r="C78" s="56"/>
      <c r="D78" s="57"/>
      <c r="E78" s="57"/>
      <c r="F78" s="57"/>
      <c r="G78" s="57"/>
      <c r="H78" s="57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</row>
    <row r="79" spans="1:50" ht="16" x14ac:dyDescent="0.2">
      <c r="A79" s="57"/>
      <c r="B79" s="57"/>
      <c r="C79" s="51"/>
      <c r="D79" s="51"/>
      <c r="E79" s="52"/>
      <c r="F79" s="53"/>
      <c r="G79" s="53"/>
      <c r="H79" s="49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</row>
    <row r="80" spans="1:50" ht="16" x14ac:dyDescent="0.2">
      <c r="A80" s="57"/>
      <c r="B80" s="57"/>
      <c r="C80" s="51"/>
      <c r="D80" s="51"/>
      <c r="E80" s="49"/>
      <c r="F80" s="49"/>
      <c r="G80" s="49"/>
      <c r="H80" s="49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</row>
    <row r="81" spans="1:50" ht="16" x14ac:dyDescent="0.2">
      <c r="A81" s="57"/>
      <c r="B81" s="57"/>
      <c r="C81" s="51"/>
      <c r="D81" s="51"/>
      <c r="E81" s="49"/>
      <c r="F81" s="49"/>
      <c r="G81" s="49"/>
      <c r="H81" s="49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</row>
    <row r="82" spans="1:50" ht="16" x14ac:dyDescent="0.2">
      <c r="A82" s="57"/>
      <c r="B82" s="57"/>
      <c r="C82" s="51"/>
      <c r="D82" s="51"/>
      <c r="E82" s="49"/>
      <c r="F82" s="49"/>
      <c r="G82" s="49"/>
      <c r="H82" s="49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</row>
    <row r="83" spans="1:50" ht="16" x14ac:dyDescent="0.2">
      <c r="A83" s="57"/>
      <c r="B83" s="57"/>
      <c r="C83" s="56"/>
      <c r="D83" s="57"/>
      <c r="E83" s="57"/>
      <c r="F83" s="57"/>
      <c r="G83" s="57"/>
      <c r="H83" s="57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</row>
    <row r="84" spans="1:50" ht="16" x14ac:dyDescent="0.2">
      <c r="A84" s="57"/>
      <c r="B84" s="57"/>
      <c r="C84" s="56"/>
      <c r="D84" s="5"/>
      <c r="E84" s="5"/>
      <c r="F84" s="5"/>
      <c r="G84" s="5"/>
      <c r="H84" s="5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</row>
    <row r="85" spans="1:50" ht="16" x14ac:dyDescent="0.2">
      <c r="A85" s="57"/>
      <c r="B85" s="57"/>
      <c r="C85" s="48"/>
      <c r="D85" s="5"/>
      <c r="E85" s="5"/>
      <c r="F85" s="5"/>
      <c r="G85" s="5"/>
      <c r="H85" s="5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</row>
    <row r="86" spans="1:50" ht="16" x14ac:dyDescent="0.2">
      <c r="A86" s="57"/>
      <c r="B86" s="57"/>
      <c r="C86" s="48"/>
      <c r="D86" s="5"/>
      <c r="E86" s="5"/>
      <c r="F86" s="5"/>
      <c r="G86" s="5"/>
      <c r="H86" s="5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</row>
    <row r="87" spans="1:50" ht="16" x14ac:dyDescent="0.2">
      <c r="A87" s="57"/>
      <c r="B87" s="57"/>
      <c r="C87" s="68"/>
      <c r="D87" s="5"/>
      <c r="E87" s="5"/>
      <c r="F87" s="5"/>
      <c r="G87" s="5"/>
      <c r="H87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</row>
    <row r="88" spans="1:50" ht="16" x14ac:dyDescent="0.2">
      <c r="A88" s="57"/>
      <c r="B88" s="57"/>
      <c r="C88" s="68"/>
      <c r="D88" s="5"/>
      <c r="E88" s="5"/>
      <c r="F88" s="5"/>
      <c r="G88" s="5"/>
      <c r="H88" s="5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</row>
    <row r="89" spans="1:50" x14ac:dyDescent="0.15">
      <c r="A89" s="57"/>
      <c r="B89" s="57"/>
      <c r="C89" s="5"/>
      <c r="D89" s="5"/>
      <c r="E89" s="5"/>
      <c r="F89" s="5"/>
      <c r="G89" s="5"/>
      <c r="H89" s="5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</row>
    <row r="90" spans="1:50" ht="16" x14ac:dyDescent="0.2">
      <c r="A90" s="57"/>
      <c r="B90" s="57"/>
      <c r="C90" s="56"/>
      <c r="D90" s="57"/>
      <c r="E90" s="57"/>
      <c r="F90" s="57"/>
      <c r="G90" s="57"/>
      <c r="H90" s="57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</row>
    <row r="91" spans="1:50" ht="16" x14ac:dyDescent="0.2">
      <c r="A91" s="57"/>
      <c r="B91" s="57"/>
      <c r="C91" s="68"/>
      <c r="D91" s="5"/>
      <c r="E91" s="5"/>
      <c r="F91" s="57"/>
      <c r="G91" s="57"/>
      <c r="H91" s="57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</row>
    <row r="92" spans="1:50" ht="16" x14ac:dyDescent="0.2">
      <c r="A92" s="57"/>
      <c r="B92" s="57"/>
      <c r="C92" s="48"/>
      <c r="D92" s="5"/>
      <c r="E92" s="5"/>
      <c r="F92" s="57"/>
      <c r="G92" s="57"/>
      <c r="H92" s="57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</row>
    <row r="93" spans="1:50" ht="16" x14ac:dyDescent="0.2">
      <c r="A93" s="57"/>
      <c r="B93" s="57"/>
      <c r="C93" s="68"/>
      <c r="D93" s="5"/>
      <c r="E93" s="5"/>
      <c r="F93" s="57"/>
      <c r="G93" s="57"/>
      <c r="H93" s="57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</row>
    <row r="94" spans="1:50" x14ac:dyDescent="0.15">
      <c r="A94" s="57"/>
      <c r="B94" s="57"/>
      <c r="C94" s="60"/>
      <c r="D94" s="57"/>
      <c r="E94" s="57"/>
      <c r="F94" s="57"/>
      <c r="G94" s="57"/>
      <c r="H94" s="57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</row>
    <row r="95" spans="1:50" ht="16" x14ac:dyDescent="0.2">
      <c r="A95" s="57"/>
      <c r="B95" s="57"/>
      <c r="C95" s="51"/>
      <c r="D95" s="51"/>
      <c r="E95" s="52"/>
      <c r="F95" s="53"/>
      <c r="G95" s="53"/>
      <c r="H95" s="49"/>
      <c r="I95" s="61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</row>
    <row r="96" spans="1:50" ht="16" x14ac:dyDescent="0.2">
      <c r="A96" s="57"/>
      <c r="B96" s="57"/>
      <c r="C96" s="51"/>
      <c r="D96" s="51"/>
      <c r="E96" s="49"/>
      <c r="F96" s="49"/>
      <c r="G96" s="49"/>
      <c r="H96" s="49"/>
      <c r="I96" s="61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</row>
    <row r="97" spans="1:50" ht="16" x14ac:dyDescent="0.2">
      <c r="A97" s="57"/>
      <c r="B97" s="57"/>
      <c r="C97" s="51"/>
      <c r="D97" s="51"/>
      <c r="E97" s="49"/>
      <c r="F97" s="49"/>
      <c r="G97" s="49"/>
      <c r="H97" s="49"/>
      <c r="I97" s="61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</row>
    <row r="98" spans="1:50" ht="16" x14ac:dyDescent="0.2">
      <c r="A98" s="57"/>
      <c r="B98" s="57"/>
      <c r="C98" s="51"/>
      <c r="D98" s="51"/>
      <c r="E98" s="49"/>
      <c r="F98" s="49"/>
      <c r="G98" s="49"/>
      <c r="H98" s="49"/>
      <c r="I98" s="61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</row>
    <row r="99" spans="1:50" x14ac:dyDescent="0.15">
      <c r="A99" s="57"/>
      <c r="B99" s="57"/>
      <c r="C99" s="60"/>
      <c r="D99" s="57"/>
      <c r="E99" s="57"/>
      <c r="F99" s="57"/>
      <c r="G99" s="57"/>
      <c r="H99" s="57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</row>
    <row r="100" spans="1:50" ht="16" x14ac:dyDescent="0.2">
      <c r="A100" s="57"/>
      <c r="B100" s="57"/>
      <c r="C100" s="48"/>
      <c r="D100" s="67"/>
      <c r="E100" s="67"/>
      <c r="F100" s="67"/>
      <c r="G100" s="67"/>
      <c r="H100" s="67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</row>
    <row r="101" spans="1:50" ht="16" x14ac:dyDescent="0.2">
      <c r="A101" s="57"/>
      <c r="B101" s="57"/>
      <c r="C101" s="48"/>
      <c r="D101" s="49"/>
      <c r="E101" s="49"/>
      <c r="F101" s="49"/>
      <c r="G101" s="49"/>
      <c r="H101" s="49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</row>
    <row r="102" spans="1:50" ht="16" x14ac:dyDescent="0.2">
      <c r="A102" s="57"/>
      <c r="B102" s="57"/>
      <c r="C102" s="68"/>
      <c r="D102" s="49"/>
      <c r="E102" s="49"/>
      <c r="F102" s="49"/>
      <c r="G102" s="49"/>
      <c r="H102" s="49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</row>
    <row r="103" spans="1:50" ht="16" x14ac:dyDescent="0.2">
      <c r="A103" s="57"/>
      <c r="B103" s="57"/>
      <c r="C103" s="68"/>
      <c r="D103" s="49"/>
      <c r="E103" s="49"/>
      <c r="F103" s="49"/>
      <c r="G103" s="49"/>
      <c r="H103" s="49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</row>
    <row r="104" spans="1:50" x14ac:dyDescent="0.15">
      <c r="A104" s="57"/>
      <c r="B104" s="57"/>
      <c r="C104" s="60"/>
      <c r="D104" s="57"/>
      <c r="E104" s="57"/>
      <c r="F104" s="57"/>
      <c r="G104" s="57"/>
      <c r="H104" s="57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</row>
    <row r="105" spans="1:50" ht="16" x14ac:dyDescent="0.2">
      <c r="A105" s="57"/>
      <c r="B105" s="57"/>
      <c r="C105" s="56"/>
      <c r="D105" s="5"/>
      <c r="E105" s="5"/>
      <c r="F105" s="5"/>
      <c r="G105" s="5"/>
      <c r="H105" s="5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</row>
    <row r="106" spans="1:50" ht="16" x14ac:dyDescent="0.2">
      <c r="A106" s="57"/>
      <c r="B106" s="57"/>
      <c r="C106" s="48"/>
      <c r="D106" s="5"/>
      <c r="E106" s="5"/>
      <c r="F106" s="5"/>
      <c r="G106" s="5"/>
      <c r="H106" s="5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</row>
    <row r="107" spans="1:50" ht="16" x14ac:dyDescent="0.2">
      <c r="A107" s="57"/>
      <c r="B107" s="57"/>
      <c r="C107" s="68"/>
      <c r="D107" s="5"/>
      <c r="E107" s="5"/>
      <c r="F107" s="5"/>
      <c r="G107" s="5"/>
      <c r="H107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</row>
    <row r="108" spans="1:50" ht="16" x14ac:dyDescent="0.2">
      <c r="A108" s="57"/>
      <c r="B108" s="57"/>
      <c r="C108" s="68"/>
      <c r="D108" s="5"/>
      <c r="E108" s="5"/>
      <c r="F108" s="5"/>
      <c r="G108" s="5"/>
      <c r="H108" s="5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</row>
    <row r="109" spans="1:50" x14ac:dyDescent="0.15">
      <c r="A109" s="57"/>
      <c r="B109" s="57"/>
      <c r="C109" s="60"/>
      <c r="D109" s="57"/>
      <c r="E109" s="57"/>
      <c r="F109" s="57"/>
      <c r="G109" s="57"/>
      <c r="H109" s="57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</row>
    <row r="110" spans="1:50" ht="16" x14ac:dyDescent="0.2">
      <c r="A110" s="57"/>
      <c r="B110" s="57"/>
      <c r="C110" s="48"/>
      <c r="D110" s="49"/>
      <c r="E110" s="49"/>
      <c r="F110" s="49"/>
      <c r="G110" s="49"/>
      <c r="H110" s="49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</row>
    <row r="111" spans="1:50" ht="16" x14ac:dyDescent="0.2">
      <c r="A111" s="57"/>
      <c r="B111" s="57"/>
      <c r="C111" s="48"/>
      <c r="D111" s="49"/>
      <c r="E111" s="49"/>
      <c r="F111" s="49"/>
      <c r="G111" s="49"/>
      <c r="H111" s="49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</row>
    <row r="112" spans="1:50" ht="16" x14ac:dyDescent="0.2">
      <c r="A112" s="57"/>
      <c r="B112" s="57"/>
      <c r="C112" s="68"/>
      <c r="D112" s="49"/>
      <c r="E112" s="49"/>
      <c r="F112" s="49"/>
      <c r="G112" s="49"/>
      <c r="H112" s="49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</row>
    <row r="113" spans="1:50" ht="16" x14ac:dyDescent="0.2">
      <c r="A113" s="57"/>
      <c r="B113" s="57"/>
      <c r="C113" s="68"/>
      <c r="D113" s="49"/>
      <c r="E113" s="49"/>
      <c r="F113" s="49"/>
      <c r="G113" s="49"/>
      <c r="H113" s="49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</row>
    <row r="114" spans="1:50" x14ac:dyDescent="0.15">
      <c r="A114" s="57"/>
      <c r="B114" s="57"/>
      <c r="C114" s="60"/>
      <c r="D114" s="57"/>
      <c r="E114" s="57"/>
      <c r="F114" s="57"/>
      <c r="G114" s="57"/>
      <c r="H114" s="57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</row>
    <row r="115" spans="1:50" ht="16" x14ac:dyDescent="0.2">
      <c r="A115" s="57"/>
      <c r="B115" s="57"/>
      <c r="C115" s="70"/>
      <c r="D115" s="84"/>
      <c r="E115" s="84"/>
      <c r="F115" s="84"/>
      <c r="G115" s="84"/>
      <c r="H115" s="84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</row>
    <row r="116" spans="1:50" ht="16" x14ac:dyDescent="0.2">
      <c r="A116" s="57"/>
      <c r="B116" s="57"/>
      <c r="C116" s="70"/>
      <c r="D116" s="85"/>
      <c r="E116" s="85"/>
      <c r="F116" s="85"/>
      <c r="G116" s="85"/>
      <c r="H116" s="85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</row>
    <row r="117" spans="1:50" ht="16" x14ac:dyDescent="0.2">
      <c r="A117" s="57"/>
      <c r="B117" s="57"/>
      <c r="C117" s="72"/>
      <c r="D117" s="85"/>
      <c r="E117" s="85"/>
      <c r="F117" s="85"/>
      <c r="G117" s="85"/>
      <c r="H117" s="85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</row>
    <row r="118" spans="1:50" ht="16" x14ac:dyDescent="0.2">
      <c r="A118" s="57"/>
      <c r="B118" s="57"/>
      <c r="C118" s="72"/>
      <c r="D118" s="85"/>
      <c r="E118" s="85"/>
      <c r="F118" s="85"/>
      <c r="G118" s="85"/>
      <c r="H118" s="85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</row>
    <row r="119" spans="1:50" x14ac:dyDescent="0.15">
      <c r="A119" s="57"/>
      <c r="B119" s="57"/>
      <c r="C119" s="60"/>
      <c r="D119" s="57"/>
      <c r="E119" s="57"/>
      <c r="F119" s="57"/>
      <c r="G119" s="57"/>
      <c r="H119" s="57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</row>
    <row r="120" spans="1:50" ht="16" x14ac:dyDescent="0.2">
      <c r="A120" s="57"/>
      <c r="B120"/>
      <c r="C120" s="70"/>
      <c r="D120" s="84"/>
      <c r="E120" s="84"/>
      <c r="F120" s="84"/>
      <c r="G120" s="84"/>
      <c r="H120" s="84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</row>
    <row r="121" spans="1:50" ht="16" x14ac:dyDescent="0.2">
      <c r="A121" s="57"/>
      <c r="B121"/>
      <c r="C121" s="70"/>
      <c r="D121" s="85"/>
      <c r="E121" s="85"/>
      <c r="F121" s="85"/>
      <c r="G121" s="85"/>
      <c r="H121" s="85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</row>
    <row r="122" spans="1:50" ht="16" x14ac:dyDescent="0.2">
      <c r="A122" s="57"/>
      <c r="B122"/>
      <c r="C122" s="72"/>
      <c r="D122" s="85"/>
      <c r="E122" s="85"/>
      <c r="F122" s="85"/>
      <c r="G122" s="85"/>
      <c r="H122" s="85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</row>
    <row r="123" spans="1:50" ht="16" x14ac:dyDescent="0.2">
      <c r="A123" s="57"/>
      <c r="B123"/>
      <c r="C123" s="72"/>
      <c r="D123" s="85"/>
      <c r="E123" s="85"/>
      <c r="F123" s="85"/>
      <c r="G123" s="85"/>
      <c r="H123" s="85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</row>
    <row r="124" spans="1:50" x14ac:dyDescent="0.15">
      <c r="A124" s="57"/>
      <c r="B124" s="57"/>
      <c r="C124" s="60"/>
      <c r="D124" s="57"/>
      <c r="E124" s="57"/>
      <c r="F124" s="57"/>
      <c r="G124" s="57"/>
      <c r="H124" s="57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</row>
    <row r="125" spans="1:50" ht="16" x14ac:dyDescent="0.2">
      <c r="A125" s="57"/>
      <c r="B125" s="57"/>
      <c r="C125" s="48"/>
      <c r="D125" s="67"/>
      <c r="E125" s="67"/>
      <c r="F125" s="67"/>
      <c r="G125" s="67"/>
      <c r="H125" s="67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</row>
    <row r="126" spans="1:50" ht="16" x14ac:dyDescent="0.2">
      <c r="A126" s="57"/>
      <c r="B126" s="57"/>
      <c r="C126" s="48"/>
      <c r="D126" s="49"/>
      <c r="E126" s="49"/>
      <c r="F126" s="49"/>
      <c r="G126" s="49"/>
      <c r="H126" s="49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</row>
    <row r="127" spans="1:50" ht="16" x14ac:dyDescent="0.2">
      <c r="A127" s="57"/>
      <c r="B127" s="57"/>
      <c r="C127" s="68"/>
      <c r="D127" s="49"/>
      <c r="E127" s="49"/>
      <c r="F127" s="49"/>
      <c r="G127" s="49"/>
      <c r="H127" s="49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</row>
    <row r="128" spans="1:50" ht="16" x14ac:dyDescent="0.2">
      <c r="A128" s="57"/>
      <c r="B128" s="57"/>
      <c r="C128" s="68"/>
      <c r="D128" s="49"/>
      <c r="E128" s="49"/>
      <c r="F128" s="49"/>
      <c r="G128" s="49"/>
      <c r="H128" s="49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</row>
    <row r="129" spans="1:50" x14ac:dyDescent="0.15">
      <c r="A129" s="57"/>
      <c r="B129" s="57"/>
      <c r="C129" s="60"/>
      <c r="D129" s="57"/>
      <c r="E129" s="57"/>
      <c r="F129" s="57"/>
      <c r="G129" s="57"/>
      <c r="H129" s="57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</row>
    <row r="130" spans="1:50" ht="16" x14ac:dyDescent="0.2">
      <c r="A130" s="57"/>
      <c r="B130" s="57"/>
      <c r="C130" s="48"/>
      <c r="D130" s="67"/>
      <c r="E130" s="67"/>
      <c r="F130" s="67"/>
      <c r="G130" s="67"/>
      <c r="H130" s="67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</row>
    <row r="131" spans="1:50" ht="16" x14ac:dyDescent="0.2">
      <c r="A131" s="57"/>
      <c r="B131" s="57"/>
      <c r="C131" s="48"/>
      <c r="D131" s="49"/>
      <c r="E131" s="49"/>
      <c r="F131" s="49"/>
      <c r="G131" s="49"/>
      <c r="H131" s="49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</row>
    <row r="132" spans="1:50" ht="16" x14ac:dyDescent="0.2">
      <c r="A132" s="57"/>
      <c r="B132" s="57"/>
      <c r="C132" s="68"/>
      <c r="D132" s="49"/>
      <c r="E132" s="49"/>
      <c r="F132" s="49"/>
      <c r="G132" s="49"/>
      <c r="H132" s="49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</row>
    <row r="133" spans="1:50" ht="16" x14ac:dyDescent="0.2">
      <c r="A133" s="57"/>
      <c r="B133" s="57"/>
      <c r="C133" s="48"/>
      <c r="D133" s="49"/>
      <c r="E133" s="49"/>
      <c r="F133" s="49"/>
      <c r="G133" s="49"/>
      <c r="H133" s="49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</row>
    <row r="134" spans="1:50" ht="16" x14ac:dyDescent="0.2">
      <c r="A134" s="57"/>
      <c r="B134" s="57"/>
      <c r="C134" s="68"/>
      <c r="D134" s="49"/>
      <c r="E134" s="49"/>
      <c r="F134" s="49"/>
      <c r="G134" s="49"/>
      <c r="H134" s="49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</row>
    <row r="135" spans="1:50" x14ac:dyDescent="0.15">
      <c r="A135" s="57"/>
      <c r="B135" s="57"/>
      <c r="C135" s="60"/>
      <c r="D135" s="57"/>
      <c r="E135" s="57"/>
      <c r="F135" s="57"/>
      <c r="G135" s="57"/>
      <c r="H135" s="57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</row>
    <row r="136" spans="1:50" ht="16" x14ac:dyDescent="0.2">
      <c r="A136" s="57"/>
      <c r="B136" s="57"/>
      <c r="C136" s="48"/>
      <c r="D136" s="67"/>
      <c r="E136" s="67"/>
      <c r="F136" s="67"/>
      <c r="G136" s="67"/>
      <c r="H136" s="67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</row>
    <row r="137" spans="1:50" ht="16" x14ac:dyDescent="0.2">
      <c r="A137" s="57"/>
      <c r="B137" s="57"/>
      <c r="C137" s="48"/>
      <c r="D137" s="49"/>
      <c r="E137" s="49"/>
      <c r="F137" s="49"/>
      <c r="G137" s="49"/>
      <c r="H137" s="49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</row>
    <row r="138" spans="1:50" ht="16" x14ac:dyDescent="0.2">
      <c r="A138" s="57"/>
      <c r="B138" s="57"/>
      <c r="C138" s="68"/>
      <c r="D138" s="49"/>
      <c r="E138" s="49"/>
      <c r="F138" s="49"/>
      <c r="G138" s="49"/>
      <c r="H138" s="49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</row>
    <row r="139" spans="1:50" ht="16" x14ac:dyDescent="0.2">
      <c r="A139" s="57"/>
      <c r="B139" s="57"/>
      <c r="C139" s="68"/>
      <c r="D139" s="49"/>
      <c r="E139" s="49"/>
      <c r="F139" s="49"/>
      <c r="G139" s="49"/>
      <c r="H139" s="49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</row>
    <row r="140" spans="1:50" x14ac:dyDescent="0.15">
      <c r="A140" s="57"/>
      <c r="B140" s="57"/>
      <c r="C140" s="60"/>
      <c r="D140" s="57"/>
      <c r="E140" s="57"/>
      <c r="F140" s="57"/>
      <c r="G140" s="57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</row>
    <row r="141" spans="1:50" ht="16" x14ac:dyDescent="0.2">
      <c r="A141" s="57"/>
      <c r="B141" s="57"/>
      <c r="C141" s="48"/>
      <c r="D141" s="67"/>
      <c r="E141" s="67"/>
      <c r="F141" s="67"/>
      <c r="G141" s="67"/>
      <c r="H141" s="67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</row>
    <row r="142" spans="1:50" ht="16" x14ac:dyDescent="0.2">
      <c r="A142" s="57"/>
      <c r="B142" s="57"/>
      <c r="C142" s="48"/>
      <c r="D142" s="49"/>
      <c r="E142" s="49"/>
      <c r="F142" s="49"/>
      <c r="G142" s="49"/>
      <c r="H142" s="49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</row>
    <row r="143" spans="1:50" ht="16" x14ac:dyDescent="0.2">
      <c r="A143" s="57"/>
      <c r="B143" s="57"/>
      <c r="C143" s="68"/>
      <c r="D143" s="49"/>
      <c r="E143" s="49"/>
      <c r="F143" s="49"/>
      <c r="G143" s="49"/>
      <c r="H143" s="49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</row>
    <row r="144" spans="1:50" ht="16" x14ac:dyDescent="0.2">
      <c r="A144" s="57"/>
      <c r="B144" s="57"/>
      <c r="C144" s="68"/>
      <c r="D144" s="49"/>
      <c r="E144" s="49"/>
      <c r="F144" s="49"/>
      <c r="G144" s="49"/>
      <c r="H144" s="49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</row>
    <row r="145" spans="1:50" ht="16" x14ac:dyDescent="0.2">
      <c r="A145" s="57"/>
      <c r="B145" s="57"/>
      <c r="C145" s="58"/>
      <c r="D145" s="57"/>
      <c r="E145" s="57"/>
      <c r="F145" s="57"/>
      <c r="G145" s="57"/>
      <c r="H145" s="57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</row>
    <row r="146" spans="1:50" ht="16" x14ac:dyDescent="0.2">
      <c r="A146" s="57"/>
      <c r="B146"/>
      <c r="C146" s="48"/>
      <c r="D146" s="67"/>
      <c r="E146" s="67"/>
      <c r="F146" s="67"/>
      <c r="G146" s="67"/>
      <c r="H146" s="67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</row>
    <row r="147" spans="1:50" ht="16" x14ac:dyDescent="0.2">
      <c r="A147" s="57"/>
      <c r="B147"/>
      <c r="C147" s="48"/>
      <c r="D147" s="49"/>
      <c r="E147" s="49"/>
      <c r="F147" s="49"/>
      <c r="G147" s="49"/>
      <c r="H147" s="49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</row>
    <row r="148" spans="1:50" ht="16" x14ac:dyDescent="0.2">
      <c r="A148" s="57"/>
      <c r="B148"/>
      <c r="C148" s="68"/>
      <c r="D148" s="49"/>
      <c r="E148" s="49"/>
      <c r="F148" s="49"/>
      <c r="G148" s="49"/>
      <c r="H148" s="49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</row>
    <row r="149" spans="1:50" ht="16" x14ac:dyDescent="0.2">
      <c r="A149" s="57"/>
      <c r="B149"/>
      <c r="C149" s="68"/>
      <c r="D149" s="49"/>
      <c r="E149" s="49"/>
      <c r="F149" s="49"/>
      <c r="G149" s="49"/>
      <c r="H149" s="49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</row>
    <row r="150" spans="1:50" ht="16" x14ac:dyDescent="0.2">
      <c r="A150" s="57"/>
      <c r="B150" s="57"/>
      <c r="C150" s="58"/>
      <c r="D150" s="57"/>
      <c r="E150" s="57"/>
      <c r="F150" s="57"/>
      <c r="G150" s="57"/>
      <c r="H150" s="57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</row>
    <row r="151" spans="1:50" ht="16" x14ac:dyDescent="0.2">
      <c r="A151" s="57"/>
      <c r="B151" s="57"/>
      <c r="C151" s="48"/>
      <c r="D151" s="67"/>
      <c r="E151" s="67"/>
      <c r="F151" s="67"/>
      <c r="G151" s="67"/>
      <c r="H151" s="67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</row>
    <row r="152" spans="1:50" ht="16" x14ac:dyDescent="0.2">
      <c r="A152" s="57"/>
      <c r="B152" s="57"/>
      <c r="C152" s="48"/>
      <c r="D152" s="49"/>
      <c r="E152" s="49"/>
      <c r="F152" s="49"/>
      <c r="G152" s="49"/>
      <c r="H152" s="49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</row>
    <row r="153" spans="1:50" ht="16" x14ac:dyDescent="0.2">
      <c r="A153" s="57"/>
      <c r="B153" s="57"/>
      <c r="C153" s="68"/>
      <c r="D153" s="49"/>
      <c r="E153" s="49"/>
      <c r="F153" s="49"/>
      <c r="G153" s="49"/>
      <c r="H153" s="49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</row>
    <row r="154" spans="1:50" ht="16" x14ac:dyDescent="0.2">
      <c r="A154" s="57"/>
      <c r="B154" s="57"/>
      <c r="C154" s="68"/>
      <c r="D154" s="49"/>
      <c r="E154" s="49"/>
      <c r="F154" s="49"/>
      <c r="G154" s="49"/>
      <c r="H154" s="49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</row>
    <row r="155" spans="1:50" ht="16" x14ac:dyDescent="0.2">
      <c r="A155" s="57"/>
      <c r="B155" s="57"/>
      <c r="C155" s="58"/>
      <c r="D155" s="57"/>
      <c r="E155" s="57"/>
      <c r="F155" s="57"/>
      <c r="G155" s="57"/>
      <c r="H155" s="57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</row>
    <row r="156" spans="1:50" ht="16" x14ac:dyDescent="0.2">
      <c r="A156" s="57"/>
      <c r="B156" s="57"/>
      <c r="C156" s="70"/>
      <c r="D156" s="84"/>
      <c r="E156" s="84"/>
      <c r="F156" s="84"/>
      <c r="G156" s="84"/>
      <c r="H156" s="84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</row>
    <row r="157" spans="1:50" ht="16" x14ac:dyDescent="0.2">
      <c r="A157" s="57"/>
      <c r="B157" s="57"/>
      <c r="C157" s="70"/>
      <c r="D157" s="85"/>
      <c r="E157" s="85"/>
      <c r="F157" s="85"/>
      <c r="G157" s="85"/>
      <c r="H157" s="85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</row>
    <row r="158" spans="1:50" ht="16" x14ac:dyDescent="0.2">
      <c r="A158" s="57"/>
      <c r="B158" s="57"/>
      <c r="C158" s="72"/>
      <c r="D158" s="85"/>
      <c r="E158" s="85"/>
      <c r="F158" s="85"/>
      <c r="G158" s="85"/>
      <c r="H158" s="85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</row>
    <row r="159" spans="1:50" ht="16" x14ac:dyDescent="0.2">
      <c r="A159" s="57"/>
      <c r="B159" s="57"/>
      <c r="C159" s="72"/>
      <c r="D159" s="85"/>
      <c r="E159" s="85"/>
      <c r="F159" s="85"/>
      <c r="G159" s="85"/>
      <c r="H159" s="85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</row>
    <row r="160" spans="1:50" ht="16" x14ac:dyDescent="0.2">
      <c r="A160" s="57"/>
      <c r="B160" s="57"/>
      <c r="C160" s="58"/>
      <c r="D160" s="57"/>
      <c r="E160" s="57"/>
      <c r="F160" s="57"/>
      <c r="G160" s="57"/>
      <c r="H160" s="57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</row>
    <row r="161" spans="1:50" ht="16" x14ac:dyDescent="0.2">
      <c r="A161" s="57"/>
      <c r="B161" s="57"/>
      <c r="C161" s="48"/>
      <c r="D161" s="67"/>
      <c r="E161" s="67"/>
      <c r="F161" s="67"/>
      <c r="G161" s="67"/>
      <c r="H161" s="67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</row>
    <row r="162" spans="1:50" ht="16" x14ac:dyDescent="0.2">
      <c r="A162" s="57"/>
      <c r="B162" s="57"/>
      <c r="C162" s="48"/>
      <c r="D162" s="49"/>
      <c r="E162" s="49"/>
      <c r="F162" s="49"/>
      <c r="G162" s="49"/>
      <c r="H162" s="49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</row>
    <row r="163" spans="1:50" ht="16" x14ac:dyDescent="0.2">
      <c r="A163" s="57"/>
      <c r="B163" s="57"/>
      <c r="C163" s="68"/>
      <c r="D163" s="49"/>
      <c r="E163" s="49"/>
      <c r="F163" s="49"/>
      <c r="G163" s="49"/>
      <c r="H163" s="49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</row>
    <row r="164" spans="1:50" ht="16" x14ac:dyDescent="0.2">
      <c r="A164" s="57"/>
      <c r="B164" s="57"/>
      <c r="C164" s="68"/>
      <c r="D164" s="49"/>
      <c r="E164" s="49"/>
      <c r="F164" s="49"/>
      <c r="G164" s="49"/>
      <c r="H164" s="49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</row>
    <row r="165" spans="1:50" ht="16" x14ac:dyDescent="0.2">
      <c r="A165" s="57"/>
      <c r="B165" s="57"/>
      <c r="C165" s="58"/>
      <c r="D165" s="57"/>
      <c r="E165" s="57"/>
      <c r="F165" s="57"/>
      <c r="G165" s="57"/>
      <c r="H165" s="57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</row>
    <row r="166" spans="1:50" ht="16" x14ac:dyDescent="0.2">
      <c r="A166" s="57"/>
      <c r="B166" s="65"/>
      <c r="C166" s="51"/>
      <c r="D166" s="49"/>
      <c r="E166" s="49"/>
      <c r="F166" s="49"/>
      <c r="G166" s="49"/>
      <c r="H166" s="49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</row>
    <row r="167" spans="1:50" ht="16" x14ac:dyDescent="0.2">
      <c r="A167" s="65"/>
      <c r="B167" s="66"/>
      <c r="C167" s="48"/>
      <c r="D167" s="49"/>
      <c r="E167" s="49"/>
      <c r="F167" s="49"/>
      <c r="G167" s="49"/>
      <c r="H167" s="49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</row>
    <row r="168" spans="1:50" ht="16" x14ac:dyDescent="0.2">
      <c r="A168" s="65"/>
      <c r="B168" s="65"/>
      <c r="C168" s="68"/>
      <c r="D168" s="49"/>
      <c r="E168" s="49"/>
      <c r="F168" s="49"/>
      <c r="G168" s="49"/>
      <c r="H168" s="49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</row>
    <row r="169" spans="1:50" ht="16" x14ac:dyDescent="0.2">
      <c r="A169" s="65"/>
      <c r="B169" s="65"/>
      <c r="C169" s="58"/>
      <c r="D169" s="49"/>
      <c r="E169" s="49"/>
      <c r="F169" s="49"/>
      <c r="G169" s="49"/>
      <c r="H169" s="49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</row>
    <row r="170" spans="1:50" x14ac:dyDescent="0.15">
      <c r="A170" s="65"/>
      <c r="B170" s="57"/>
      <c r="C170" s="60"/>
      <c r="D170" s="57"/>
      <c r="E170" s="57"/>
      <c r="F170" s="57"/>
      <c r="G170" s="57"/>
      <c r="H170" s="57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</row>
    <row r="171" spans="1:50" ht="16" x14ac:dyDescent="0.2">
      <c r="A171" s="57"/>
      <c r="B171" s="65"/>
      <c r="C171" s="51"/>
      <c r="D171" s="49"/>
      <c r="E171" s="49"/>
      <c r="F171" s="49"/>
      <c r="G171" s="49"/>
      <c r="H171" s="49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</row>
    <row r="172" spans="1:50" ht="16" x14ac:dyDescent="0.2">
      <c r="A172" s="65"/>
      <c r="B172" s="66"/>
      <c r="C172" s="48"/>
      <c r="D172" s="49"/>
      <c r="E172" s="49"/>
      <c r="F172" s="49"/>
      <c r="G172" s="49"/>
      <c r="H172" s="49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</row>
    <row r="173" spans="1:50" ht="16" x14ac:dyDescent="0.2">
      <c r="A173" s="65"/>
      <c r="B173" s="65"/>
      <c r="C173" s="68"/>
      <c r="D173" s="49"/>
      <c r="E173" s="49"/>
      <c r="F173" s="49"/>
      <c r="G173" s="49"/>
      <c r="H173" s="49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</row>
    <row r="174" spans="1:50" ht="16" x14ac:dyDescent="0.2">
      <c r="A174" s="65"/>
      <c r="B174" s="65"/>
      <c r="C174" s="58"/>
      <c r="D174" s="49"/>
      <c r="E174" s="49"/>
      <c r="F174" s="49"/>
      <c r="G174" s="49"/>
      <c r="H174" s="49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</row>
    <row r="175" spans="1:50" x14ac:dyDescent="0.15">
      <c r="A175" s="65"/>
      <c r="B175" s="57"/>
      <c r="C175" s="63"/>
      <c r="D175" s="57"/>
      <c r="E175" s="57"/>
      <c r="F175" s="57"/>
      <c r="G175" s="57"/>
      <c r="H175" s="57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</row>
    <row r="176" spans="1:50" ht="16" x14ac:dyDescent="0.2">
      <c r="A176" s="57"/>
      <c r="B176" s="65"/>
      <c r="C176" s="48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</row>
    <row r="177" spans="1:50" ht="16" x14ac:dyDescent="0.2">
      <c r="A177" s="65"/>
      <c r="B177" s="66"/>
      <c r="C177" s="48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</row>
    <row r="178" spans="1:50" ht="16" x14ac:dyDescent="0.2">
      <c r="A178" s="65"/>
      <c r="B178" s="65"/>
      <c r="C178" s="68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</row>
    <row r="179" spans="1:50" ht="16" x14ac:dyDescent="0.2">
      <c r="A179" s="65"/>
      <c r="B179" s="65"/>
      <c r="C179" s="68"/>
      <c r="H179" s="73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</row>
    <row r="180" spans="1:50" x14ac:dyDescent="0.15">
      <c r="A180" s="65"/>
      <c r="B180" s="57"/>
      <c r="C180" s="63"/>
      <c r="D180" s="57"/>
      <c r="E180" s="57"/>
      <c r="F180" s="57"/>
      <c r="G180" s="57"/>
      <c r="H180" s="57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</row>
    <row r="181" spans="1:50" ht="16" x14ac:dyDescent="0.2">
      <c r="A181" s="57"/>
      <c r="B181" s="57"/>
      <c r="C181" s="56"/>
      <c r="D181" s="5"/>
      <c r="E181" s="5"/>
      <c r="F181" s="5"/>
      <c r="G181" s="5"/>
      <c r="H181" s="5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</row>
    <row r="182" spans="1:50" ht="16" x14ac:dyDescent="0.2">
      <c r="A182" s="65"/>
      <c r="B182" s="57"/>
      <c r="C182" s="48"/>
      <c r="D182" s="5"/>
      <c r="E182" s="5"/>
      <c r="F182" s="5"/>
      <c r="G182" s="5"/>
      <c r="H182" s="5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</row>
    <row r="183" spans="1:50" ht="16" x14ac:dyDescent="0.2">
      <c r="A183" s="65"/>
      <c r="B183" s="57"/>
      <c r="C183" s="68"/>
      <c r="D183" s="5"/>
      <c r="E183" s="5"/>
      <c r="F183" s="5"/>
      <c r="G183" s="5"/>
      <c r="H183" s="5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</row>
    <row r="184" spans="1:50" ht="16" x14ac:dyDescent="0.2">
      <c r="A184" s="65"/>
      <c r="B184" s="57"/>
      <c r="C184" s="68"/>
      <c r="D184" s="5"/>
      <c r="E184" s="5"/>
      <c r="F184" s="5"/>
      <c r="G184" s="5"/>
      <c r="H184" s="5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</row>
    <row r="185" spans="1:50" x14ac:dyDescent="0.15">
      <c r="A185" s="65"/>
      <c r="B185" s="57"/>
      <c r="C185" s="57"/>
      <c r="D185" s="57"/>
      <c r="E185" s="57"/>
      <c r="F185" s="57"/>
      <c r="G185" s="57"/>
      <c r="H185" s="57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</row>
    <row r="186" spans="1:50" ht="16" x14ac:dyDescent="0.2">
      <c r="A186" s="57"/>
      <c r="B186" s="65"/>
      <c r="C186" s="56"/>
      <c r="D186" s="57"/>
      <c r="E186" s="57"/>
      <c r="F186" s="57"/>
      <c r="G186" s="57"/>
      <c r="H186" s="57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</row>
    <row r="187" spans="1:50" ht="16" x14ac:dyDescent="0.2">
      <c r="A187" s="65"/>
      <c r="B187" s="66"/>
      <c r="C187" s="56"/>
      <c r="D187" s="57"/>
      <c r="E187" s="57"/>
      <c r="F187" s="57"/>
      <c r="G187" s="57"/>
      <c r="H187" s="57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</row>
    <row r="188" spans="1:50" ht="16" x14ac:dyDescent="0.2">
      <c r="A188" s="65"/>
      <c r="B188" s="65"/>
      <c r="C188" s="58"/>
      <c r="D188" s="57"/>
      <c r="E188" s="57"/>
      <c r="F188" s="57"/>
      <c r="G188" s="57"/>
      <c r="H188" s="57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</row>
    <row r="189" spans="1:50" ht="16" x14ac:dyDescent="0.2">
      <c r="A189" s="65"/>
      <c r="B189" s="65"/>
      <c r="C189" s="58"/>
      <c r="D189" s="57"/>
      <c r="E189" s="57"/>
      <c r="F189" s="57"/>
      <c r="G189" s="57"/>
      <c r="H189" s="57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</row>
    <row r="190" spans="1:50" x14ac:dyDescent="0.15">
      <c r="A190" s="65"/>
      <c r="B190" s="57"/>
      <c r="C190" s="63"/>
      <c r="D190" s="57"/>
      <c r="E190" s="57"/>
      <c r="F190" s="57"/>
      <c r="G190" s="57"/>
      <c r="H190" s="57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</row>
    <row r="191" spans="1:50" ht="16" x14ac:dyDescent="0.2">
      <c r="A191" s="57"/>
      <c r="B191" s="65"/>
      <c r="C191" s="56"/>
      <c r="D191" s="5"/>
      <c r="E191" s="5"/>
      <c r="F191" s="5"/>
      <c r="G191" s="5"/>
      <c r="H191" s="5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</row>
    <row r="192" spans="1:50" ht="16" x14ac:dyDescent="0.2">
      <c r="A192" s="65"/>
      <c r="B192" s="57"/>
      <c r="C192" s="48"/>
      <c r="D192" s="5"/>
      <c r="E192" s="5"/>
      <c r="F192" s="5"/>
      <c r="G192" s="5"/>
      <c r="H192" s="5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</row>
    <row r="193" spans="1:50" ht="16" x14ac:dyDescent="0.2">
      <c r="A193" s="57"/>
      <c r="B193" s="57"/>
      <c r="C193" s="68"/>
      <c r="D193" s="5"/>
      <c r="E193" s="5"/>
      <c r="F193" s="5"/>
      <c r="G193" s="5"/>
      <c r="H193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</row>
    <row r="194" spans="1:50" ht="16" x14ac:dyDescent="0.2">
      <c r="A194" s="57"/>
      <c r="B194" s="57"/>
      <c r="C194" s="68"/>
      <c r="D194" s="5"/>
      <c r="E194" s="5"/>
      <c r="F194" s="5"/>
      <c r="G194" s="5"/>
      <c r="H194" s="5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</row>
    <row r="195" spans="1:50" x14ac:dyDescent="0.15">
      <c r="A195" s="57"/>
      <c r="B195" s="57"/>
      <c r="C195" s="63"/>
      <c r="D195" s="57"/>
      <c r="E195" s="57"/>
      <c r="F195" s="57"/>
      <c r="G195" s="57"/>
      <c r="H195" s="57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</row>
    <row r="196" spans="1:50" ht="16" x14ac:dyDescent="0.2">
      <c r="A196" s="57"/>
      <c r="B196" s="57"/>
      <c r="C196" s="56"/>
      <c r="D196" s="77"/>
      <c r="E196" s="78"/>
      <c r="F196" s="78"/>
      <c r="G196" s="77"/>
      <c r="H196" s="77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</row>
    <row r="197" spans="1:50" ht="16" x14ac:dyDescent="0.2">
      <c r="A197" s="57"/>
      <c r="B197" s="57"/>
      <c r="C197" s="56"/>
      <c r="D197" s="77"/>
      <c r="E197" s="77"/>
      <c r="F197" s="77"/>
      <c r="G197" s="77"/>
      <c r="H197" s="77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</row>
    <row r="198" spans="1:50" ht="16" x14ac:dyDescent="0.2">
      <c r="A198" s="57"/>
      <c r="B198" s="57"/>
      <c r="C198" s="58"/>
      <c r="D198" s="77"/>
      <c r="E198" s="77"/>
      <c r="F198" s="77"/>
      <c r="G198" s="77"/>
      <c r="H198" s="57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</row>
    <row r="199" spans="1:50" ht="16" x14ac:dyDescent="0.2">
      <c r="A199" s="57"/>
      <c r="B199" s="57"/>
      <c r="C199" s="58"/>
      <c r="D199" s="77"/>
      <c r="E199" s="77"/>
      <c r="F199" s="77"/>
      <c r="G199" s="77"/>
      <c r="H199" s="77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</row>
    <row r="200" spans="1:50" x14ac:dyDescent="0.15">
      <c r="A200" s="65"/>
      <c r="B200" s="66"/>
      <c r="C200" s="74"/>
      <c r="D200" s="73"/>
      <c r="E200" s="73"/>
      <c r="F200" s="73"/>
      <c r="G200" s="73"/>
      <c r="H200" s="73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</row>
    <row r="201" spans="1:50" ht="16" x14ac:dyDescent="0.2">
      <c r="A201" s="65"/>
      <c r="B201" s="65"/>
      <c r="C201" s="70"/>
      <c r="D201" s="71"/>
      <c r="E201" s="71"/>
      <c r="F201" s="75"/>
      <c r="G201" s="71"/>
      <c r="H201" s="71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</row>
    <row r="202" spans="1:50" ht="16" x14ac:dyDescent="0.2">
      <c r="A202" s="65"/>
      <c r="B202" s="65"/>
      <c r="C202" s="70"/>
      <c r="D202" s="71"/>
      <c r="E202" s="71"/>
      <c r="F202" s="71"/>
      <c r="G202" s="71"/>
      <c r="H202" s="71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</row>
    <row r="203" spans="1:50" ht="16" x14ac:dyDescent="0.2">
      <c r="A203" s="65"/>
      <c r="B203" s="57"/>
      <c r="C203" s="72"/>
      <c r="D203" s="71"/>
      <c r="E203" s="71"/>
      <c r="F203" s="71"/>
      <c r="G203" s="71"/>
      <c r="H203" s="73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</row>
    <row r="204" spans="1:50" ht="16" x14ac:dyDescent="0.2">
      <c r="A204" s="57"/>
      <c r="B204" s="57"/>
      <c r="C204" s="72"/>
      <c r="D204" s="71"/>
      <c r="E204" s="71"/>
      <c r="F204" s="71"/>
      <c r="G204" s="71"/>
      <c r="H204" s="71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</row>
    <row r="205" spans="1:50" ht="16" x14ac:dyDescent="0.2">
      <c r="A205" s="57"/>
      <c r="B205" s="57"/>
      <c r="C205" s="70"/>
      <c r="D205" s="73"/>
      <c r="E205" s="73"/>
      <c r="F205" s="73"/>
      <c r="G205" s="73"/>
      <c r="H205" s="73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</row>
    <row r="206" spans="1:50" ht="16" x14ac:dyDescent="0.2">
      <c r="A206" s="57"/>
      <c r="B206" s="57"/>
      <c r="C206" s="70"/>
      <c r="D206" s="71"/>
      <c r="E206" s="71"/>
      <c r="F206" s="75"/>
      <c r="G206" s="71"/>
      <c r="H206" s="71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</row>
    <row r="207" spans="1:50" ht="16" x14ac:dyDescent="0.2">
      <c r="A207" s="57"/>
      <c r="B207" s="57"/>
      <c r="C207" s="70"/>
      <c r="D207" s="71"/>
      <c r="E207" s="71"/>
      <c r="F207" s="75"/>
      <c r="G207" s="71"/>
      <c r="H207" s="71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</row>
    <row r="208" spans="1:50" ht="16" x14ac:dyDescent="0.2">
      <c r="A208" s="57"/>
      <c r="B208" s="57"/>
      <c r="C208" s="72"/>
      <c r="D208" s="71"/>
      <c r="E208" s="71"/>
      <c r="F208" s="71"/>
      <c r="G208" s="71"/>
      <c r="H208" s="73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</row>
    <row r="209" spans="1:50" ht="16" x14ac:dyDescent="0.2">
      <c r="A209" s="57"/>
      <c r="B209" s="57"/>
      <c r="C209" s="72"/>
      <c r="D209" s="71"/>
      <c r="E209" s="71"/>
      <c r="F209" s="71"/>
      <c r="G209" s="71"/>
      <c r="H209" s="71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</row>
    <row r="210" spans="1:50" ht="16" x14ac:dyDescent="0.2">
      <c r="A210" s="57"/>
      <c r="B210" s="57"/>
      <c r="C210" s="56"/>
      <c r="D210" s="57"/>
      <c r="E210" s="57"/>
      <c r="F210" s="57"/>
      <c r="G210" s="57"/>
      <c r="H210" s="57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</row>
    <row r="211" spans="1:50" ht="16" x14ac:dyDescent="0.2">
      <c r="A211" s="64"/>
      <c r="B211" s="64"/>
      <c r="C211" s="56"/>
      <c r="D211" s="57"/>
      <c r="E211" s="57"/>
      <c r="F211" s="62"/>
      <c r="G211" s="62"/>
      <c r="H211" s="62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</row>
    <row r="212" spans="1:50" ht="16" x14ac:dyDescent="0.2">
      <c r="A212" s="64"/>
      <c r="B212" s="64"/>
      <c r="C212" s="56"/>
      <c r="D212" s="57"/>
      <c r="E212" s="57"/>
      <c r="F212" s="59"/>
      <c r="G212" s="59"/>
      <c r="H212" s="59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</row>
    <row r="213" spans="1:50" ht="16" x14ac:dyDescent="0.2">
      <c r="A213" s="64"/>
      <c r="B213" s="64"/>
      <c r="C213" s="58"/>
      <c r="D213" s="57"/>
      <c r="E213" s="57"/>
      <c r="F213" s="59"/>
      <c r="G213" s="59"/>
      <c r="H213" s="59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</row>
    <row r="214" spans="1:50" ht="16" x14ac:dyDescent="0.2">
      <c r="A214" s="64"/>
      <c r="B214" s="64"/>
      <c r="C214" s="60"/>
      <c r="D214" s="57"/>
      <c r="E214" s="57"/>
      <c r="F214" s="59"/>
      <c r="G214" s="59"/>
      <c r="H214" s="59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</row>
    <row r="215" spans="1:50" ht="16" x14ac:dyDescent="0.2">
      <c r="A215" s="57"/>
      <c r="B215" s="57"/>
      <c r="C215" s="56"/>
      <c r="D215" s="62"/>
      <c r="E215" s="62"/>
      <c r="F215" s="57"/>
      <c r="G215" s="57"/>
      <c r="H215" s="57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</row>
    <row r="216" spans="1:50" ht="16" x14ac:dyDescent="0.2">
      <c r="A216" s="64"/>
      <c r="B216" s="64"/>
      <c r="C216" s="56"/>
      <c r="D216" s="59"/>
      <c r="E216" s="59"/>
      <c r="F216" s="62"/>
      <c r="G216" s="62"/>
      <c r="H216" s="62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</row>
    <row r="217" spans="1:50" ht="16" x14ac:dyDescent="0.2">
      <c r="A217" s="64"/>
      <c r="B217" s="64"/>
      <c r="C217" s="56"/>
      <c r="D217" s="59"/>
      <c r="E217" s="59"/>
      <c r="F217" s="62"/>
      <c r="G217" s="62"/>
      <c r="H217" s="62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</row>
    <row r="218" spans="1:50" ht="16" x14ac:dyDescent="0.2">
      <c r="A218" s="64"/>
      <c r="B218" s="64"/>
      <c r="C218" s="58"/>
      <c r="D218" s="59"/>
      <c r="E218" s="59"/>
      <c r="F218" s="59"/>
      <c r="G218" s="59"/>
      <c r="H218" s="59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</row>
    <row r="219" spans="1:50" ht="16" x14ac:dyDescent="0.2">
      <c r="A219" s="64"/>
      <c r="B219" s="64"/>
      <c r="C219" s="60"/>
      <c r="D219" s="57"/>
      <c r="E219" s="57"/>
      <c r="F219" s="59"/>
      <c r="G219" s="59"/>
      <c r="H219" s="59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</row>
    <row r="220" spans="1:50" ht="16" x14ac:dyDescent="0.2">
      <c r="A220" s="64"/>
      <c r="B220" s="64"/>
      <c r="C220" s="56"/>
      <c r="D220" s="62"/>
      <c r="E220" s="62"/>
      <c r="F220" s="59"/>
      <c r="G220" s="59"/>
      <c r="H220" s="59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</row>
    <row r="221" spans="1:50" ht="16" x14ac:dyDescent="0.2">
      <c r="A221" s="57"/>
      <c r="B221" s="57"/>
      <c r="C221" s="56"/>
      <c r="D221" s="62"/>
      <c r="E221" s="62"/>
      <c r="F221" s="57"/>
      <c r="G221" s="57"/>
      <c r="H221" s="57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</row>
    <row r="222" spans="1:50" ht="16" x14ac:dyDescent="0.2">
      <c r="A222" s="64"/>
      <c r="B222" s="64"/>
      <c r="C222" s="56"/>
      <c r="D222" s="59"/>
      <c r="E222" s="59"/>
      <c r="F222" s="62"/>
      <c r="G222" s="62"/>
      <c r="H222" s="62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</row>
    <row r="223" spans="1:50" ht="16" x14ac:dyDescent="0.2">
      <c r="A223" s="64"/>
      <c r="B223" s="64"/>
      <c r="C223" s="58"/>
      <c r="D223" s="59"/>
      <c r="E223" s="59"/>
      <c r="F223" s="59"/>
      <c r="G223" s="59"/>
      <c r="H223" s="59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</row>
    <row r="224" spans="1:50" ht="16" x14ac:dyDescent="0.2">
      <c r="A224" s="64"/>
      <c r="B224" s="64"/>
      <c r="C224" s="56"/>
      <c r="D224" s="59"/>
      <c r="E224" s="59"/>
      <c r="F224" s="59"/>
      <c r="G224" s="59"/>
      <c r="H224" s="59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</row>
    <row r="225" spans="1:50" ht="16" x14ac:dyDescent="0.2">
      <c r="A225" s="64"/>
      <c r="B225" s="64"/>
      <c r="C225" s="63"/>
      <c r="D225" s="57"/>
      <c r="E225" s="57"/>
      <c r="F225" s="59"/>
      <c r="G225" s="59"/>
      <c r="H225" s="59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</row>
    <row r="226" spans="1:50" ht="16" x14ac:dyDescent="0.2">
      <c r="A226" s="57"/>
      <c r="B226" s="57"/>
      <c r="C226" s="56"/>
      <c r="D226" s="62"/>
      <c r="E226" s="62"/>
      <c r="F226" s="57"/>
      <c r="G226" s="57"/>
      <c r="H226" s="57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</row>
    <row r="227" spans="1:50" ht="16" x14ac:dyDescent="0.2">
      <c r="A227" s="65"/>
      <c r="B227" s="65"/>
      <c r="C227" s="56"/>
      <c r="D227" s="59"/>
      <c r="E227" s="59"/>
      <c r="F227" s="57"/>
      <c r="G227" s="57"/>
      <c r="H227" s="57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</row>
    <row r="228" spans="1:50" ht="16" x14ac:dyDescent="0.2">
      <c r="A228" s="65"/>
      <c r="B228" s="66"/>
      <c r="C228" s="58"/>
      <c r="D228" s="59"/>
      <c r="E228" s="59"/>
      <c r="F228" s="57"/>
      <c r="G228" s="57"/>
      <c r="H228" s="57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</row>
    <row r="229" spans="1:50" ht="16" x14ac:dyDescent="0.2">
      <c r="A229" s="65"/>
      <c r="B229" s="65"/>
      <c r="C229" s="58"/>
      <c r="D229" s="59"/>
      <c r="E229" s="59"/>
      <c r="F229" s="57"/>
      <c r="G229" s="57"/>
      <c r="H229" s="57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</row>
    <row r="230" spans="1:50" x14ac:dyDescent="0.15">
      <c r="A230" s="65"/>
      <c r="B230" s="65"/>
      <c r="C230" s="63"/>
      <c r="D230" s="57"/>
      <c r="E230" s="57"/>
      <c r="F230" s="57"/>
      <c r="G230" s="57"/>
      <c r="H230" s="57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</row>
    <row r="231" spans="1:50" ht="16" x14ac:dyDescent="0.2">
      <c r="A231" s="57"/>
      <c r="B231" s="57"/>
      <c r="C231" s="56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</row>
    <row r="232" spans="1:50" ht="16" x14ac:dyDescent="0.2">
      <c r="A232" s="65"/>
      <c r="B232" s="65"/>
      <c r="C232" s="48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</row>
    <row r="233" spans="1:50" ht="16" x14ac:dyDescent="0.2">
      <c r="A233" s="65"/>
      <c r="B233" s="66"/>
      <c r="C233" s="68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</row>
    <row r="234" spans="1:50" ht="16" x14ac:dyDescent="0.2">
      <c r="A234" s="65"/>
      <c r="B234" s="65"/>
      <c r="C234" s="68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</row>
    <row r="235" spans="1:50" x14ac:dyDescent="0.15">
      <c r="A235" s="65"/>
      <c r="B235" s="65"/>
      <c r="C235" s="63"/>
      <c r="D235" s="57"/>
      <c r="E235" s="57"/>
      <c r="F235" s="57"/>
      <c r="G235" s="57"/>
      <c r="H235" s="57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</row>
    <row r="236" spans="1:50" ht="16" x14ac:dyDescent="0.2">
      <c r="A236" s="57"/>
      <c r="B236" s="57"/>
      <c r="C236" s="56"/>
      <c r="D236" s="57"/>
      <c r="E236" s="57"/>
      <c r="F236" s="57"/>
      <c r="G236" s="57"/>
      <c r="H236" s="57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</row>
    <row r="237" spans="1:50" ht="16" x14ac:dyDescent="0.2">
      <c r="A237" s="57"/>
      <c r="B237" s="57"/>
      <c r="C237" s="56"/>
      <c r="D237" s="57"/>
      <c r="E237" s="57"/>
      <c r="F237" s="57"/>
      <c r="G237" s="57"/>
      <c r="H237" s="57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</row>
    <row r="238" spans="1:50" ht="16" x14ac:dyDescent="0.2">
      <c r="A238" s="65"/>
      <c r="B238" s="65"/>
      <c r="C238" s="56"/>
      <c r="D238" s="57"/>
      <c r="E238" s="57"/>
      <c r="F238" s="57"/>
      <c r="G238" s="57"/>
      <c r="H238" s="57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</row>
    <row r="239" spans="1:50" ht="16" x14ac:dyDescent="0.2">
      <c r="A239" s="65"/>
      <c r="B239" s="65"/>
      <c r="C239" s="58"/>
      <c r="D239" s="57"/>
      <c r="E239" s="57"/>
      <c r="F239" s="57"/>
      <c r="G239" s="57"/>
      <c r="H239" s="57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</row>
    <row r="240" spans="1:50" ht="16" x14ac:dyDescent="0.2">
      <c r="A240" s="65"/>
      <c r="B240" s="66"/>
      <c r="C240" s="58"/>
      <c r="D240" s="57"/>
      <c r="E240" s="57"/>
      <c r="F240" s="57"/>
      <c r="G240" s="57"/>
      <c r="H240" s="57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</row>
    <row r="241" spans="1:50" x14ac:dyDescent="0.15">
      <c r="A241" s="65"/>
      <c r="B241" s="65"/>
      <c r="C241" s="60"/>
      <c r="D241" s="57"/>
      <c r="E241" s="57"/>
      <c r="F241" s="57"/>
      <c r="G241" s="57"/>
      <c r="H241" s="57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</row>
    <row r="242" spans="1:50" ht="16" x14ac:dyDescent="0.2">
      <c r="A242" s="65"/>
      <c r="B242" s="65"/>
      <c r="C242" s="56"/>
      <c r="D242" s="57"/>
      <c r="E242" s="57"/>
      <c r="F242" s="57"/>
      <c r="G242" s="57"/>
      <c r="H242" s="57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</row>
    <row r="243" spans="1:50" ht="16" x14ac:dyDescent="0.2">
      <c r="A243" s="57"/>
      <c r="B243" s="57"/>
      <c r="C243" s="56"/>
      <c r="D243" s="57"/>
      <c r="E243" s="57"/>
      <c r="F243" s="57"/>
      <c r="G243" s="57"/>
      <c r="H243" s="57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</row>
    <row r="244" spans="1:50" ht="16" x14ac:dyDescent="0.2">
      <c r="A244" s="65"/>
      <c r="B244" s="65"/>
      <c r="C244" s="56"/>
      <c r="D244" s="57"/>
      <c r="E244" s="57"/>
      <c r="F244" s="57"/>
      <c r="G244" s="57"/>
      <c r="H244" s="57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</row>
    <row r="245" spans="1:50" ht="16" x14ac:dyDescent="0.2">
      <c r="A245" s="65"/>
      <c r="B245" s="66"/>
      <c r="C245" s="58"/>
      <c r="D245" s="57"/>
      <c r="E245" s="57"/>
      <c r="F245" s="57"/>
      <c r="G245" s="57"/>
      <c r="H245" s="57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</row>
    <row r="246" spans="1:50" ht="16" x14ac:dyDescent="0.2">
      <c r="A246" s="65"/>
      <c r="B246" s="65"/>
      <c r="C246" s="56"/>
      <c r="D246" s="57"/>
      <c r="E246" s="57"/>
      <c r="F246" s="57"/>
      <c r="G246" s="57"/>
      <c r="H246" s="57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</row>
    <row r="247" spans="1:50" x14ac:dyDescent="0.15">
      <c r="A247" s="65"/>
      <c r="B247" s="65"/>
      <c r="C247" s="76"/>
      <c r="D247" s="57"/>
      <c r="E247" s="57"/>
      <c r="F247" s="57"/>
      <c r="G247" s="57"/>
      <c r="H247" s="57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</row>
    <row r="248" spans="1:50" ht="16" x14ac:dyDescent="0.2">
      <c r="A248" s="57"/>
      <c r="B248" s="57"/>
      <c r="C248" s="56"/>
      <c r="D248" s="57"/>
      <c r="E248" s="57"/>
      <c r="F248" s="57"/>
      <c r="G248" s="57"/>
      <c r="H248" s="57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</row>
    <row r="249" spans="1:50" ht="16" x14ac:dyDescent="0.2">
      <c r="A249" s="57"/>
      <c r="B249" s="57"/>
      <c r="C249" s="56"/>
      <c r="D249" s="57"/>
      <c r="E249" s="57"/>
      <c r="F249" s="57"/>
      <c r="G249" s="57"/>
      <c r="H249" s="57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</row>
    <row r="250" spans="1:50" ht="16" x14ac:dyDescent="0.2">
      <c r="A250" s="57"/>
      <c r="B250" s="57"/>
      <c r="C250" s="58"/>
      <c r="D250" s="57"/>
      <c r="E250" s="57"/>
      <c r="F250" s="57"/>
      <c r="G250" s="57"/>
      <c r="H250" s="57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</row>
    <row r="251" spans="1:50" ht="16" x14ac:dyDescent="0.2">
      <c r="A251" s="57"/>
      <c r="B251" s="57"/>
      <c r="C251" s="56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</row>
    <row r="252" spans="1:50" ht="16" x14ac:dyDescent="0.2">
      <c r="A252" s="57"/>
      <c r="B252" s="57"/>
      <c r="C252" s="48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</row>
    <row r="253" spans="1:50" ht="16" x14ac:dyDescent="0.2">
      <c r="A253" s="57"/>
      <c r="B253" s="57"/>
      <c r="C253" s="68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</row>
    <row r="254" spans="1:50" ht="16" x14ac:dyDescent="0.2">
      <c r="A254" s="64"/>
      <c r="B254" s="64"/>
      <c r="C254" s="68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</row>
    <row r="255" spans="1:50" ht="16" x14ac:dyDescent="0.2">
      <c r="A255" s="64"/>
      <c r="B255" s="64"/>
      <c r="C255" s="58"/>
      <c r="D255" s="57"/>
      <c r="E255" s="57"/>
      <c r="F255" s="59"/>
      <c r="G255" s="59"/>
      <c r="H255" s="59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</row>
    <row r="256" spans="1:50" ht="16" x14ac:dyDescent="0.2">
      <c r="A256" s="64"/>
      <c r="B256" s="64"/>
      <c r="C256" s="56"/>
      <c r="D256" s="57"/>
      <c r="E256" s="57"/>
      <c r="F256" s="59"/>
      <c r="G256" s="59"/>
      <c r="H256" s="59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</row>
    <row r="257" spans="1:50" ht="16" x14ac:dyDescent="0.2">
      <c r="A257" s="64"/>
      <c r="B257" s="64"/>
      <c r="C257" s="76"/>
      <c r="D257" s="57"/>
      <c r="E257" s="57"/>
      <c r="F257" s="59"/>
      <c r="G257" s="59"/>
      <c r="H257" s="59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</row>
    <row r="258" spans="1:50" ht="16" x14ac:dyDescent="0.2">
      <c r="A258" s="57"/>
      <c r="B258" s="57"/>
      <c r="C258" s="56"/>
      <c r="D258" s="62"/>
      <c r="E258" s="62"/>
      <c r="F258" s="57"/>
      <c r="G258" s="57"/>
      <c r="H258" s="57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</row>
    <row r="259" spans="1:50" ht="16" x14ac:dyDescent="0.2">
      <c r="A259" s="65"/>
      <c r="B259" s="65"/>
      <c r="C259" s="56"/>
      <c r="D259" s="59"/>
      <c r="E259" s="59"/>
      <c r="F259" s="57"/>
      <c r="G259" s="57"/>
      <c r="H259" s="57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</row>
    <row r="260" spans="1:50" ht="16" x14ac:dyDescent="0.2">
      <c r="A260" s="65"/>
      <c r="B260" s="65"/>
      <c r="C260" s="58"/>
      <c r="D260" s="59"/>
      <c r="E260" s="59"/>
      <c r="F260" s="57"/>
      <c r="G260" s="57"/>
      <c r="H260" s="57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</row>
    <row r="261" spans="1:50" ht="16" x14ac:dyDescent="0.2">
      <c r="A261" s="65"/>
      <c r="B261" s="65"/>
      <c r="C261" s="56"/>
      <c r="D261" s="59"/>
      <c r="E261" s="59"/>
      <c r="F261" s="57"/>
      <c r="G261" s="57"/>
      <c r="H261" s="57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</row>
    <row r="262" spans="1:50" x14ac:dyDescent="0.15">
      <c r="A262" s="65"/>
      <c r="B262" s="65"/>
      <c r="C262" s="76"/>
      <c r="D262" s="57"/>
      <c r="E262" s="57"/>
      <c r="F262" s="57"/>
      <c r="G262" s="57"/>
      <c r="H262" s="57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</row>
    <row r="263" spans="1:50" ht="16" x14ac:dyDescent="0.2">
      <c r="A263" s="57"/>
      <c r="B263" s="57"/>
      <c r="C263" s="56"/>
      <c r="D263" s="57"/>
      <c r="E263" s="57"/>
      <c r="F263" s="57"/>
      <c r="G263" s="57"/>
      <c r="H263" s="57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</row>
    <row r="264" spans="1:50" ht="16" x14ac:dyDescent="0.2">
      <c r="A264" s="64"/>
      <c r="B264" s="64"/>
      <c r="C264" s="56"/>
      <c r="D264" s="57"/>
      <c r="E264" s="57"/>
      <c r="F264" s="59"/>
      <c r="G264" s="59"/>
      <c r="H264" s="59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</row>
    <row r="265" spans="1:50" ht="16" x14ac:dyDescent="0.2">
      <c r="A265" s="64"/>
      <c r="B265" s="64"/>
      <c r="C265" s="58"/>
      <c r="D265" s="57"/>
      <c r="E265" s="57"/>
      <c r="F265" s="59"/>
      <c r="G265" s="59"/>
      <c r="H265" s="59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</row>
    <row r="266" spans="1:50" ht="16" x14ac:dyDescent="0.2">
      <c r="A266" s="64"/>
      <c r="B266" s="64"/>
      <c r="C266" s="70"/>
      <c r="D266" s="73"/>
      <c r="E266" s="73"/>
      <c r="F266" s="73"/>
      <c r="G266" s="73"/>
      <c r="H266" s="73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</row>
    <row r="267" spans="1:50" ht="16" x14ac:dyDescent="0.2">
      <c r="A267" s="64"/>
      <c r="B267" s="64"/>
      <c r="C267" s="70"/>
      <c r="D267" s="73"/>
      <c r="E267" s="73"/>
      <c r="F267" s="73"/>
      <c r="G267" s="73"/>
      <c r="H267" s="73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</row>
    <row r="268" spans="1:50" ht="16" x14ac:dyDescent="0.2">
      <c r="A268" s="64"/>
      <c r="B268" s="64"/>
      <c r="C268" s="72"/>
      <c r="D268" s="73"/>
      <c r="E268" s="73"/>
      <c r="F268" s="73"/>
      <c r="G268" s="73"/>
      <c r="H268" s="73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</row>
    <row r="269" spans="1:50" ht="16" x14ac:dyDescent="0.2">
      <c r="A269" s="64"/>
      <c r="B269" s="64"/>
      <c r="C269" s="72"/>
      <c r="D269" s="73"/>
      <c r="E269" s="73"/>
      <c r="F269" s="73"/>
      <c r="G269" s="73"/>
      <c r="H269" s="73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</row>
    <row r="270" spans="1:50" ht="16" x14ac:dyDescent="0.2">
      <c r="A270" s="64"/>
      <c r="B270" s="64"/>
      <c r="C270" s="70"/>
      <c r="D270" s="73"/>
      <c r="E270" s="73"/>
      <c r="F270" s="73"/>
      <c r="G270" s="73"/>
      <c r="H270" s="73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</row>
    <row r="271" spans="1:50" ht="16" x14ac:dyDescent="0.2">
      <c r="A271" s="64"/>
      <c r="B271" s="64"/>
      <c r="C271" s="70"/>
      <c r="D271" s="73"/>
      <c r="E271" s="73"/>
      <c r="F271" s="73"/>
      <c r="G271" s="73"/>
      <c r="H271" s="73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</row>
    <row r="272" spans="1:50" ht="16" x14ac:dyDescent="0.2">
      <c r="A272" s="64"/>
      <c r="B272" s="64"/>
      <c r="C272" s="58"/>
      <c r="D272" s="59"/>
      <c r="E272" s="59"/>
      <c r="F272" s="59"/>
      <c r="G272" s="59"/>
      <c r="H272" s="59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</row>
    <row r="273" spans="1:50" ht="16" x14ac:dyDescent="0.2">
      <c r="A273" s="57"/>
      <c r="B273" s="59"/>
      <c r="C273" s="56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</row>
    <row r="274" spans="1:50" ht="16" x14ac:dyDescent="0.2">
      <c r="A274" s="65"/>
      <c r="B274" s="96"/>
      <c r="C274" s="48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</row>
    <row r="275" spans="1:50" ht="16" x14ac:dyDescent="0.2">
      <c r="A275" s="65"/>
      <c r="B275" s="64"/>
      <c r="C275" s="68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</row>
    <row r="276" spans="1:50" ht="16" x14ac:dyDescent="0.2">
      <c r="A276" s="65"/>
      <c r="B276" s="64"/>
      <c r="C276" s="68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</row>
    <row r="277" spans="1:50" ht="16" x14ac:dyDescent="0.2">
      <c r="A277" s="65"/>
      <c r="B277" s="59"/>
      <c r="C277" s="57"/>
      <c r="D277" s="57"/>
      <c r="E277" s="57"/>
      <c r="F277" s="57"/>
      <c r="G277" s="57"/>
      <c r="H277" s="57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</row>
    <row r="278" spans="1:50" ht="16" x14ac:dyDescent="0.2">
      <c r="A278" s="57"/>
      <c r="B278" s="59"/>
      <c r="C278" s="48"/>
      <c r="D278" s="49"/>
      <c r="E278" s="49"/>
      <c r="F278" s="49"/>
      <c r="G278" s="49"/>
      <c r="H278" s="49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</row>
    <row r="279" spans="1:50" ht="16" x14ac:dyDescent="0.2">
      <c r="A279" s="57"/>
      <c r="B279" s="59"/>
      <c r="C279" s="48"/>
      <c r="D279" s="49"/>
      <c r="E279" s="49"/>
      <c r="F279" s="49"/>
      <c r="G279" s="49"/>
      <c r="H279" s="49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</row>
    <row r="280" spans="1:50" ht="16" x14ac:dyDescent="0.2">
      <c r="A280" s="57"/>
      <c r="B280" s="59"/>
      <c r="C280" s="68"/>
      <c r="D280" s="49"/>
      <c r="E280" s="49"/>
      <c r="F280" s="49"/>
      <c r="G280" s="49"/>
      <c r="H280" s="49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</row>
    <row r="281" spans="1:50" ht="16" x14ac:dyDescent="0.2">
      <c r="A281" s="57"/>
      <c r="B281" s="59"/>
      <c r="C281" s="68"/>
      <c r="D281" s="49"/>
      <c r="E281" s="49"/>
      <c r="F281" s="49"/>
      <c r="G281" s="49"/>
      <c r="H281" s="49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</row>
    <row r="282" spans="1:50" ht="16" x14ac:dyDescent="0.2">
      <c r="A282" s="57"/>
      <c r="B282" s="59"/>
      <c r="C282" s="57"/>
      <c r="D282" s="57"/>
      <c r="E282" s="57"/>
      <c r="F282" s="57"/>
      <c r="G282" s="57"/>
      <c r="H282" s="57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</row>
    <row r="283" spans="1:50" ht="16" x14ac:dyDescent="0.2">
      <c r="A283" s="57"/>
      <c r="B283" s="59"/>
      <c r="C283" s="56"/>
      <c r="D283" s="5"/>
      <c r="E283" s="5"/>
      <c r="F283" s="5"/>
      <c r="G283" s="5"/>
      <c r="H283" s="5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</row>
    <row r="284" spans="1:50" ht="16" x14ac:dyDescent="0.2">
      <c r="A284" s="65"/>
      <c r="B284" s="64"/>
      <c r="C284" s="48"/>
      <c r="D284" s="5"/>
      <c r="E284" s="5"/>
      <c r="F284" s="5"/>
      <c r="G284" s="5"/>
      <c r="H284" s="5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</row>
    <row r="285" spans="1:50" ht="16" x14ac:dyDescent="0.2">
      <c r="A285" s="65"/>
      <c r="B285" s="96"/>
      <c r="C285" s="68"/>
      <c r="D285" s="5"/>
      <c r="E285" s="5"/>
      <c r="F285" s="5"/>
      <c r="G285" s="5"/>
      <c r="H285" s="5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</row>
    <row r="286" spans="1:50" ht="16" x14ac:dyDescent="0.2">
      <c r="A286" s="65"/>
      <c r="B286" s="64"/>
      <c r="C286" s="68"/>
      <c r="D286" s="5"/>
      <c r="E286" s="5"/>
      <c r="F286" s="5"/>
      <c r="G286" s="5"/>
      <c r="H286" s="5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</row>
    <row r="287" spans="1:50" ht="16" x14ac:dyDescent="0.2">
      <c r="A287" s="65"/>
      <c r="B287" s="64"/>
      <c r="C287"/>
      <c r="D287"/>
      <c r="E287"/>
      <c r="F287"/>
      <c r="G287"/>
      <c r="H287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</row>
    <row r="288" spans="1:50" ht="16" x14ac:dyDescent="0.2">
      <c r="A288" s="57"/>
      <c r="B288" s="59"/>
      <c r="C288" s="48"/>
      <c r="D288" s="49"/>
      <c r="E288" s="49"/>
      <c r="F288" s="49"/>
      <c r="G288" s="49"/>
      <c r="H288" s="49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</row>
    <row r="289" spans="1:50" ht="16" x14ac:dyDescent="0.2">
      <c r="A289" s="57"/>
      <c r="B289" s="59"/>
      <c r="C289" s="48"/>
      <c r="D289" s="49"/>
      <c r="E289" s="49"/>
      <c r="F289" s="49"/>
      <c r="G289" s="49"/>
      <c r="H289" s="49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</row>
    <row r="290" spans="1:50" ht="16" x14ac:dyDescent="0.2">
      <c r="A290" s="57"/>
      <c r="B290" s="59"/>
      <c r="C290" s="68"/>
      <c r="D290" s="49"/>
      <c r="E290" s="49"/>
      <c r="F290" s="49"/>
      <c r="G290" s="49"/>
      <c r="H290" s="49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</row>
    <row r="291" spans="1:50" ht="16" x14ac:dyDescent="0.2">
      <c r="A291" s="57"/>
      <c r="B291" s="59"/>
      <c r="C291" s="68"/>
      <c r="D291" s="49"/>
      <c r="E291" s="49"/>
      <c r="F291" s="49"/>
      <c r="G291" s="49"/>
      <c r="H291" s="49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</row>
    <row r="292" spans="1:50" ht="16" x14ac:dyDescent="0.2">
      <c r="A292" s="57"/>
      <c r="B292" s="59"/>
      <c r="C292" s="57"/>
      <c r="D292" s="57"/>
      <c r="E292" s="57"/>
      <c r="F292" s="57"/>
      <c r="G292" s="57"/>
      <c r="H292" s="57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</row>
    <row r="293" spans="1:50" ht="16" x14ac:dyDescent="0.2">
      <c r="A293" s="57"/>
      <c r="B293"/>
      <c r="C293" s="56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</row>
    <row r="294" spans="1:50" ht="16" x14ac:dyDescent="0.2">
      <c r="A294" s="57"/>
      <c r="B294"/>
      <c r="C294" s="48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</row>
    <row r="295" spans="1:50" ht="16" x14ac:dyDescent="0.2">
      <c r="A295" s="57"/>
      <c r="B295"/>
      <c r="C295" s="68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</row>
    <row r="296" spans="1:50" ht="16" x14ac:dyDescent="0.2">
      <c r="A296" s="57"/>
      <c r="B296"/>
      <c r="C296" s="68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</row>
    <row r="297" spans="1:50" ht="16" x14ac:dyDescent="0.2">
      <c r="A297" s="57"/>
      <c r="B297" s="59"/>
      <c r="C297" s="57"/>
      <c r="D297" s="57"/>
      <c r="E297" s="57"/>
      <c r="F297" s="57"/>
      <c r="G297" s="57"/>
      <c r="H297" s="57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</row>
    <row r="298" spans="1:50" ht="16" x14ac:dyDescent="0.2">
      <c r="A298" s="57"/>
      <c r="B298" s="59"/>
      <c r="C298" s="56"/>
      <c r="D298" s="5"/>
      <c r="E298" s="5"/>
      <c r="F298" s="5"/>
      <c r="G298" s="5"/>
      <c r="H298" s="5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</row>
    <row r="299" spans="1:50" ht="16" x14ac:dyDescent="0.2">
      <c r="A299" s="65"/>
      <c r="B299" s="59"/>
      <c r="C299" s="48"/>
      <c r="D299" s="5"/>
      <c r="E299" s="5"/>
      <c r="F299" s="5"/>
      <c r="G299" s="5"/>
      <c r="H299" s="5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</row>
    <row r="300" spans="1:50" ht="16" x14ac:dyDescent="0.2">
      <c r="A300" s="65"/>
      <c r="B300" s="59"/>
      <c r="C300" s="68"/>
      <c r="D300" s="5"/>
      <c r="E300" s="5"/>
      <c r="F300" s="5"/>
      <c r="G300" s="5"/>
      <c r="H300" s="5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</row>
    <row r="301" spans="1:50" ht="16" x14ac:dyDescent="0.2">
      <c r="A301" s="57"/>
      <c r="B301" s="59"/>
      <c r="C301" s="68"/>
      <c r="D301" s="5"/>
      <c r="E301" s="5"/>
      <c r="F301" s="5"/>
      <c r="G301" s="5"/>
      <c r="H301" s="5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</row>
    <row r="302" spans="1:50" ht="16" x14ac:dyDescent="0.2">
      <c r="A302" s="57"/>
      <c r="B302" s="59"/>
      <c r="C302" s="57"/>
      <c r="D302" s="57"/>
      <c r="E302" s="57"/>
      <c r="F302" s="59"/>
      <c r="G302" s="59"/>
      <c r="H302" s="59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</row>
    <row r="303" spans="1:50" ht="16" x14ac:dyDescent="0.2">
      <c r="A303" s="57"/>
      <c r="B303" s="59"/>
      <c r="C303" s="56"/>
      <c r="D303" s="59"/>
      <c r="E303" s="59"/>
      <c r="F303" s="57"/>
      <c r="G303" s="57"/>
      <c r="H303" s="57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</row>
    <row r="304" spans="1:50" ht="16" x14ac:dyDescent="0.2">
      <c r="A304" s="57"/>
      <c r="B304" s="59"/>
      <c r="C304" s="56"/>
      <c r="D304" s="59"/>
      <c r="E304" s="59"/>
      <c r="F304" s="57"/>
      <c r="G304" s="57"/>
      <c r="H304" s="57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</row>
    <row r="305" spans="1:50" ht="16" x14ac:dyDescent="0.2">
      <c r="A305" s="57"/>
      <c r="B305" s="59"/>
      <c r="C305" s="58"/>
      <c r="D305" s="59"/>
      <c r="E305" s="59"/>
      <c r="F305" s="57"/>
      <c r="G305" s="57"/>
      <c r="H305" s="57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</row>
    <row r="306" spans="1:50" ht="16" x14ac:dyDescent="0.2">
      <c r="A306" s="57"/>
      <c r="B306" s="59"/>
      <c r="C306" s="58"/>
      <c r="D306" s="59"/>
      <c r="E306" s="59"/>
      <c r="F306" s="57"/>
      <c r="G306" s="57"/>
      <c r="H306" s="57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</row>
    <row r="307" spans="1:50" ht="16" x14ac:dyDescent="0.2">
      <c r="A307" s="57"/>
      <c r="B307" s="59"/>
      <c r="C307" s="57"/>
      <c r="D307" s="57"/>
      <c r="E307" s="57"/>
      <c r="F307" s="57"/>
      <c r="G307" s="57"/>
      <c r="H307" s="57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</row>
    <row r="308" spans="1:50" ht="16" x14ac:dyDescent="0.2">
      <c r="A308" s="57"/>
      <c r="B308" s="59"/>
      <c r="C308" s="76"/>
      <c r="D308" s="76"/>
      <c r="E308" s="57"/>
      <c r="F308" s="57"/>
      <c r="G308" s="57"/>
      <c r="H308" s="57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</row>
    <row r="309" spans="1:50" ht="16" x14ac:dyDescent="0.2">
      <c r="A309" s="57"/>
      <c r="B309" s="59"/>
      <c r="C309" s="76"/>
      <c r="D309" s="76"/>
      <c r="E309" s="57"/>
      <c r="F309" s="57"/>
      <c r="G309" s="57"/>
      <c r="H309" s="57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</row>
    <row r="310" spans="1:50" ht="16" x14ac:dyDescent="0.2">
      <c r="A310" s="57"/>
      <c r="B310" s="59"/>
      <c r="C310" s="76"/>
      <c r="D310" s="76"/>
      <c r="E310" s="57"/>
      <c r="F310" s="57"/>
      <c r="G310" s="57"/>
      <c r="H310" s="57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</row>
    <row r="311" spans="1:50" ht="16" x14ac:dyDescent="0.2">
      <c r="A311" s="57"/>
      <c r="B311" s="59"/>
      <c r="C311" s="76"/>
      <c r="D311" s="76"/>
      <c r="E311" s="57"/>
      <c r="F311" s="57"/>
      <c r="G311" s="57"/>
      <c r="H311" s="57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</row>
    <row r="312" spans="1:50" ht="16" x14ac:dyDescent="0.2">
      <c r="A312" s="57"/>
      <c r="B312" s="59"/>
      <c r="C312" s="57"/>
      <c r="D312" s="57"/>
      <c r="E312" s="57"/>
      <c r="F312" s="57"/>
      <c r="G312" s="57"/>
      <c r="H312" s="57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</row>
    <row r="313" spans="1:50" ht="16" x14ac:dyDescent="0.2">
      <c r="A313" s="57"/>
      <c r="B313" s="59"/>
      <c r="C313" s="56"/>
      <c r="D313" s="59"/>
      <c r="E313" s="59"/>
      <c r="F313" s="57"/>
      <c r="G313" s="57"/>
      <c r="H313" s="57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</row>
    <row r="314" spans="1:50" ht="16" x14ac:dyDescent="0.2">
      <c r="A314" s="57"/>
      <c r="B314" s="59"/>
      <c r="C314" s="56"/>
      <c r="D314" s="59"/>
      <c r="E314" s="59"/>
      <c r="F314" s="57"/>
      <c r="G314" s="57"/>
      <c r="H314" s="57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</row>
    <row r="315" spans="1:50" ht="16" x14ac:dyDescent="0.2">
      <c r="A315" s="57"/>
      <c r="B315" s="59"/>
      <c r="C315" s="58"/>
      <c r="D315" s="59"/>
      <c r="E315" s="59"/>
      <c r="F315" s="57"/>
      <c r="G315" s="57"/>
      <c r="H315" s="57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</row>
    <row r="316" spans="1:50" ht="16" x14ac:dyDescent="0.2">
      <c r="A316" s="57"/>
      <c r="B316" s="59"/>
      <c r="C316" s="58"/>
      <c r="D316" s="59"/>
      <c r="E316" s="59"/>
      <c r="F316" s="57"/>
      <c r="G316" s="57"/>
      <c r="H316" s="57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</row>
    <row r="317" spans="1:50" ht="16" x14ac:dyDescent="0.2">
      <c r="A317" s="57"/>
      <c r="B317" s="59"/>
      <c r="C317" s="57"/>
      <c r="D317" s="57"/>
      <c r="E317" s="57"/>
      <c r="F317" s="57"/>
      <c r="G317" s="57"/>
      <c r="H317" s="57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</row>
    <row r="318" spans="1:50" ht="16" x14ac:dyDescent="0.2">
      <c r="A318" s="57"/>
      <c r="B318" s="59"/>
      <c r="C318" s="48"/>
      <c r="D318" s="49"/>
      <c r="E318" s="49"/>
      <c r="F318" s="49"/>
      <c r="G318" s="49"/>
      <c r="H318" s="49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</row>
    <row r="319" spans="1:50" ht="16" x14ac:dyDescent="0.2">
      <c r="A319" s="57"/>
      <c r="B319" s="59"/>
      <c r="C319" s="48"/>
      <c r="D319" s="49"/>
      <c r="E319" s="49"/>
      <c r="F319" s="49"/>
      <c r="G319" s="49"/>
      <c r="H319" s="49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</row>
    <row r="320" spans="1:50" ht="16" x14ac:dyDescent="0.2">
      <c r="A320" s="57"/>
      <c r="B320" s="59"/>
      <c r="C320" s="48"/>
      <c r="D320" s="49"/>
      <c r="E320" s="49"/>
      <c r="F320" s="49"/>
      <c r="G320" s="49"/>
      <c r="H320" s="49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</row>
    <row r="321" spans="1:50" ht="16" x14ac:dyDescent="0.2">
      <c r="A321" s="57"/>
      <c r="B321" s="59"/>
      <c r="C321" s="68"/>
      <c r="D321" s="49"/>
      <c r="E321" s="49"/>
      <c r="F321" s="49"/>
      <c r="G321" s="49"/>
      <c r="H321" s="49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</row>
    <row r="322" spans="1:50" ht="16" x14ac:dyDescent="0.2">
      <c r="A322" s="57"/>
      <c r="B322" s="59"/>
      <c r="C322" s="68"/>
      <c r="D322" s="49"/>
      <c r="E322" s="49"/>
      <c r="F322" s="49"/>
      <c r="G322" s="49"/>
      <c r="H322" s="49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</row>
    <row r="323" spans="1:50" ht="16" x14ac:dyDescent="0.2">
      <c r="A323" s="57"/>
      <c r="B323" s="59"/>
      <c r="C323" s="57"/>
      <c r="D323" s="57"/>
      <c r="E323" s="57"/>
      <c r="F323" s="57"/>
      <c r="G323" s="57"/>
      <c r="H323" s="57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</row>
    <row r="324" spans="1:50" ht="16" x14ac:dyDescent="0.2">
      <c r="A324" s="57"/>
      <c r="B324" s="59"/>
      <c r="C324" s="56"/>
      <c r="D324" s="91"/>
      <c r="E324" s="91"/>
      <c r="F324" s="92"/>
      <c r="G324" s="91"/>
      <c r="H324" s="91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</row>
    <row r="325" spans="1:50" ht="16" x14ac:dyDescent="0.2">
      <c r="A325" s="57"/>
      <c r="B325" s="59"/>
      <c r="C325" s="56"/>
      <c r="D325" s="91"/>
      <c r="E325" s="91"/>
      <c r="F325" s="91"/>
      <c r="G325" s="91"/>
      <c r="H325" s="91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</row>
    <row r="326" spans="1:50" ht="16" x14ac:dyDescent="0.2">
      <c r="A326" s="57"/>
      <c r="B326" s="59"/>
      <c r="C326" s="58"/>
      <c r="D326" s="91"/>
      <c r="E326" s="91"/>
      <c r="F326" s="91"/>
      <c r="G326" s="91"/>
      <c r="H326" s="59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</row>
    <row r="327" spans="1:50" ht="16" x14ac:dyDescent="0.2">
      <c r="A327" s="57"/>
      <c r="B327" s="59"/>
      <c r="C327" s="58"/>
      <c r="D327" s="91"/>
      <c r="E327" s="91"/>
      <c r="F327" s="91"/>
      <c r="G327" s="91"/>
      <c r="H327" s="59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</row>
    <row r="328" spans="1:50" ht="16" x14ac:dyDescent="0.2">
      <c r="A328" s="57"/>
      <c r="B328" s="59"/>
      <c r="C328" s="58"/>
      <c r="D328" s="91"/>
      <c r="E328" s="91"/>
      <c r="F328" s="91"/>
      <c r="G328" s="91"/>
      <c r="H328" s="91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</row>
    <row r="329" spans="1:50" ht="16" x14ac:dyDescent="0.2">
      <c r="A329" s="57"/>
      <c r="B329" s="59"/>
      <c r="C329" s="57"/>
      <c r="D329" s="57"/>
      <c r="E329" s="57"/>
      <c r="F329" s="57"/>
      <c r="G329" s="57"/>
      <c r="H329" s="57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</row>
    <row r="330" spans="1:50" ht="16" x14ac:dyDescent="0.2">
      <c r="A330" s="57"/>
      <c r="B330" s="59"/>
      <c r="C330" s="79"/>
      <c r="D330" s="57"/>
      <c r="E330" s="57"/>
      <c r="F330" s="57"/>
      <c r="G330" s="57"/>
      <c r="H330" s="57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</row>
    <row r="331" spans="1:50" ht="16" x14ac:dyDescent="0.2">
      <c r="A331" s="57"/>
      <c r="B331" s="79"/>
      <c r="C331" s="79"/>
      <c r="D331" s="79"/>
      <c r="E331" s="79"/>
      <c r="F331" s="79"/>
      <c r="G331" s="79"/>
      <c r="H331" s="79"/>
      <c r="I331" s="79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</row>
    <row r="332" spans="1:50" ht="16" x14ac:dyDescent="0.2">
      <c r="A332" s="64"/>
      <c r="B332" s="97"/>
      <c r="C332" s="79"/>
      <c r="D332" s="79"/>
      <c r="E332" s="79"/>
      <c r="F332" s="80"/>
      <c r="G332" s="80"/>
      <c r="H332" s="80"/>
      <c r="I332" s="79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</row>
    <row r="333" spans="1:50" ht="16" x14ac:dyDescent="0.2">
      <c r="A333" s="64"/>
      <c r="B333" s="97"/>
      <c r="C333" s="81"/>
      <c r="D333" s="79"/>
      <c r="E333" s="79"/>
      <c r="F333" s="79"/>
      <c r="G333" s="79"/>
      <c r="H333" s="79"/>
      <c r="I333" s="79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</row>
    <row r="334" spans="1:50" ht="16" x14ac:dyDescent="0.2">
      <c r="A334" s="64"/>
      <c r="B334" s="97"/>
      <c r="C334" s="68"/>
      <c r="D334" s="79"/>
      <c r="E334" s="79"/>
      <c r="F334" s="79"/>
      <c r="G334" s="79"/>
      <c r="H334" s="59"/>
      <c r="I334" s="79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</row>
    <row r="335" spans="1:50" ht="16" x14ac:dyDescent="0.2">
      <c r="A335" s="64"/>
      <c r="B335" s="97"/>
      <c r="C335" s="79"/>
      <c r="D335" s="79"/>
      <c r="E335" s="79"/>
      <c r="F335" s="79"/>
      <c r="G335" s="79"/>
      <c r="H335" s="59"/>
      <c r="I335" s="79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</row>
    <row r="336" spans="1:50" ht="16" x14ac:dyDescent="0.2">
      <c r="A336" s="57"/>
      <c r="B336" s="59"/>
      <c r="C336" s="56"/>
      <c r="I336" s="79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</row>
    <row r="337" spans="1:50" ht="16" x14ac:dyDescent="0.2">
      <c r="A337" s="65"/>
      <c r="B337" s="64"/>
      <c r="C337" s="48"/>
      <c r="I337" s="79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</row>
    <row r="338" spans="1:50" ht="16" x14ac:dyDescent="0.2">
      <c r="A338" s="65"/>
      <c r="B338" s="64"/>
      <c r="C338" s="68"/>
      <c r="I338" s="79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</row>
    <row r="339" spans="1:50" ht="16" x14ac:dyDescent="0.2">
      <c r="A339" s="65"/>
      <c r="B339" s="64"/>
      <c r="C339" s="68"/>
      <c r="I339" s="79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</row>
    <row r="340" spans="1:50" ht="16" x14ac:dyDescent="0.2">
      <c r="A340" s="65"/>
      <c r="B340" s="64"/>
      <c r="C340" s="79"/>
      <c r="D340" s="79"/>
      <c r="E340" s="79"/>
      <c r="F340" s="79"/>
      <c r="G340" s="79"/>
      <c r="H340" s="59"/>
      <c r="I340" s="79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</row>
    <row r="341" spans="1:50" ht="16" x14ac:dyDescent="0.2">
      <c r="A341" s="57"/>
      <c r="B341" s="59"/>
      <c r="C341" s="56"/>
      <c r="I341" s="79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</row>
    <row r="342" spans="1:50" ht="16" x14ac:dyDescent="0.2">
      <c r="A342" s="57"/>
      <c r="B342" s="59"/>
      <c r="C342" s="48"/>
      <c r="I342" s="79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</row>
    <row r="343" spans="1:50" ht="16" x14ac:dyDescent="0.2">
      <c r="A343" s="57"/>
      <c r="B343" s="59"/>
      <c r="C343" s="68"/>
      <c r="I343" s="79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</row>
    <row r="344" spans="1:50" ht="16" x14ac:dyDescent="0.2">
      <c r="A344" s="57"/>
      <c r="B344" s="59"/>
      <c r="C344" s="68"/>
      <c r="I344" s="79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</row>
    <row r="345" spans="1:50" ht="16" x14ac:dyDescent="0.2">
      <c r="A345" s="57"/>
      <c r="B345" s="59"/>
      <c r="C345" s="79"/>
      <c r="D345" s="79"/>
      <c r="E345" s="79"/>
      <c r="F345" s="79"/>
      <c r="G345" s="79"/>
      <c r="H345" s="59"/>
      <c r="I345" s="79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</row>
    <row r="346" spans="1:50" ht="16" x14ac:dyDescent="0.2">
      <c r="A346" s="57"/>
      <c r="B346" s="59"/>
      <c r="C346" s="56"/>
      <c r="I346" s="79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</row>
    <row r="347" spans="1:50" ht="16" x14ac:dyDescent="0.2">
      <c r="A347" s="57"/>
      <c r="B347" s="59"/>
      <c r="C347" s="48"/>
      <c r="I347" s="79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</row>
    <row r="348" spans="1:50" ht="16" x14ac:dyDescent="0.2">
      <c r="A348" s="57"/>
      <c r="B348" s="59"/>
      <c r="C348" s="68"/>
      <c r="I348" s="79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</row>
    <row r="349" spans="1:50" ht="16" x14ac:dyDescent="0.2">
      <c r="A349" s="57"/>
      <c r="B349" s="59"/>
      <c r="C349" s="68"/>
      <c r="H349" s="73"/>
      <c r="I349" s="79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</row>
    <row r="350" spans="1:50" ht="16" x14ac:dyDescent="0.2">
      <c r="A350" s="57"/>
      <c r="B350" s="59"/>
      <c r="C350" s="81"/>
      <c r="D350" s="79"/>
      <c r="E350" s="79"/>
      <c r="F350" s="79"/>
      <c r="G350" s="79"/>
      <c r="H350" s="59"/>
      <c r="I350" s="79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</row>
    <row r="351" spans="1:50" ht="16" x14ac:dyDescent="0.2">
      <c r="A351" s="57"/>
      <c r="B351" s="59"/>
      <c r="C351" s="56"/>
      <c r="I351" s="79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</row>
    <row r="352" spans="1:50" ht="16" x14ac:dyDescent="0.2">
      <c r="A352" s="57"/>
      <c r="B352" s="59"/>
      <c r="C352" s="48"/>
      <c r="I352" s="79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</row>
    <row r="353" spans="1:50" ht="16" x14ac:dyDescent="0.2">
      <c r="A353" s="57"/>
      <c r="B353" s="59"/>
      <c r="C353" s="68"/>
      <c r="I353" s="79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</row>
    <row r="354" spans="1:50" ht="16" x14ac:dyDescent="0.2">
      <c r="A354" s="57"/>
      <c r="B354" s="59"/>
      <c r="C354" s="68"/>
      <c r="I354" s="79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</row>
    <row r="355" spans="1:50" ht="16" x14ac:dyDescent="0.2">
      <c r="A355" s="57"/>
      <c r="B355" s="59"/>
      <c r="C355" s="81"/>
      <c r="D355" s="79"/>
      <c r="E355" s="79"/>
      <c r="F355" s="79"/>
      <c r="G355" s="79"/>
      <c r="H355" s="59"/>
      <c r="I355" s="79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</row>
    <row r="356" spans="1:50" ht="16" x14ac:dyDescent="0.2">
      <c r="A356" s="57"/>
      <c r="B356" s="59"/>
      <c r="C356" s="56"/>
      <c r="I356" s="79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</row>
    <row r="357" spans="1:50" ht="16" x14ac:dyDescent="0.2">
      <c r="A357" s="57"/>
      <c r="B357" s="59"/>
      <c r="C357" s="48"/>
      <c r="I357" s="79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</row>
    <row r="358" spans="1:50" ht="16" x14ac:dyDescent="0.2">
      <c r="A358" s="57"/>
      <c r="B358" s="59"/>
      <c r="C358" s="68"/>
      <c r="I358" s="79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</row>
    <row r="359" spans="1:50" ht="16" x14ac:dyDescent="0.2">
      <c r="A359" s="57"/>
      <c r="B359" s="59"/>
      <c r="C359" s="68"/>
      <c r="I359" s="79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</row>
    <row r="360" spans="1:50" ht="16" x14ac:dyDescent="0.2">
      <c r="A360" s="57"/>
      <c r="B360" s="59"/>
      <c r="C360" s="81"/>
      <c r="D360" s="79"/>
      <c r="E360" s="79"/>
      <c r="F360" s="79"/>
      <c r="G360" s="79"/>
      <c r="H360" s="59"/>
      <c r="I360" s="79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</row>
    <row r="361" spans="1:50" ht="16" x14ac:dyDescent="0.2">
      <c r="A361" s="57"/>
      <c r="B361" s="59"/>
      <c r="C361" s="56"/>
      <c r="I361" s="79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</row>
    <row r="362" spans="1:50" ht="16" x14ac:dyDescent="0.2">
      <c r="A362" s="57"/>
      <c r="B362" s="59"/>
      <c r="C362" s="48"/>
      <c r="I362" s="79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</row>
    <row r="363" spans="1:50" ht="16" x14ac:dyDescent="0.2">
      <c r="A363" s="57"/>
      <c r="B363" s="59"/>
      <c r="C363" s="68"/>
      <c r="I363" s="79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</row>
    <row r="364" spans="1:50" ht="16" x14ac:dyDescent="0.2">
      <c r="A364" s="65"/>
      <c r="B364" s="64"/>
      <c r="C364" s="68"/>
      <c r="I364" s="79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</row>
    <row r="365" spans="1:50" ht="16" x14ac:dyDescent="0.2">
      <c r="A365" s="65"/>
      <c r="B365" s="64"/>
      <c r="C365" s="81"/>
      <c r="D365" s="79"/>
      <c r="E365" s="79"/>
      <c r="F365" s="79"/>
      <c r="G365" s="79"/>
      <c r="H365" s="59"/>
      <c r="I365" s="79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</row>
    <row r="366" spans="1:50" ht="16" x14ac:dyDescent="0.2">
      <c r="A366" s="65"/>
      <c r="B366" s="64"/>
      <c r="C366" s="79"/>
      <c r="D366" s="79"/>
      <c r="E366" s="79"/>
      <c r="F366" s="79"/>
      <c r="G366" s="79"/>
      <c r="H366" s="59"/>
      <c r="I366" s="79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</row>
    <row r="367" spans="1:50" ht="16" x14ac:dyDescent="0.2">
      <c r="A367" s="65"/>
      <c r="B367" s="64"/>
      <c r="C367" s="79"/>
      <c r="D367" s="79"/>
      <c r="E367" s="79"/>
      <c r="F367" s="79"/>
      <c r="G367" s="79"/>
      <c r="H367" s="59"/>
      <c r="I367" s="79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</row>
    <row r="368" spans="1:50" ht="16" x14ac:dyDescent="0.2">
      <c r="A368" s="65"/>
      <c r="B368" s="64"/>
      <c r="C368" s="94"/>
      <c r="D368" s="79"/>
      <c r="E368" s="79"/>
      <c r="F368" s="79"/>
      <c r="G368" s="79"/>
      <c r="H368" s="59"/>
      <c r="I368" s="79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</row>
    <row r="369" spans="1:50" ht="16" x14ac:dyDescent="0.2">
      <c r="A369" s="57" t="s">
        <v>16</v>
      </c>
      <c r="B369" s="59"/>
      <c r="C369" s="95"/>
      <c r="D369" s="79"/>
      <c r="E369" s="79"/>
      <c r="F369" s="79"/>
      <c r="G369" s="79"/>
      <c r="H369" s="59"/>
      <c r="I369" s="79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</row>
    <row r="370" spans="1:50" ht="16" x14ac:dyDescent="0.2">
      <c r="A370" s="65"/>
      <c r="B370" s="64"/>
      <c r="C370" s="79"/>
      <c r="D370" s="79"/>
      <c r="E370" s="79"/>
      <c r="F370" s="79"/>
      <c r="G370" s="79"/>
      <c r="H370" s="59"/>
      <c r="I370" s="79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</row>
    <row r="371" spans="1:50" ht="16" x14ac:dyDescent="0.2">
      <c r="A371" s="65"/>
      <c r="B371" s="64"/>
      <c r="C371" s="81"/>
      <c r="D371" s="79"/>
      <c r="E371" s="79"/>
      <c r="F371" s="79"/>
      <c r="G371" s="79"/>
      <c r="H371" s="59"/>
      <c r="I371" s="79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</row>
    <row r="372" spans="1:50" ht="16" x14ac:dyDescent="0.2">
      <c r="A372" s="65"/>
      <c r="B372" s="64"/>
      <c r="C372" s="79"/>
      <c r="D372" s="79"/>
      <c r="E372" s="79"/>
      <c r="F372" s="79"/>
      <c r="G372" s="79"/>
      <c r="H372" s="59"/>
      <c r="I372" s="79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</row>
    <row r="373" spans="1:50" ht="16" x14ac:dyDescent="0.2">
      <c r="A373" s="65"/>
      <c r="B373" s="64"/>
      <c r="C373" s="79"/>
      <c r="D373" s="79"/>
      <c r="E373" s="79"/>
      <c r="F373" s="79"/>
      <c r="G373" s="79"/>
      <c r="H373" s="59"/>
      <c r="I373" s="79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</row>
    <row r="374" spans="1:50" ht="16" x14ac:dyDescent="0.2">
      <c r="A374" s="57"/>
      <c r="B374" s="59"/>
      <c r="C374" s="79"/>
      <c r="D374" s="79"/>
      <c r="E374" s="79"/>
      <c r="F374" s="79"/>
      <c r="G374" s="79"/>
      <c r="H374" s="59"/>
      <c r="I374" s="79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</row>
    <row r="375" spans="1:50" ht="16" x14ac:dyDescent="0.2">
      <c r="A375" s="65"/>
      <c r="B375" s="96"/>
      <c r="C375" s="79"/>
      <c r="D375" s="79"/>
      <c r="E375" s="79"/>
      <c r="F375" s="79"/>
      <c r="G375" s="79"/>
      <c r="H375" s="59"/>
      <c r="I375" s="79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</row>
    <row r="376" spans="1:50" ht="16" x14ac:dyDescent="0.2">
      <c r="A376" s="65"/>
      <c r="B376" s="64"/>
      <c r="C376" s="81"/>
      <c r="D376" s="79"/>
      <c r="E376" s="79"/>
      <c r="F376" s="79"/>
      <c r="G376" s="79"/>
      <c r="H376" s="59"/>
      <c r="I376" s="79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</row>
    <row r="377" spans="1:50" ht="16" x14ac:dyDescent="0.2">
      <c r="A377" s="65"/>
      <c r="B377" s="64"/>
      <c r="C377" s="56"/>
      <c r="D377" s="5"/>
      <c r="E377" s="5"/>
      <c r="F377" s="5"/>
      <c r="G377" s="5"/>
      <c r="H377" s="5"/>
      <c r="I377" s="79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</row>
    <row r="378" spans="1:50" ht="16" x14ac:dyDescent="0.2">
      <c r="A378" s="65"/>
      <c r="B378" s="59"/>
      <c r="C378" s="56"/>
      <c r="D378" s="5"/>
      <c r="E378" s="5"/>
      <c r="F378" s="5"/>
      <c r="G378" s="5"/>
      <c r="H378" s="5"/>
      <c r="I378" s="79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</row>
    <row r="379" spans="1:50" ht="16" x14ac:dyDescent="0.2">
      <c r="A379" s="57"/>
      <c r="B379" s="59"/>
      <c r="C379" s="82"/>
      <c r="D379" s="5"/>
      <c r="E379" s="5"/>
      <c r="F379" s="5"/>
      <c r="G379" s="5"/>
      <c r="H379" s="5"/>
      <c r="I379" s="79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</row>
    <row r="380" spans="1:50" ht="16" x14ac:dyDescent="0.2">
      <c r="A380" s="64"/>
      <c r="B380" s="64"/>
      <c r="C380" s="82"/>
      <c r="D380" s="5"/>
      <c r="E380" s="5"/>
      <c r="F380" s="5"/>
      <c r="G380" s="5"/>
      <c r="H380" s="5"/>
      <c r="I380" s="79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</row>
    <row r="381" spans="1:50" ht="16" x14ac:dyDescent="0.2">
      <c r="A381" s="64"/>
      <c r="B381" s="64"/>
      <c r="C381" s="81"/>
      <c r="D381" s="79"/>
      <c r="E381" s="79"/>
      <c r="F381" s="79"/>
      <c r="G381" s="79"/>
      <c r="H381" s="59"/>
      <c r="I381" s="79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</row>
    <row r="382" spans="1:50" ht="16" x14ac:dyDescent="0.2">
      <c r="A382" s="64"/>
      <c r="B382" s="64"/>
      <c r="C382" s="79"/>
      <c r="D382" s="79"/>
      <c r="E382" s="79"/>
      <c r="F382" s="79"/>
      <c r="G382" s="79"/>
      <c r="H382" s="59"/>
      <c r="I382" s="79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</row>
    <row r="383" spans="1:50" ht="16" x14ac:dyDescent="0.2">
      <c r="A383" s="64"/>
      <c r="B383" s="64"/>
      <c r="C383" s="79"/>
      <c r="D383" s="79"/>
      <c r="E383" s="79"/>
      <c r="F383" s="79"/>
      <c r="G383" s="79"/>
      <c r="H383" s="59"/>
      <c r="I383" s="79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</row>
    <row r="384" spans="1:50" ht="16" x14ac:dyDescent="0.2">
      <c r="A384" s="57"/>
      <c r="B384" s="59"/>
      <c r="C384" s="79"/>
      <c r="D384" s="80"/>
      <c r="E384" s="80"/>
      <c r="F384" s="79"/>
      <c r="G384" s="79"/>
      <c r="H384" s="59"/>
      <c r="I384" s="79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</row>
    <row r="385" spans="1:50" ht="16" x14ac:dyDescent="0.2">
      <c r="A385" s="64"/>
      <c r="B385" s="64"/>
      <c r="C385" s="79"/>
      <c r="D385" s="79"/>
      <c r="E385" s="79"/>
      <c r="F385" s="79"/>
      <c r="G385" s="79"/>
      <c r="H385" s="59"/>
      <c r="I385" s="79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</row>
    <row r="386" spans="1:50" ht="16" x14ac:dyDescent="0.2">
      <c r="A386" s="64"/>
      <c r="B386" s="64"/>
      <c r="C386" s="81"/>
      <c r="D386" s="79"/>
      <c r="E386" s="79"/>
      <c r="F386" s="79"/>
      <c r="G386" s="79"/>
      <c r="H386" s="59"/>
      <c r="I386" s="79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</row>
    <row r="387" spans="1:50" ht="16" x14ac:dyDescent="0.2">
      <c r="A387" s="64"/>
      <c r="B387" s="64"/>
      <c r="C387" s="48"/>
      <c r="D387" s="49"/>
      <c r="E387" s="49"/>
      <c r="F387" s="49"/>
      <c r="G387" s="49"/>
      <c r="H387" s="59"/>
      <c r="I387" s="79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</row>
    <row r="388" spans="1:50" ht="16" x14ac:dyDescent="0.2">
      <c r="A388" s="64"/>
      <c r="B388" s="64"/>
      <c r="C388" s="48"/>
      <c r="D388" s="49"/>
      <c r="E388" s="49"/>
      <c r="F388" s="49"/>
      <c r="G388" s="49"/>
      <c r="H388" s="59"/>
      <c r="I388" s="79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</row>
    <row r="389" spans="1:50" ht="16" x14ac:dyDescent="0.2">
      <c r="A389" s="57"/>
      <c r="B389" s="59"/>
      <c r="C389" s="68"/>
      <c r="D389" s="49"/>
      <c r="E389" s="49"/>
      <c r="F389" s="49"/>
      <c r="G389" s="49"/>
      <c r="H389" s="59"/>
      <c r="I389" s="79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</row>
    <row r="390" spans="1:50" ht="16" x14ac:dyDescent="0.2">
      <c r="A390" s="57"/>
      <c r="B390" s="59"/>
      <c r="C390" s="68"/>
      <c r="D390" s="49"/>
      <c r="E390" s="49"/>
      <c r="F390" s="49"/>
      <c r="G390" s="49"/>
      <c r="H390" s="59"/>
      <c r="I390" s="79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</row>
    <row r="391" spans="1:50" ht="16" x14ac:dyDescent="0.2">
      <c r="A391" s="57"/>
      <c r="B391" s="59"/>
      <c r="C391" s="81"/>
      <c r="D391" s="79"/>
      <c r="E391" s="79"/>
      <c r="F391" s="79"/>
      <c r="G391" s="79"/>
      <c r="H391" s="59"/>
      <c r="I391" s="79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</row>
    <row r="392" spans="1:50" ht="16" x14ac:dyDescent="0.2">
      <c r="A392" s="57"/>
      <c r="B392" s="59"/>
      <c r="C392" s="56"/>
      <c r="D392" s="5"/>
      <c r="E392" s="5"/>
      <c r="F392" s="5"/>
      <c r="G392" s="5"/>
      <c r="H392" s="59"/>
      <c r="I392" s="79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</row>
    <row r="393" spans="1:50" ht="16" x14ac:dyDescent="0.2">
      <c r="A393" s="57"/>
      <c r="B393" s="59"/>
      <c r="C393" s="56"/>
      <c r="D393" s="5"/>
      <c r="E393" s="5"/>
      <c r="F393" s="5"/>
      <c r="G393" s="5"/>
      <c r="H393" s="59"/>
      <c r="I393" s="79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</row>
    <row r="394" spans="1:50" ht="16" x14ac:dyDescent="0.2">
      <c r="A394" s="57"/>
      <c r="B394" s="59"/>
      <c r="C394" s="82"/>
      <c r="D394" s="5"/>
      <c r="E394" s="5"/>
      <c r="F394" s="5"/>
      <c r="G394" s="5"/>
      <c r="H394" s="59"/>
      <c r="I394" s="79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</row>
    <row r="395" spans="1:50" ht="16" x14ac:dyDescent="0.2">
      <c r="A395" s="57"/>
      <c r="B395" s="59"/>
      <c r="C395" s="82"/>
      <c r="D395" s="5"/>
      <c r="E395" s="5"/>
      <c r="F395" s="5"/>
      <c r="G395" s="5"/>
      <c r="H395" s="59"/>
      <c r="I395" s="79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</row>
    <row r="396" spans="1:50" ht="16" x14ac:dyDescent="0.2">
      <c r="A396" s="57"/>
      <c r="B396" s="59"/>
      <c r="C396" s="79"/>
      <c r="D396" s="79"/>
      <c r="E396" s="79"/>
      <c r="F396" s="79"/>
      <c r="G396" s="79"/>
      <c r="H396" s="59"/>
      <c r="I396" s="79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</row>
    <row r="397" spans="1:50" ht="16" x14ac:dyDescent="0.2">
      <c r="A397" s="57"/>
      <c r="B397" s="59"/>
      <c r="C397" s="79"/>
      <c r="D397" s="79"/>
      <c r="E397" s="79"/>
      <c r="F397" s="79"/>
      <c r="G397" s="79"/>
      <c r="H397" s="59"/>
      <c r="I397" s="79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</row>
    <row r="398" spans="1:50" ht="16" x14ac:dyDescent="0.2">
      <c r="A398" s="57"/>
      <c r="B398" s="59"/>
      <c r="C398" s="79"/>
      <c r="D398" s="79"/>
      <c r="E398" s="79"/>
      <c r="F398" s="79"/>
      <c r="G398" s="79"/>
      <c r="H398" s="59"/>
      <c r="I398" s="79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</row>
    <row r="399" spans="1:50" ht="16" x14ac:dyDescent="0.2">
      <c r="A399" s="57"/>
      <c r="B399" s="59"/>
      <c r="C399" s="79"/>
      <c r="D399" s="79"/>
      <c r="E399" s="79"/>
      <c r="F399" s="79"/>
      <c r="G399" s="79"/>
      <c r="H399" s="59"/>
      <c r="I399" s="79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</row>
    <row r="400" spans="1:50" ht="16" x14ac:dyDescent="0.2">
      <c r="A400" s="57"/>
      <c r="B400" s="59"/>
      <c r="C400" s="79"/>
      <c r="D400" s="79"/>
      <c r="E400" s="79"/>
      <c r="F400" s="79"/>
      <c r="G400" s="79"/>
      <c r="H400" s="59"/>
      <c r="I400" s="79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</row>
    <row r="401" spans="1:50" ht="16" x14ac:dyDescent="0.2">
      <c r="A401" s="57"/>
      <c r="B401" s="59"/>
      <c r="C401" s="79"/>
      <c r="D401" s="79"/>
      <c r="E401" s="79"/>
      <c r="F401" s="79"/>
      <c r="G401" s="79"/>
      <c r="H401" s="59"/>
      <c r="I401" s="79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</row>
    <row r="402" spans="1:50" ht="16" x14ac:dyDescent="0.2">
      <c r="A402" s="57"/>
      <c r="B402" s="59"/>
      <c r="C402" s="79"/>
      <c r="D402" s="79"/>
      <c r="E402" s="79"/>
      <c r="F402" s="79"/>
      <c r="G402" s="79"/>
      <c r="H402" s="59"/>
      <c r="I402" s="79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</row>
    <row r="403" spans="1:50" ht="16" x14ac:dyDescent="0.2">
      <c r="A403" s="57"/>
      <c r="B403" s="59"/>
      <c r="C403" s="79"/>
      <c r="D403" s="79"/>
      <c r="E403" s="79"/>
      <c r="F403" s="79"/>
      <c r="G403" s="79"/>
      <c r="H403" s="59"/>
      <c r="I403" s="79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</row>
    <row r="404" spans="1:50" ht="16" x14ac:dyDescent="0.2">
      <c r="A404" s="57"/>
      <c r="B404" s="59"/>
      <c r="C404" s="81"/>
      <c r="D404" s="79"/>
      <c r="E404" s="79"/>
      <c r="F404" s="79"/>
      <c r="G404" s="79"/>
      <c r="H404" s="59"/>
      <c r="I404" s="79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</row>
    <row r="405" spans="1:50" ht="16" x14ac:dyDescent="0.2">
      <c r="A405" s="57"/>
      <c r="B405" s="59"/>
      <c r="C405" s="79"/>
      <c r="D405" s="79"/>
      <c r="E405" s="79"/>
      <c r="F405" s="79"/>
      <c r="G405" s="79"/>
      <c r="H405" s="59"/>
      <c r="I405" s="79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</row>
    <row r="406" spans="1:50" ht="16" x14ac:dyDescent="0.2">
      <c r="A406" s="57"/>
      <c r="B406" s="59"/>
      <c r="C406" s="79"/>
      <c r="D406" s="79"/>
      <c r="E406" s="79"/>
      <c r="F406" s="79"/>
      <c r="G406" s="79"/>
      <c r="H406" s="59"/>
      <c r="I406" s="79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</row>
    <row r="407" spans="1:50" ht="16" x14ac:dyDescent="0.2">
      <c r="A407" s="57"/>
      <c r="B407" s="59"/>
      <c r="C407" s="79"/>
      <c r="D407" s="79"/>
      <c r="E407" s="79"/>
      <c r="F407" s="79"/>
      <c r="G407" s="79"/>
      <c r="H407" s="59"/>
      <c r="I407" s="79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</row>
    <row r="408" spans="1:50" ht="16" x14ac:dyDescent="0.2">
      <c r="A408" s="57"/>
      <c r="B408" s="59"/>
      <c r="C408" s="79"/>
      <c r="D408" s="79"/>
      <c r="E408" s="79"/>
      <c r="F408" s="79"/>
      <c r="G408" s="79"/>
      <c r="H408" s="59"/>
      <c r="I408" s="79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</row>
    <row r="409" spans="1:50" ht="16" x14ac:dyDescent="0.2">
      <c r="A409" s="57"/>
      <c r="B409" s="59"/>
      <c r="C409" s="58"/>
      <c r="D409" s="57"/>
      <c r="E409" s="57"/>
      <c r="F409" s="57"/>
      <c r="G409" s="57"/>
      <c r="H409" s="57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</row>
    <row r="410" spans="1:50" ht="16" x14ac:dyDescent="0.2">
      <c r="A410" s="57"/>
      <c r="B410" s="59"/>
      <c r="C410" s="76"/>
      <c r="D410" s="57"/>
      <c r="E410" s="57"/>
      <c r="F410" s="57"/>
      <c r="G410" s="57"/>
      <c r="H410" s="57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</row>
    <row r="411" spans="1:50" ht="16" x14ac:dyDescent="0.2">
      <c r="A411" s="57"/>
      <c r="B411" s="59"/>
      <c r="C411" s="56"/>
      <c r="D411" s="57"/>
      <c r="E411" s="57"/>
      <c r="F411" s="57"/>
      <c r="G411" s="57"/>
      <c r="H411" s="57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</row>
    <row r="412" spans="1:50" ht="16" x14ac:dyDescent="0.2">
      <c r="A412" s="57"/>
      <c r="B412" s="59"/>
      <c r="C412" s="56"/>
      <c r="D412" s="57"/>
      <c r="E412" s="57"/>
      <c r="F412" s="57"/>
      <c r="G412" s="57"/>
      <c r="H412" s="57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</row>
    <row r="413" spans="1:50" ht="16" x14ac:dyDescent="0.2">
      <c r="A413" s="57"/>
      <c r="B413" s="59"/>
      <c r="C413" s="56"/>
      <c r="D413" s="57"/>
      <c r="E413" s="57"/>
      <c r="F413" s="57"/>
      <c r="G413" s="57"/>
      <c r="H413" s="57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</row>
    <row r="414" spans="1:50" ht="16" x14ac:dyDescent="0.2">
      <c r="A414" s="57"/>
      <c r="B414" s="59"/>
      <c r="C414" s="58"/>
      <c r="D414" s="57"/>
      <c r="E414" s="57"/>
      <c r="F414" s="57"/>
      <c r="G414" s="57"/>
      <c r="H414" s="57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</row>
    <row r="415" spans="1:50" ht="16" x14ac:dyDescent="0.2">
      <c r="A415" s="57"/>
      <c r="B415" s="59"/>
      <c r="C415" s="76"/>
      <c r="D415" s="57"/>
      <c r="E415" s="57"/>
      <c r="F415" s="57"/>
      <c r="G415" s="57"/>
      <c r="H415" s="57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</row>
    <row r="416" spans="1:50" ht="16" x14ac:dyDescent="0.2">
      <c r="A416" s="57"/>
      <c r="B416" s="59"/>
      <c r="C416" s="56"/>
      <c r="D416" s="57"/>
      <c r="E416" s="57"/>
      <c r="F416" s="57"/>
      <c r="G416" s="57"/>
      <c r="H416" s="57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</row>
    <row r="417" spans="1:50" ht="16" x14ac:dyDescent="0.2">
      <c r="A417" s="57"/>
      <c r="B417" s="59"/>
      <c r="C417" s="56"/>
      <c r="D417" s="5"/>
      <c r="E417" s="5"/>
      <c r="F417" s="5"/>
      <c r="G417" s="5"/>
      <c r="H417" s="5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</row>
    <row r="418" spans="1:50" ht="16" x14ac:dyDescent="0.2">
      <c r="A418" s="57"/>
      <c r="B418" s="59"/>
      <c r="C418" s="56"/>
      <c r="D418" s="5"/>
      <c r="E418" s="5"/>
      <c r="F418" s="5"/>
      <c r="G418" s="5"/>
      <c r="H418" s="5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</row>
    <row r="419" spans="1:50" ht="16" x14ac:dyDescent="0.2">
      <c r="A419" s="57"/>
      <c r="B419" s="59"/>
      <c r="C419" s="48"/>
      <c r="D419" s="5"/>
      <c r="E419" s="5"/>
      <c r="F419" s="5"/>
      <c r="G419" s="5"/>
      <c r="H419" s="5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</row>
    <row r="420" spans="1:50" ht="16" x14ac:dyDescent="0.2">
      <c r="A420" s="57"/>
      <c r="B420" s="59"/>
      <c r="C420" s="68"/>
      <c r="D420" s="5"/>
      <c r="E420" s="5"/>
      <c r="F420" s="5"/>
      <c r="G420" s="5"/>
      <c r="H420" s="5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</row>
    <row r="421" spans="1:50" ht="16" x14ac:dyDescent="0.2">
      <c r="A421" s="57"/>
      <c r="B421" s="59"/>
      <c r="C421" s="68"/>
      <c r="D421" s="5"/>
      <c r="E421" s="5"/>
      <c r="F421" s="5"/>
      <c r="G421" s="5"/>
      <c r="H421" s="5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</row>
    <row r="422" spans="1:50" ht="16" x14ac:dyDescent="0.2">
      <c r="A422" s="57"/>
      <c r="B422" s="59"/>
      <c r="C422" s="57"/>
      <c r="D422" s="57"/>
      <c r="E422" s="57"/>
      <c r="F422" s="57"/>
      <c r="G422" s="57"/>
      <c r="H422" s="57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</row>
    <row r="423" spans="1:50" ht="16" x14ac:dyDescent="0.2">
      <c r="A423" s="57"/>
      <c r="B423" s="59"/>
      <c r="C423" s="60"/>
      <c r="D423" s="57"/>
      <c r="E423" s="57"/>
      <c r="F423" s="57"/>
      <c r="G423" s="57"/>
      <c r="H423" s="57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</row>
    <row r="424" spans="1:50" ht="16" x14ac:dyDescent="0.2">
      <c r="A424" s="57"/>
      <c r="B424" s="59"/>
      <c r="C424" s="76"/>
      <c r="D424" s="57"/>
      <c r="E424" s="57"/>
      <c r="F424" s="57"/>
      <c r="G424" s="57"/>
      <c r="H424" s="57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</row>
    <row r="425" spans="1:50" x14ac:dyDescent="0.15">
      <c r="A425" s="57"/>
      <c r="B425" s="76"/>
      <c r="C425" s="76"/>
      <c r="D425" s="57"/>
      <c r="E425" s="57"/>
      <c r="F425" s="57"/>
      <c r="G425" s="57"/>
      <c r="H425" s="57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</row>
    <row r="426" spans="1:50" x14ac:dyDescent="0.15">
      <c r="A426" s="57"/>
      <c r="B426" s="76"/>
      <c r="C426" s="76"/>
      <c r="D426" s="57"/>
      <c r="E426" s="57"/>
      <c r="F426" s="57"/>
      <c r="G426" s="57"/>
      <c r="H426" s="57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</row>
    <row r="427" spans="1:50" x14ac:dyDescent="0.15">
      <c r="A427" s="57"/>
      <c r="B427" s="57"/>
      <c r="C427" s="57"/>
      <c r="D427" s="57"/>
      <c r="E427" s="57"/>
      <c r="F427" s="57"/>
      <c r="G427" s="57"/>
      <c r="H427" s="57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</row>
    <row r="428" spans="1:50" x14ac:dyDescent="0.15">
      <c r="A428" s="57"/>
      <c r="B428" s="57"/>
      <c r="C428" s="76"/>
      <c r="D428" s="57"/>
      <c r="E428" s="57"/>
      <c r="F428" s="57"/>
      <c r="G428" s="57"/>
      <c r="H428" s="57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</row>
    <row r="429" spans="1:50" x14ac:dyDescent="0.15">
      <c r="A429" s="57"/>
      <c r="B429" s="57"/>
      <c r="C429" s="76"/>
      <c r="D429" s="57"/>
      <c r="E429" s="57"/>
      <c r="F429" s="57"/>
      <c r="G429" s="57"/>
      <c r="H429" s="57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</row>
    <row r="430" spans="1:50" x14ac:dyDescent="0.15">
      <c r="A430" s="57"/>
      <c r="B430" s="57"/>
      <c r="C430" s="76"/>
      <c r="D430" s="57"/>
      <c r="E430" s="57"/>
      <c r="F430" s="57"/>
      <c r="G430" s="57"/>
      <c r="H430" s="57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</row>
    <row r="431" spans="1:50" x14ac:dyDescent="0.15">
      <c r="A431" s="57"/>
      <c r="B431" s="57"/>
      <c r="C431" s="76"/>
      <c r="D431" s="57"/>
      <c r="E431" s="57"/>
      <c r="F431" s="57"/>
      <c r="G431" s="57"/>
      <c r="H431" s="57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</row>
    <row r="432" spans="1:50" x14ac:dyDescent="0.15">
      <c r="A432" s="57"/>
      <c r="B432" s="57"/>
      <c r="C432" s="57"/>
      <c r="D432" s="57"/>
      <c r="E432" s="57"/>
      <c r="F432" s="57"/>
      <c r="G432" s="57"/>
      <c r="H432" s="57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</row>
    <row r="433" spans="1:50" x14ac:dyDescent="0.15">
      <c r="A433" s="57"/>
      <c r="B433" s="57"/>
      <c r="C433" s="76"/>
      <c r="D433" s="57"/>
      <c r="E433" s="57"/>
      <c r="F433" s="57"/>
      <c r="G433" s="57"/>
      <c r="H433" s="57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</row>
    <row r="434" spans="1:50" x14ac:dyDescent="0.15">
      <c r="A434" s="57"/>
      <c r="B434" s="57"/>
      <c r="C434" s="76"/>
      <c r="D434" s="57"/>
      <c r="E434" s="57"/>
      <c r="F434" s="57"/>
      <c r="G434" s="57"/>
      <c r="H434" s="57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</row>
    <row r="435" spans="1:50" x14ac:dyDescent="0.15">
      <c r="A435" s="57"/>
      <c r="B435" s="57"/>
      <c r="C435" s="76"/>
      <c r="D435" s="57"/>
      <c r="E435" s="57"/>
      <c r="F435" s="57"/>
      <c r="G435" s="57"/>
      <c r="H435" s="57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</row>
    <row r="436" spans="1:50" x14ac:dyDescent="0.15">
      <c r="A436" s="57"/>
      <c r="B436" s="57"/>
      <c r="C436" s="76"/>
      <c r="D436" s="57"/>
      <c r="E436" s="57"/>
      <c r="F436" s="57"/>
      <c r="G436" s="57"/>
      <c r="H436" s="57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</row>
    <row r="437" spans="1:50" x14ac:dyDescent="0.15">
      <c r="A437" s="57"/>
      <c r="B437" s="57"/>
      <c r="C437" s="57"/>
      <c r="D437" s="57"/>
      <c r="E437" s="57"/>
      <c r="F437" s="57"/>
      <c r="G437" s="57"/>
      <c r="H437" s="57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</row>
    <row r="438" spans="1:50" x14ac:dyDescent="0.15">
      <c r="A438" s="57"/>
      <c r="B438" s="57"/>
      <c r="C438" s="83"/>
      <c r="D438" s="73"/>
      <c r="E438" s="73"/>
      <c r="F438" s="73"/>
      <c r="G438" s="73"/>
      <c r="H438" s="73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</row>
    <row r="439" spans="1:50" x14ac:dyDescent="0.15">
      <c r="A439" s="57"/>
      <c r="B439" s="57"/>
      <c r="C439" s="83"/>
      <c r="D439" s="73"/>
      <c r="E439" s="73"/>
      <c r="F439" s="73"/>
      <c r="G439" s="73"/>
      <c r="H439" s="73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</row>
    <row r="440" spans="1:50" x14ac:dyDescent="0.15">
      <c r="A440" s="57"/>
      <c r="B440" s="57"/>
      <c r="C440" s="83"/>
      <c r="D440" s="73"/>
      <c r="E440" s="73"/>
      <c r="F440" s="73"/>
      <c r="G440" s="73"/>
      <c r="H440" s="73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</row>
    <row r="441" spans="1:50" x14ac:dyDescent="0.15">
      <c r="A441" s="57"/>
      <c r="B441" s="57"/>
      <c r="C441" s="83"/>
      <c r="D441" s="73"/>
      <c r="E441" s="73"/>
      <c r="F441" s="73"/>
      <c r="G441" s="73"/>
      <c r="H441" s="73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</row>
    <row r="442" spans="1:50" x14ac:dyDescent="0.15">
      <c r="A442" s="57"/>
      <c r="B442" s="57"/>
      <c r="C442" s="57"/>
      <c r="D442" s="57"/>
      <c r="E442" s="57"/>
      <c r="F442" s="57"/>
      <c r="G442" s="57"/>
      <c r="H442" s="57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</row>
    <row r="443" spans="1:50" ht="16" x14ac:dyDescent="0.2">
      <c r="A443" s="57"/>
      <c r="B443" s="57"/>
      <c r="C443" s="56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</row>
    <row r="444" spans="1:50" ht="16" x14ac:dyDescent="0.2">
      <c r="A444" s="57"/>
      <c r="B444" s="57"/>
      <c r="C444" s="48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</row>
    <row r="445" spans="1:50" ht="16" x14ac:dyDescent="0.2">
      <c r="A445" s="57"/>
      <c r="B445" s="57"/>
      <c r="C445" s="68"/>
      <c r="H445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</row>
    <row r="446" spans="1:50" ht="16" x14ac:dyDescent="0.2">
      <c r="A446" s="57"/>
      <c r="B446" s="57"/>
      <c r="C446" s="68"/>
      <c r="D446" s="5"/>
      <c r="E446" s="5"/>
      <c r="F446" s="5"/>
      <c r="G446" s="5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</row>
    <row r="447" spans="1:50" x14ac:dyDescent="0.15">
      <c r="A447" s="57"/>
      <c r="B447" s="57"/>
      <c r="C447" s="57"/>
      <c r="D447" s="57"/>
      <c r="E447" s="57"/>
      <c r="F447" s="57"/>
      <c r="G447" s="57"/>
      <c r="H447" s="57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</row>
    <row r="448" spans="1:50" ht="16" x14ac:dyDescent="0.2">
      <c r="A448" s="57"/>
      <c r="B448" s="57"/>
      <c r="C448" s="56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</row>
    <row r="449" spans="1:50" ht="16" x14ac:dyDescent="0.2">
      <c r="A449" s="57"/>
      <c r="B449" s="57"/>
      <c r="C449" s="48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</row>
    <row r="450" spans="1:50" ht="16" x14ac:dyDescent="0.2">
      <c r="A450" s="57"/>
      <c r="B450" s="57"/>
      <c r="C450" s="68"/>
      <c r="H45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</row>
    <row r="451" spans="1:50" ht="16" x14ac:dyDescent="0.2">
      <c r="A451" s="57"/>
      <c r="B451" s="57"/>
      <c r="C451" s="68"/>
      <c r="D451" s="5"/>
      <c r="E451" s="5"/>
      <c r="F451" s="5"/>
      <c r="G451" s="5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</row>
    <row r="452" spans="1:50" x14ac:dyDescent="0.15">
      <c r="A452" s="57"/>
      <c r="B452" s="57"/>
      <c r="C452" s="57"/>
      <c r="D452" s="57"/>
      <c r="E452" s="57"/>
      <c r="F452" s="57"/>
      <c r="G452" s="57"/>
      <c r="H452" s="57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</row>
    <row r="453" spans="1:50" ht="16" x14ac:dyDescent="0.2">
      <c r="A453" s="57"/>
      <c r="B453" s="57"/>
      <c r="C453" s="70"/>
      <c r="D453" s="71"/>
      <c r="E453" s="71"/>
      <c r="F453" s="71"/>
      <c r="G453" s="71"/>
      <c r="H453" s="71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</row>
    <row r="454" spans="1:50" ht="16" x14ac:dyDescent="0.2">
      <c r="A454" s="57"/>
      <c r="B454" s="57"/>
      <c r="C454" s="70"/>
      <c r="D454" s="71"/>
      <c r="E454" s="71"/>
      <c r="F454" s="71"/>
      <c r="G454" s="71"/>
      <c r="H454" s="71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</row>
    <row r="455" spans="1:50" ht="16" x14ac:dyDescent="0.2">
      <c r="A455" s="57"/>
      <c r="B455" s="57"/>
      <c r="C455" s="72"/>
      <c r="D455" s="71"/>
      <c r="E455" s="71"/>
      <c r="F455" s="71"/>
      <c r="G455" s="71"/>
      <c r="H455" s="71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</row>
    <row r="456" spans="1:50" ht="16" x14ac:dyDescent="0.2">
      <c r="A456" s="57"/>
      <c r="B456" s="57"/>
      <c r="C456" s="72"/>
      <c r="D456" s="71"/>
      <c r="E456" s="71"/>
      <c r="F456" s="71"/>
      <c r="G456" s="71"/>
      <c r="H456" s="71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</row>
    <row r="457" spans="1:50" x14ac:dyDescent="0.15">
      <c r="A457" s="57"/>
      <c r="B457" s="57"/>
      <c r="C457" s="57"/>
      <c r="D457" s="57"/>
      <c r="E457" s="57"/>
      <c r="F457" s="57"/>
      <c r="G457" s="57"/>
      <c r="H457" s="57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</row>
    <row r="458" spans="1:50" ht="16" x14ac:dyDescent="0.2">
      <c r="A458" s="57"/>
      <c r="B458" s="57"/>
      <c r="C458" s="56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</row>
    <row r="459" spans="1:50" ht="16" x14ac:dyDescent="0.2">
      <c r="A459" s="57"/>
      <c r="B459" s="57"/>
      <c r="C459" s="48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</row>
    <row r="460" spans="1:50" ht="16" x14ac:dyDescent="0.2">
      <c r="A460" s="57"/>
      <c r="B460" s="57"/>
      <c r="C460" s="68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</row>
    <row r="461" spans="1:50" ht="16" x14ac:dyDescent="0.2">
      <c r="A461" s="57"/>
      <c r="B461" s="57"/>
      <c r="C461" s="68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</row>
    <row r="462" spans="1:50" x14ac:dyDescent="0.15">
      <c r="A462" s="57"/>
      <c r="B462" s="57"/>
      <c r="C462" s="57"/>
      <c r="D462" s="57"/>
      <c r="E462" s="57"/>
      <c r="F462" s="57"/>
      <c r="G462" s="57"/>
      <c r="H462" s="57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</row>
    <row r="463" spans="1:50" ht="16" x14ac:dyDescent="0.2">
      <c r="A463" s="57"/>
      <c r="B463" s="57"/>
      <c r="C463" s="79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</row>
    <row r="464" spans="1:50" ht="16" x14ac:dyDescent="0.2">
      <c r="A464" s="57"/>
      <c r="B464" s="57"/>
      <c r="C464" s="48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</row>
    <row r="465" spans="1:50" ht="16" x14ac:dyDescent="0.2">
      <c r="A465" s="57"/>
      <c r="B465" s="57"/>
      <c r="C465" s="68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</row>
    <row r="466" spans="1:50" ht="16" x14ac:dyDescent="0.2">
      <c r="A466" s="57"/>
      <c r="B466" s="57"/>
      <c r="C466" s="68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</row>
    <row r="467" spans="1:50" x14ac:dyDescent="0.15">
      <c r="A467" s="57"/>
      <c r="B467" s="57"/>
      <c r="C467" s="57"/>
      <c r="D467" s="57"/>
      <c r="E467" s="57"/>
      <c r="F467" s="57"/>
      <c r="G467" s="57"/>
      <c r="H467" s="57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</row>
    <row r="468" spans="1:50" ht="16" x14ac:dyDescent="0.2">
      <c r="A468" s="57"/>
      <c r="B468" s="57"/>
      <c r="C468" s="56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</row>
    <row r="469" spans="1:50" ht="16" x14ac:dyDescent="0.2">
      <c r="A469" s="57"/>
      <c r="B469" s="57"/>
      <c r="C469" s="48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</row>
    <row r="470" spans="1:50" ht="16" x14ac:dyDescent="0.2">
      <c r="A470" s="57"/>
      <c r="B470" s="57"/>
      <c r="C470" s="68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</row>
    <row r="471" spans="1:50" ht="16" x14ac:dyDescent="0.2">
      <c r="A471" s="57"/>
      <c r="B471" s="57"/>
      <c r="C471" s="68"/>
      <c r="D471" s="5"/>
      <c r="E471" s="5"/>
      <c r="F471" s="5"/>
      <c r="G471" s="5"/>
      <c r="H471" s="5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</row>
    <row r="472" spans="1:50" x14ac:dyDescent="0.15">
      <c r="A472" s="57"/>
      <c r="B472" s="57"/>
      <c r="C472" s="57"/>
      <c r="D472" s="57"/>
      <c r="E472" s="57"/>
      <c r="F472" s="57"/>
      <c r="G472" s="57"/>
      <c r="H472" s="57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</row>
    <row r="473" spans="1:50" ht="16" x14ac:dyDescent="0.2">
      <c r="A473" s="57"/>
      <c r="B473" s="57"/>
      <c r="C473" s="56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</row>
    <row r="474" spans="1:50" ht="16" x14ac:dyDescent="0.2">
      <c r="A474" s="57"/>
      <c r="B474" s="57"/>
      <c r="C474" s="48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</row>
    <row r="475" spans="1:50" ht="16" x14ac:dyDescent="0.2">
      <c r="A475" s="57"/>
      <c r="B475" s="57"/>
      <c r="C475" s="68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</row>
    <row r="476" spans="1:50" ht="16" x14ac:dyDescent="0.2">
      <c r="A476" s="57"/>
      <c r="B476" s="57"/>
      <c r="C476" s="68"/>
      <c r="D476" s="5"/>
      <c r="E476" s="5"/>
      <c r="F476" s="5"/>
      <c r="G476" s="5"/>
      <c r="H476" s="5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</row>
    <row r="477" spans="1:50" x14ac:dyDescent="0.15">
      <c r="A477" s="57"/>
      <c r="B477" s="57"/>
      <c r="C477" s="57"/>
      <c r="D477" s="57"/>
      <c r="E477" s="57"/>
      <c r="F477" s="57"/>
      <c r="G477" s="57"/>
      <c r="H477" s="57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</row>
    <row r="478" spans="1:50" ht="16" x14ac:dyDescent="0.2">
      <c r="A478" s="57"/>
      <c r="B478" s="57"/>
      <c r="C478" s="56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</row>
    <row r="479" spans="1:50" ht="16" x14ac:dyDescent="0.2">
      <c r="A479" s="57"/>
      <c r="B479" s="57"/>
      <c r="C479" s="48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</row>
    <row r="480" spans="1:50" ht="16" x14ac:dyDescent="0.2">
      <c r="A480" s="57"/>
      <c r="B480" s="57"/>
      <c r="C480" s="68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</row>
    <row r="481" spans="1:50" ht="16" x14ac:dyDescent="0.2">
      <c r="A481" s="57"/>
      <c r="B481" s="57"/>
      <c r="C481" s="68"/>
      <c r="D481" s="5"/>
      <c r="E481" s="5"/>
      <c r="F481" s="5"/>
      <c r="G481" s="5"/>
      <c r="H481" s="5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</row>
    <row r="482" spans="1:50" x14ac:dyDescent="0.15">
      <c r="A482" s="57"/>
      <c r="B482" s="57"/>
      <c r="C482" s="57"/>
      <c r="D482" s="57"/>
      <c r="E482" s="57"/>
      <c r="F482" s="57"/>
      <c r="G482" s="57"/>
      <c r="H482" s="57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</row>
    <row r="483" spans="1:50" ht="16" x14ac:dyDescent="0.2">
      <c r="A483" s="57"/>
      <c r="B483" s="57"/>
      <c r="C483" s="70"/>
      <c r="D483" s="73"/>
      <c r="E483" s="73"/>
      <c r="F483" s="73"/>
      <c r="G483" s="73"/>
      <c r="H483" s="73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</row>
    <row r="484" spans="1:50" ht="16" x14ac:dyDescent="0.2">
      <c r="A484" s="57"/>
      <c r="B484" s="57"/>
      <c r="C484" s="70"/>
      <c r="D484" s="73"/>
      <c r="E484" s="73"/>
      <c r="F484" s="73"/>
      <c r="G484" s="73"/>
      <c r="H484" s="73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</row>
    <row r="485" spans="1:50" ht="16" x14ac:dyDescent="0.2">
      <c r="A485" s="57"/>
      <c r="B485" s="57"/>
      <c r="C485" s="72"/>
      <c r="D485" s="73"/>
      <c r="E485" s="73"/>
      <c r="F485" s="73"/>
      <c r="G485" s="73"/>
      <c r="H485" s="73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</row>
    <row r="486" spans="1:50" ht="16" x14ac:dyDescent="0.2">
      <c r="A486" s="57"/>
      <c r="B486" s="57"/>
      <c r="C486" s="72"/>
      <c r="D486" s="71"/>
      <c r="E486" s="71"/>
      <c r="F486" s="71"/>
      <c r="G486" s="71"/>
      <c r="H486" s="73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</row>
    <row r="487" spans="1:50" x14ac:dyDescent="0.15">
      <c r="A487" s="57"/>
      <c r="B487" s="57"/>
      <c r="C487" s="57"/>
      <c r="D487" s="57"/>
      <c r="E487" s="57"/>
      <c r="F487" s="57"/>
      <c r="G487" s="57"/>
      <c r="H487" s="57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</row>
    <row r="488" spans="1:50" ht="16" x14ac:dyDescent="0.2">
      <c r="A488" s="57"/>
      <c r="B488" s="57"/>
      <c r="C488" s="56"/>
      <c r="D488" s="5"/>
      <c r="E488" s="5"/>
      <c r="F488" s="5"/>
      <c r="G488" s="5"/>
      <c r="H488" s="5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</row>
    <row r="489" spans="1:50" ht="16" x14ac:dyDescent="0.2">
      <c r="A489" s="57"/>
      <c r="B489" s="57"/>
      <c r="C489" s="48"/>
      <c r="D489" s="5"/>
      <c r="E489" s="5"/>
      <c r="F489" s="5"/>
      <c r="G489" s="5"/>
      <c r="H489" s="5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</row>
    <row r="490" spans="1:50" ht="16" x14ac:dyDescent="0.2">
      <c r="A490" s="57"/>
      <c r="B490" s="57"/>
      <c r="C490" s="68"/>
      <c r="D490" s="5"/>
      <c r="E490" s="5"/>
      <c r="F490" s="5"/>
      <c r="G490" s="5"/>
      <c r="H490" s="5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</row>
    <row r="491" spans="1:50" ht="16" x14ac:dyDescent="0.2">
      <c r="A491" s="57"/>
      <c r="B491" s="57"/>
      <c r="C491" s="48"/>
      <c r="D491" s="5"/>
      <c r="E491" s="5"/>
      <c r="F491" s="5"/>
      <c r="G491" s="5"/>
      <c r="H491" s="5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</row>
    <row r="492" spans="1:50" ht="16" x14ac:dyDescent="0.2">
      <c r="A492" s="57"/>
      <c r="B492" s="57"/>
      <c r="C492" s="68"/>
      <c r="D492" s="57"/>
      <c r="E492" s="57"/>
      <c r="F492" s="57"/>
      <c r="G492" s="57"/>
      <c r="H492" s="5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</row>
    <row r="493" spans="1:50" x14ac:dyDescent="0.15">
      <c r="A493" s="57"/>
      <c r="B493" s="57"/>
      <c r="C493" s="57"/>
      <c r="D493" s="57"/>
      <c r="E493" s="57"/>
      <c r="F493" s="57"/>
      <c r="G493" s="57"/>
      <c r="H493" s="57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</row>
    <row r="494" spans="1:50" ht="16" x14ac:dyDescent="0.2">
      <c r="A494" s="57"/>
      <c r="B494" s="57"/>
      <c r="C494" s="56"/>
      <c r="D494" s="5"/>
      <c r="E494" s="5"/>
      <c r="F494" s="5"/>
      <c r="G494" s="5"/>
      <c r="H494" s="5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</row>
    <row r="495" spans="1:50" ht="16" x14ac:dyDescent="0.2">
      <c r="A495" s="57"/>
      <c r="B495" s="57"/>
      <c r="C495" s="48"/>
      <c r="D495" s="5"/>
      <c r="E495" s="5"/>
      <c r="F495" s="5"/>
      <c r="G495" s="5"/>
      <c r="H495" s="5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</row>
    <row r="496" spans="1:50" ht="16" x14ac:dyDescent="0.2">
      <c r="A496" s="57"/>
      <c r="B496" s="57"/>
      <c r="C496" s="68"/>
      <c r="D496" s="5"/>
      <c r="E496" s="5"/>
      <c r="F496" s="5"/>
      <c r="G496" s="5"/>
      <c r="H496" s="5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</row>
    <row r="497" spans="1:50" ht="16" x14ac:dyDescent="0.2">
      <c r="A497" s="57"/>
      <c r="B497" s="57"/>
      <c r="C497" s="68"/>
      <c r="D497" s="5"/>
      <c r="E497" s="5"/>
      <c r="F497" s="5"/>
      <c r="G497" s="5"/>
      <c r="H497" s="5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</row>
    <row r="498" spans="1:50" x14ac:dyDescent="0.15">
      <c r="A498" s="57"/>
      <c r="B498" s="57"/>
      <c r="C498" s="57"/>
      <c r="D498" s="57"/>
      <c r="E498" s="57"/>
      <c r="F498" s="57"/>
      <c r="G498" s="57"/>
      <c r="H498" s="57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</row>
    <row r="499" spans="1:50" ht="16" x14ac:dyDescent="0.2">
      <c r="A499" s="57"/>
      <c r="B499" s="57"/>
      <c r="C499" s="56"/>
      <c r="D499" s="5"/>
      <c r="E499" s="5"/>
      <c r="F499" s="5"/>
      <c r="G499" s="5"/>
      <c r="H499" s="5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</row>
    <row r="500" spans="1:50" ht="16" x14ac:dyDescent="0.2">
      <c r="A500" s="57"/>
      <c r="B500" s="57"/>
      <c r="C500" s="56"/>
      <c r="D500" s="5"/>
      <c r="E500" s="5"/>
      <c r="F500" s="5"/>
      <c r="G500" s="5"/>
      <c r="H500" s="5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</row>
    <row r="501" spans="1:50" ht="16" x14ac:dyDescent="0.2">
      <c r="A501" s="57"/>
      <c r="B501" s="57"/>
      <c r="C501" s="48"/>
      <c r="D501" s="5"/>
      <c r="E501" s="5"/>
      <c r="F501" s="5"/>
      <c r="G501" s="5"/>
      <c r="H501" s="5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</row>
    <row r="502" spans="1:50" ht="16" x14ac:dyDescent="0.2">
      <c r="A502" s="57"/>
      <c r="B502" s="57"/>
      <c r="C502" s="68"/>
      <c r="D502" s="5"/>
      <c r="E502" s="5"/>
      <c r="F502" s="5"/>
      <c r="G502" s="5"/>
      <c r="H502" s="5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</row>
    <row r="503" spans="1:50" ht="16" x14ac:dyDescent="0.2">
      <c r="A503" s="57"/>
      <c r="B503" s="57"/>
      <c r="C503" s="48"/>
      <c r="D503" s="5"/>
      <c r="E503" s="5"/>
      <c r="F503" s="5"/>
      <c r="G503" s="5"/>
      <c r="H503" s="5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</row>
    <row r="504" spans="1:50" ht="16" x14ac:dyDescent="0.2">
      <c r="A504" s="57"/>
      <c r="B504" s="57"/>
      <c r="C504" s="48"/>
      <c r="D504" s="5"/>
      <c r="E504" s="5"/>
      <c r="F504" s="5"/>
      <c r="G504" s="5"/>
      <c r="H504" s="5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</row>
    <row r="505" spans="1:50" ht="16" x14ac:dyDescent="0.2">
      <c r="A505" s="57"/>
      <c r="B505" s="57"/>
      <c r="C505" s="48"/>
      <c r="D505" s="5"/>
      <c r="E505" s="5"/>
      <c r="F505" s="5"/>
      <c r="G505" s="5"/>
      <c r="H505" s="71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</row>
    <row r="506" spans="1:50" ht="16" x14ac:dyDescent="0.2">
      <c r="A506" s="57"/>
      <c r="B506" s="57"/>
      <c r="C506" s="72"/>
      <c r="D506" s="5"/>
      <c r="E506" s="5"/>
      <c r="F506" s="5"/>
      <c r="G506" s="5"/>
      <c r="H506" s="5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</row>
    <row r="507" spans="1:50" x14ac:dyDescent="0.15">
      <c r="A507" s="57"/>
      <c r="B507" s="57"/>
      <c r="C507" s="57"/>
      <c r="D507" s="57"/>
      <c r="E507" s="57"/>
      <c r="F507" s="57"/>
      <c r="G507" s="57"/>
      <c r="H507" s="57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</row>
    <row r="508" spans="1:50" ht="16" x14ac:dyDescent="0.2">
      <c r="A508" s="57"/>
      <c r="B508" s="57"/>
      <c r="C508" s="56"/>
      <c r="D508" s="5"/>
      <c r="E508" s="5"/>
      <c r="F508" s="5"/>
      <c r="G508" s="5"/>
      <c r="H508" s="5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</row>
    <row r="509" spans="1:50" ht="16" x14ac:dyDescent="0.2">
      <c r="A509" s="57"/>
      <c r="B509" s="57"/>
      <c r="C509" s="56"/>
      <c r="D509" s="5"/>
      <c r="E509" s="5"/>
      <c r="F509" s="5"/>
      <c r="G509" s="5"/>
      <c r="H509" s="5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</row>
    <row r="510" spans="1:50" ht="16" x14ac:dyDescent="0.2">
      <c r="A510" s="57"/>
      <c r="B510" s="57"/>
      <c r="C510" s="68"/>
      <c r="D510" s="5"/>
      <c r="E510" s="5"/>
      <c r="F510" s="5"/>
      <c r="G510" s="5"/>
      <c r="H510" s="5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</row>
    <row r="511" spans="1:50" ht="16" x14ac:dyDescent="0.2">
      <c r="A511" s="57"/>
      <c r="B511" s="57"/>
      <c r="C511" s="48"/>
      <c r="D511" s="5"/>
      <c r="E511" s="5"/>
      <c r="F511" s="5"/>
      <c r="G511" s="5"/>
      <c r="H511" s="5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</row>
    <row r="512" spans="1:50" ht="16" x14ac:dyDescent="0.2">
      <c r="A512" s="57"/>
      <c r="B512" s="57"/>
      <c r="C512" s="68"/>
      <c r="D512" s="5"/>
      <c r="E512" s="5"/>
      <c r="F512" s="5"/>
      <c r="G512" s="5"/>
      <c r="H512" s="5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</row>
    <row r="513" spans="1:50" x14ac:dyDescent="0.15">
      <c r="A513" s="57"/>
      <c r="B513" s="57"/>
      <c r="C513" s="57"/>
      <c r="D513" s="57"/>
      <c r="E513" s="57"/>
      <c r="F513" s="57"/>
      <c r="G513" s="57"/>
      <c r="H513" s="57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</row>
    <row r="514" spans="1:50" ht="16" x14ac:dyDescent="0.2">
      <c r="A514" s="57"/>
      <c r="B514" s="57"/>
      <c r="C514" s="56"/>
      <c r="D514" s="5"/>
      <c r="E514" s="5"/>
      <c r="F514" s="5"/>
      <c r="G514" s="5"/>
      <c r="H514" s="57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</row>
    <row r="515" spans="1:50" ht="16" x14ac:dyDescent="0.2">
      <c r="A515" s="57"/>
      <c r="B515" s="57"/>
      <c r="C515" s="48"/>
      <c r="D515" s="5"/>
      <c r="E515" s="5"/>
      <c r="F515" s="5"/>
      <c r="G515" s="5"/>
      <c r="H515" s="57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</row>
    <row r="516" spans="1:50" ht="16" x14ac:dyDescent="0.2">
      <c r="A516" s="57"/>
      <c r="B516" s="57"/>
      <c r="C516" s="68"/>
      <c r="D516" s="5"/>
      <c r="E516" s="5"/>
      <c r="F516" s="5"/>
      <c r="G516" s="5"/>
      <c r="H516" s="57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</row>
    <row r="517" spans="1:50" ht="16" x14ac:dyDescent="0.2">
      <c r="A517" s="57"/>
      <c r="B517" s="57"/>
      <c r="C517" s="68"/>
      <c r="D517" s="5"/>
      <c r="E517" s="5"/>
      <c r="F517" s="5"/>
      <c r="G517" s="5"/>
      <c r="H517" s="57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</row>
    <row r="518" spans="1:50" x14ac:dyDescent="0.15">
      <c r="A518" s="57"/>
      <c r="B518" s="57"/>
      <c r="C518" s="57"/>
      <c r="D518" s="57"/>
      <c r="E518" s="57"/>
      <c r="F518" s="57"/>
      <c r="G518" s="57"/>
      <c r="H518" s="57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</row>
    <row r="519" spans="1:50" ht="16" x14ac:dyDescent="0.2">
      <c r="A519" s="57"/>
      <c r="B519" s="57"/>
      <c r="C519" s="56"/>
      <c r="D519" s="5"/>
      <c r="E519" s="5"/>
      <c r="F519" s="5"/>
      <c r="G519" s="5"/>
      <c r="H519" s="5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</row>
    <row r="520" spans="1:50" ht="16" x14ac:dyDescent="0.2">
      <c r="A520" s="57"/>
      <c r="B520" s="57"/>
      <c r="C520" s="56"/>
      <c r="D520" s="5"/>
      <c r="E520" s="5"/>
      <c r="F520" s="5"/>
      <c r="G520" s="5"/>
      <c r="H520" s="5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</row>
    <row r="521" spans="1:50" ht="16" x14ac:dyDescent="0.2">
      <c r="A521" s="57"/>
      <c r="B521" s="57"/>
      <c r="C521" s="82"/>
      <c r="D521" s="5"/>
      <c r="E521" s="5"/>
      <c r="F521" s="5"/>
      <c r="G521" s="5"/>
      <c r="H521" s="5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</row>
    <row r="522" spans="1:50" ht="16" x14ac:dyDescent="0.2">
      <c r="A522" s="57"/>
      <c r="B522" s="57"/>
      <c r="C522" s="82"/>
      <c r="D522" s="5"/>
      <c r="E522" s="5"/>
      <c r="F522" s="5"/>
      <c r="G522" s="5"/>
      <c r="H522" s="5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</row>
    <row r="523" spans="1:50" ht="16" x14ac:dyDescent="0.2">
      <c r="A523" s="57"/>
      <c r="B523" s="57"/>
      <c r="C523" s="68"/>
      <c r="D523" s="5"/>
      <c r="E523" s="5"/>
      <c r="F523" s="5"/>
      <c r="G523" s="5"/>
      <c r="H523" s="5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</row>
    <row r="524" spans="1:50" ht="16" x14ac:dyDescent="0.2">
      <c r="A524" s="57"/>
      <c r="B524" s="57"/>
      <c r="C524" s="56"/>
      <c r="D524" s="5"/>
      <c r="E524" s="5"/>
      <c r="F524" s="5"/>
      <c r="G524" s="5"/>
      <c r="H524" s="5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</row>
    <row r="525" spans="1:50" ht="16" x14ac:dyDescent="0.2">
      <c r="A525" s="57"/>
      <c r="B525"/>
      <c r="C525" s="56"/>
      <c r="D525" s="5"/>
      <c r="E525" s="5"/>
      <c r="F525" s="5"/>
      <c r="G525" s="5"/>
      <c r="H525" s="5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</row>
    <row r="526" spans="1:50" ht="16" x14ac:dyDescent="0.2">
      <c r="A526" s="57"/>
      <c r="B526" s="57"/>
      <c r="C526" s="68"/>
      <c r="D526" s="5"/>
      <c r="E526" s="5"/>
      <c r="F526" s="5"/>
      <c r="G526" s="5"/>
      <c r="H526" s="5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</row>
    <row r="527" spans="1:50" ht="16" x14ac:dyDescent="0.2">
      <c r="A527" s="57"/>
      <c r="B527" s="57"/>
      <c r="C527" s="48"/>
      <c r="D527" s="5"/>
      <c r="E527" s="5"/>
      <c r="F527" s="5"/>
      <c r="G527" s="5"/>
      <c r="H527" s="5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</row>
    <row r="528" spans="1:50" ht="16" x14ac:dyDescent="0.2">
      <c r="A528" s="57"/>
      <c r="B528" s="57"/>
      <c r="C528" s="68"/>
      <c r="D528" s="5"/>
      <c r="E528" s="5"/>
      <c r="F528" s="5"/>
      <c r="G528" s="5"/>
      <c r="H528" s="5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</row>
    <row r="529" spans="1:50" ht="15" x14ac:dyDescent="0.2">
      <c r="A529" s="57"/>
      <c r="B529" s="57"/>
      <c r="C529"/>
      <c r="D529"/>
      <c r="E529"/>
      <c r="F529"/>
      <c r="G529"/>
      <c r="H529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</row>
    <row r="530" spans="1:50" ht="16" x14ac:dyDescent="0.2">
      <c r="A530" s="57"/>
      <c r="B530" s="57"/>
      <c r="C530" s="56"/>
      <c r="D530" s="5"/>
      <c r="E530" s="5"/>
      <c r="F530" s="5"/>
      <c r="G530" s="5"/>
      <c r="H530" s="5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</row>
    <row r="531" spans="1:50" ht="16" x14ac:dyDescent="0.2">
      <c r="A531" s="57"/>
      <c r="B531" s="57"/>
      <c r="C531" s="56"/>
      <c r="D531" s="5"/>
      <c r="E531" s="5"/>
      <c r="F531" s="5"/>
      <c r="G531" s="5"/>
      <c r="H531" s="5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</row>
    <row r="532" spans="1:50" ht="16" x14ac:dyDescent="0.2">
      <c r="A532" s="57"/>
      <c r="B532" s="57"/>
      <c r="C532" s="82"/>
      <c r="D532" s="5"/>
      <c r="E532" s="5"/>
      <c r="F532" s="5"/>
      <c r="G532" s="5"/>
      <c r="H532" s="5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</row>
    <row r="533" spans="1:50" ht="16" x14ac:dyDescent="0.2">
      <c r="A533" s="57"/>
      <c r="B533" s="57"/>
      <c r="C533" s="82"/>
      <c r="D533" s="5"/>
      <c r="E533" s="5"/>
      <c r="F533" s="5"/>
      <c r="G533" s="5"/>
      <c r="H533" s="5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</row>
    <row r="534" spans="1:50" x14ac:dyDescent="0.15">
      <c r="A534" s="57"/>
      <c r="B534" s="57"/>
      <c r="C534" s="57"/>
      <c r="D534" s="57"/>
      <c r="E534" s="57"/>
      <c r="F534" s="57"/>
      <c r="G534" s="57"/>
      <c r="H534" s="57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</row>
    <row r="535" spans="1:50" ht="16" x14ac:dyDescent="0.2">
      <c r="A535" s="57"/>
      <c r="B535" s="57"/>
      <c r="C535" s="56"/>
      <c r="D535" s="5"/>
      <c r="E535" s="5"/>
      <c r="F535" s="5"/>
      <c r="G535" s="5"/>
      <c r="H535" s="5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</row>
    <row r="536" spans="1:50" ht="16" x14ac:dyDescent="0.2">
      <c r="A536" s="57"/>
      <c r="B536" s="57"/>
      <c r="C536" s="56"/>
      <c r="D536" s="5"/>
      <c r="E536" s="5"/>
      <c r="F536" s="5"/>
      <c r="G536" s="5"/>
      <c r="H536" s="5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</row>
    <row r="537" spans="1:50" ht="16" x14ac:dyDescent="0.2">
      <c r="A537" s="57"/>
      <c r="B537" s="57"/>
      <c r="C537" s="82"/>
      <c r="D537" s="5"/>
      <c r="E537" s="5"/>
      <c r="F537" s="5"/>
      <c r="G537" s="5"/>
      <c r="H537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</row>
    <row r="538" spans="1:50" ht="16" x14ac:dyDescent="0.2">
      <c r="A538" s="57"/>
      <c r="B538" s="57"/>
      <c r="C538" s="82"/>
      <c r="D538" s="5"/>
      <c r="E538" s="5"/>
      <c r="F538" s="5"/>
      <c r="G538" s="5"/>
      <c r="H538" s="5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</row>
    <row r="539" spans="1:50" x14ac:dyDescent="0.15">
      <c r="A539" s="57"/>
      <c r="B539" s="57"/>
      <c r="C539" s="57"/>
      <c r="D539" s="57"/>
      <c r="E539" s="57"/>
      <c r="F539" s="57"/>
      <c r="G539" s="57"/>
      <c r="H539" s="57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</row>
    <row r="540" spans="1:50" ht="16" x14ac:dyDescent="0.2">
      <c r="A540" s="57"/>
      <c r="B540" s="57"/>
      <c r="C540" s="56"/>
      <c r="D540" s="5"/>
      <c r="E540" s="5"/>
      <c r="F540" s="5"/>
      <c r="G540" s="5"/>
      <c r="H540" s="5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</row>
    <row r="541" spans="1:50" ht="16" x14ac:dyDescent="0.2">
      <c r="A541" s="57"/>
      <c r="B541" s="57"/>
      <c r="C541" s="56"/>
      <c r="D541" s="5"/>
      <c r="E541" s="5"/>
      <c r="F541" s="5"/>
      <c r="G541" s="5"/>
      <c r="H541" s="5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</row>
    <row r="542" spans="1:50" ht="16" x14ac:dyDescent="0.2">
      <c r="A542" s="57"/>
      <c r="B542" s="57"/>
      <c r="C542" s="82"/>
      <c r="D542" s="5"/>
      <c r="E542" s="5"/>
      <c r="F542" s="5"/>
      <c r="G542" s="5"/>
      <c r="H542" s="5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</row>
    <row r="543" spans="1:50" ht="16" x14ac:dyDescent="0.2">
      <c r="A543" s="57"/>
      <c r="B543" s="57"/>
      <c r="C543" s="82"/>
      <c r="D543" s="5"/>
      <c r="E543" s="5"/>
      <c r="F543" s="5"/>
      <c r="G543" s="5"/>
      <c r="H543" s="5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</row>
    <row r="544" spans="1:50" x14ac:dyDescent="0.15">
      <c r="A544" s="57"/>
      <c r="B544" s="57"/>
      <c r="C544" s="57"/>
      <c r="D544" s="57"/>
      <c r="E544" s="57"/>
      <c r="F544" s="57"/>
      <c r="G544" s="57"/>
      <c r="H544" s="57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</row>
    <row r="545" spans="1:50" ht="16" x14ac:dyDescent="0.2">
      <c r="A545" s="57"/>
      <c r="B545" s="57"/>
      <c r="C545" s="56"/>
      <c r="D545" s="5"/>
      <c r="E545" s="5"/>
      <c r="F545" s="5"/>
      <c r="G545" s="5"/>
      <c r="H545" s="5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</row>
    <row r="546" spans="1:50" ht="16" x14ac:dyDescent="0.2">
      <c r="A546" s="57"/>
      <c r="B546" s="57"/>
      <c r="C546" s="48"/>
      <c r="D546" s="5"/>
      <c r="E546" s="5"/>
      <c r="F546" s="5"/>
      <c r="G546" s="5"/>
      <c r="H546" s="5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</row>
    <row r="547" spans="1:50" ht="16" x14ac:dyDescent="0.2">
      <c r="A547" s="57"/>
      <c r="B547" s="57"/>
      <c r="C547" s="68"/>
      <c r="D547" s="5"/>
      <c r="E547" s="5"/>
      <c r="F547" s="5"/>
      <c r="G547" s="5"/>
      <c r="H547" s="5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</row>
    <row r="548" spans="1:50" ht="16" x14ac:dyDescent="0.2">
      <c r="A548" s="57"/>
      <c r="B548" s="57"/>
      <c r="C548" s="48"/>
      <c r="D548" s="5"/>
      <c r="E548" s="5"/>
      <c r="F548" s="5"/>
      <c r="G548" s="5"/>
      <c r="H548" s="5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</row>
    <row r="549" spans="1:50" ht="16" x14ac:dyDescent="0.2">
      <c r="A549" s="57"/>
      <c r="B549" s="57"/>
      <c r="C549" s="68"/>
      <c r="D549" s="5"/>
      <c r="E549" s="5"/>
      <c r="F549" s="5"/>
      <c r="G549" s="5"/>
      <c r="H549" s="5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</row>
    <row r="550" spans="1:50" x14ac:dyDescent="0.15">
      <c r="A550" s="57"/>
      <c r="B550" s="57"/>
      <c r="C550" s="57"/>
      <c r="D550" s="57"/>
      <c r="E550" s="57"/>
      <c r="F550" s="57"/>
      <c r="G550" s="57"/>
      <c r="H550" s="57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</row>
    <row r="551" spans="1:50" ht="16" x14ac:dyDescent="0.2">
      <c r="A551" s="57"/>
      <c r="B551" s="57"/>
      <c r="C551" s="56"/>
      <c r="D551" s="5"/>
      <c r="E551" s="5"/>
      <c r="F551" s="5"/>
      <c r="G551" s="5"/>
      <c r="H551" s="5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</row>
    <row r="552" spans="1:50" ht="16" x14ac:dyDescent="0.2">
      <c r="A552"/>
      <c r="B552"/>
      <c r="C552" s="56"/>
      <c r="D552" s="5"/>
      <c r="E552" s="5"/>
      <c r="F552" s="5"/>
      <c r="G552" s="5"/>
      <c r="H552" s="5"/>
      <c r="I552" s="60"/>
      <c r="J552" s="60"/>
      <c r="K552" s="60"/>
      <c r="L552" s="60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</row>
    <row r="553" spans="1:50" ht="16" x14ac:dyDescent="0.2">
      <c r="A553"/>
      <c r="B553"/>
      <c r="C553" s="82"/>
      <c r="D553" s="5"/>
      <c r="E553" s="5"/>
      <c r="F553" s="5"/>
      <c r="G553" s="5"/>
      <c r="H553" s="5"/>
      <c r="I553" s="60"/>
      <c r="J553" s="60"/>
      <c r="K553" s="60"/>
      <c r="L553" s="60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</row>
    <row r="554" spans="1:50" ht="16" x14ac:dyDescent="0.2">
      <c r="A554"/>
      <c r="B554"/>
      <c r="C554" s="82"/>
      <c r="D554" s="5"/>
      <c r="E554" s="5"/>
      <c r="F554" s="5"/>
      <c r="G554" s="5"/>
      <c r="H554" s="5"/>
      <c r="I554" s="60"/>
      <c r="J554" s="60"/>
      <c r="K554" s="60"/>
      <c r="L554" s="60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</row>
    <row r="555" spans="1:50" ht="15" x14ac:dyDescent="0.2">
      <c r="A555"/>
      <c r="B555"/>
      <c r="C555" s="57"/>
      <c r="D555" s="57"/>
      <c r="E555" s="57"/>
      <c r="F555" s="57"/>
      <c r="G555" s="57"/>
      <c r="H555" s="57"/>
      <c r="I555" s="60"/>
      <c r="J555" s="60"/>
      <c r="K555" s="60"/>
      <c r="L555" s="60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</row>
    <row r="556" spans="1:50" ht="15" x14ac:dyDescent="0.2">
      <c r="A556"/>
      <c r="B556"/>
      <c r="C556" s="83"/>
      <c r="D556" s="73"/>
      <c r="E556" s="73"/>
      <c r="F556" s="73"/>
      <c r="G556" s="73"/>
      <c r="H556" s="73"/>
      <c r="I556" s="60"/>
      <c r="J556" s="60"/>
      <c r="K556" s="60"/>
      <c r="L556" s="60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</row>
    <row r="557" spans="1:50" ht="15" x14ac:dyDescent="0.2">
      <c r="A557"/>
      <c r="B557"/>
      <c r="C557" s="83"/>
      <c r="D557" s="73"/>
      <c r="E557" s="73"/>
      <c r="F557" s="73"/>
      <c r="G557" s="73"/>
      <c r="H557" s="73"/>
      <c r="I557" s="60"/>
      <c r="J557" s="60"/>
      <c r="K557" s="60"/>
      <c r="L557" s="60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</row>
    <row r="558" spans="1:50" ht="16" x14ac:dyDescent="0.2">
      <c r="A558"/>
      <c r="B558"/>
      <c r="C558" s="93"/>
      <c r="D558" s="71"/>
      <c r="E558" s="71"/>
      <c r="F558" s="71"/>
      <c r="G558" s="71"/>
      <c r="H558" s="71"/>
      <c r="I558" s="60"/>
      <c r="J558" s="60"/>
      <c r="K558" s="60"/>
      <c r="L558" s="60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</row>
    <row r="559" spans="1:50" ht="16" x14ac:dyDescent="0.2">
      <c r="A559"/>
      <c r="B559"/>
      <c r="C559" s="93"/>
      <c r="D559" s="71"/>
      <c r="E559" s="71"/>
      <c r="F559" s="71"/>
      <c r="G559" s="71"/>
      <c r="H559" s="71"/>
      <c r="I559" s="60"/>
      <c r="J559" s="60"/>
      <c r="K559" s="60"/>
      <c r="L559" s="60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</row>
    <row r="560" spans="1:50" ht="15" x14ac:dyDescent="0.2">
      <c r="A560"/>
      <c r="B560"/>
      <c r="C560" s="76"/>
      <c r="D560" s="57"/>
      <c r="E560" s="57"/>
      <c r="F560" s="57"/>
      <c r="G560" s="57"/>
      <c r="H560" s="57"/>
      <c r="I560" s="60"/>
      <c r="J560" s="60"/>
      <c r="K560" s="60"/>
      <c r="L560" s="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</row>
    <row r="561" spans="3:12" ht="16" x14ac:dyDescent="0.2">
      <c r="C561" s="56"/>
      <c r="I561" s="60"/>
      <c r="J561" s="60"/>
      <c r="K561" s="60"/>
      <c r="L561" s="60"/>
    </row>
    <row r="562" spans="3:12" ht="16" x14ac:dyDescent="0.2">
      <c r="C562" s="48"/>
      <c r="I562" s="60"/>
      <c r="J562" s="60"/>
      <c r="K562" s="60"/>
      <c r="L562" s="60"/>
    </row>
    <row r="563" spans="3:12" ht="16" x14ac:dyDescent="0.2">
      <c r="C563" s="68"/>
      <c r="I563" s="60"/>
      <c r="J563" s="60"/>
      <c r="K563" s="60"/>
      <c r="L563" s="60"/>
    </row>
    <row r="564" spans="3:12" ht="16" x14ac:dyDescent="0.2">
      <c r="C564" s="68"/>
      <c r="I564" s="60"/>
      <c r="J564" s="60"/>
      <c r="K564" s="60"/>
      <c r="L564" s="60"/>
    </row>
    <row r="565" spans="3:12" x14ac:dyDescent="0.15">
      <c r="C565" s="76"/>
      <c r="D565" s="57"/>
      <c r="E565" s="57"/>
      <c r="F565" s="57"/>
      <c r="G565" s="57"/>
      <c r="H565" s="57"/>
      <c r="I565" s="60"/>
      <c r="J565" s="60"/>
      <c r="K565" s="60"/>
      <c r="L565" s="60"/>
    </row>
    <row r="566" spans="3:12" ht="16" x14ac:dyDescent="0.2">
      <c r="C566" s="56"/>
      <c r="I566" s="60"/>
      <c r="J566" s="60"/>
      <c r="K566" s="60"/>
      <c r="L566" s="60"/>
    </row>
    <row r="567" spans="3:12" ht="16" x14ac:dyDescent="0.2">
      <c r="C567" s="48"/>
      <c r="I567" s="60"/>
      <c r="J567" s="60"/>
      <c r="K567" s="60"/>
      <c r="L567" s="60"/>
    </row>
    <row r="568" spans="3:12" ht="16" x14ac:dyDescent="0.2">
      <c r="C568" s="68"/>
      <c r="I568" s="60"/>
      <c r="J568" s="60"/>
      <c r="K568" s="60"/>
      <c r="L568" s="60"/>
    </row>
    <row r="569" spans="3:12" ht="16" x14ac:dyDescent="0.2">
      <c r="C569" s="68"/>
      <c r="D569" s="5"/>
      <c r="E569" s="5"/>
      <c r="F569" s="5"/>
      <c r="G569" s="5"/>
      <c r="H569" s="5"/>
      <c r="I569" s="60"/>
      <c r="J569" s="60"/>
      <c r="K569" s="60"/>
      <c r="L569" s="60"/>
    </row>
    <row r="570" spans="3:12" x14ac:dyDescent="0.15">
      <c r="C570" s="76"/>
      <c r="D570" s="57"/>
      <c r="E570" s="57"/>
      <c r="F570" s="57"/>
      <c r="G570" s="57"/>
      <c r="H570" s="57"/>
      <c r="I570" s="60"/>
      <c r="J570" s="60"/>
      <c r="K570" s="60"/>
      <c r="L570" s="60"/>
    </row>
    <row r="571" spans="3:12" ht="16" x14ac:dyDescent="0.2">
      <c r="C571" s="56"/>
      <c r="D571" s="5"/>
      <c r="E571" s="5"/>
      <c r="F571" s="5"/>
      <c r="G571" s="5"/>
      <c r="H571" s="5"/>
      <c r="I571" s="60"/>
      <c r="J571" s="60"/>
      <c r="K571" s="60"/>
      <c r="L571" s="60"/>
    </row>
    <row r="572" spans="3:12" ht="16" x14ac:dyDescent="0.2">
      <c r="C572" s="56"/>
      <c r="D572" s="5"/>
      <c r="E572" s="5"/>
      <c r="F572" s="5"/>
      <c r="G572" s="5"/>
      <c r="H572" s="5"/>
      <c r="I572" s="60"/>
      <c r="J572" s="60"/>
      <c r="K572" s="60"/>
      <c r="L572" s="60"/>
    </row>
    <row r="573" spans="3:12" ht="16" x14ac:dyDescent="0.2">
      <c r="C573" s="82"/>
      <c r="D573" s="5"/>
      <c r="E573" s="5"/>
      <c r="F573" s="5"/>
      <c r="G573" s="5"/>
      <c r="H573" s="5"/>
      <c r="I573" s="60"/>
      <c r="J573" s="60"/>
      <c r="K573" s="60"/>
      <c r="L573" s="60"/>
    </row>
    <row r="574" spans="3:12" ht="16" x14ac:dyDescent="0.2">
      <c r="C574" s="56"/>
      <c r="D574" s="5"/>
      <c r="E574" s="5"/>
      <c r="F574" s="5"/>
      <c r="G574" s="5"/>
      <c r="H574" s="5"/>
      <c r="I574" s="60"/>
      <c r="J574" s="60"/>
      <c r="K574" s="60"/>
      <c r="L574" s="60"/>
    </row>
    <row r="575" spans="3:12" ht="16" x14ac:dyDescent="0.2">
      <c r="C575" s="90"/>
      <c r="D575" s="5"/>
      <c r="E575" s="5"/>
      <c r="F575" s="5"/>
      <c r="G575" s="5"/>
      <c r="H575" s="5"/>
      <c r="I575" s="60"/>
      <c r="J575" s="60"/>
      <c r="K575" s="60"/>
      <c r="L575" s="60"/>
    </row>
    <row r="576" spans="3:12" x14ac:dyDescent="0.15">
      <c r="C576" s="76"/>
      <c r="D576" s="57"/>
      <c r="E576" s="57"/>
      <c r="F576" s="57"/>
      <c r="G576" s="57"/>
      <c r="H576" s="57"/>
      <c r="I576" s="60"/>
      <c r="J576" s="60"/>
      <c r="K576" s="60"/>
      <c r="L576" s="60"/>
    </row>
    <row r="577" spans="3:12" ht="16" x14ac:dyDescent="0.2">
      <c r="C577" s="56"/>
      <c r="D577" s="5"/>
      <c r="E577" s="5"/>
      <c r="F577" s="5"/>
      <c r="G577" s="5"/>
      <c r="H577" s="5"/>
      <c r="I577" s="60"/>
      <c r="J577" s="60"/>
      <c r="K577" s="60"/>
      <c r="L577" s="60"/>
    </row>
    <row r="578" spans="3:12" ht="16" x14ac:dyDescent="0.2">
      <c r="C578" s="56"/>
      <c r="D578" s="5"/>
      <c r="E578" s="5"/>
      <c r="F578" s="5"/>
      <c r="G578" s="5"/>
      <c r="H578" s="5"/>
      <c r="I578" s="60"/>
      <c r="J578" s="60"/>
      <c r="K578" s="60"/>
      <c r="L578" s="60"/>
    </row>
    <row r="579" spans="3:12" ht="16" x14ac:dyDescent="0.2">
      <c r="C579" s="82"/>
      <c r="D579" s="5"/>
      <c r="E579" s="5"/>
      <c r="F579" s="5"/>
      <c r="G579" s="5"/>
      <c r="H579" s="5"/>
      <c r="I579" s="60"/>
      <c r="J579" s="60"/>
      <c r="K579" s="60"/>
      <c r="L579" s="60"/>
    </row>
    <row r="580" spans="3:12" ht="16" x14ac:dyDescent="0.2">
      <c r="C580" s="82"/>
      <c r="D580" s="5"/>
      <c r="E580" s="5"/>
      <c r="F580" s="5"/>
      <c r="G580" s="5"/>
      <c r="H580" s="5"/>
      <c r="I580" s="60"/>
      <c r="J580" s="60"/>
      <c r="K580" s="60"/>
      <c r="L580" s="60"/>
    </row>
    <row r="581" spans="3:12" x14ac:dyDescent="0.15">
      <c r="C581" s="76"/>
      <c r="D581" s="57"/>
      <c r="E581" s="57"/>
      <c r="F581" s="57"/>
      <c r="G581" s="57"/>
      <c r="H581" s="57"/>
      <c r="I581" s="60"/>
      <c r="J581" s="60"/>
      <c r="K581" s="60"/>
      <c r="L581" s="60"/>
    </row>
    <row r="582" spans="3:12" ht="16" x14ac:dyDescent="0.2">
      <c r="C582" s="86"/>
      <c r="D582" s="53"/>
      <c r="E582" s="53"/>
      <c r="F582" s="53"/>
      <c r="G582" s="53"/>
      <c r="H582" s="53"/>
      <c r="I582" s="60"/>
      <c r="J582" s="60"/>
      <c r="K582" s="60"/>
      <c r="L582" s="60"/>
    </row>
    <row r="583" spans="3:12" ht="16" x14ac:dyDescent="0.2">
      <c r="C583" s="86"/>
      <c r="D583" s="53"/>
      <c r="E583" s="53"/>
      <c r="F583" s="53"/>
      <c r="G583" s="53"/>
      <c r="H583" s="53"/>
      <c r="I583" s="60"/>
      <c r="J583" s="60"/>
      <c r="K583" s="60"/>
      <c r="L583" s="60"/>
    </row>
    <row r="584" spans="3:12" ht="16" x14ac:dyDescent="0.2">
      <c r="C584" s="86"/>
      <c r="D584" s="53"/>
      <c r="E584" s="53"/>
      <c r="F584" s="53"/>
      <c r="G584" s="53"/>
      <c r="H584" s="53"/>
      <c r="I584" s="60"/>
      <c r="J584" s="60"/>
      <c r="K584" s="60"/>
      <c r="L584" s="60"/>
    </row>
    <row r="585" spans="3:12" ht="16" x14ac:dyDescent="0.2">
      <c r="C585" s="82"/>
      <c r="D585" s="53"/>
      <c r="E585" s="53"/>
      <c r="F585" s="53"/>
      <c r="G585" s="53"/>
      <c r="H585" s="53"/>
      <c r="I585" s="60"/>
      <c r="J585" s="60"/>
      <c r="K585" s="60"/>
      <c r="L585" s="60"/>
    </row>
    <row r="586" spans="3:12" ht="16" x14ac:dyDescent="0.2">
      <c r="C586" s="82"/>
      <c r="D586" s="53"/>
      <c r="E586" s="53"/>
      <c r="F586" s="53"/>
      <c r="G586" s="53"/>
      <c r="H586" s="53"/>
      <c r="I586" s="60"/>
      <c r="J586" s="60"/>
      <c r="K586" s="60"/>
      <c r="L586" s="60"/>
    </row>
    <row r="587" spans="3:12" x14ac:dyDescent="0.15">
      <c r="C587" s="76"/>
      <c r="D587" s="57"/>
      <c r="E587" s="57"/>
      <c r="F587" s="57"/>
      <c r="G587" s="57"/>
      <c r="H587" s="57"/>
      <c r="I587" s="60"/>
      <c r="J587" s="60"/>
      <c r="K587" s="60"/>
      <c r="L587" s="60"/>
    </row>
    <row r="588" spans="3:12" ht="16" x14ac:dyDescent="0.2">
      <c r="C588" s="56"/>
      <c r="D588" s="5"/>
      <c r="E588" s="5"/>
      <c r="F588" s="5"/>
      <c r="G588" s="5"/>
      <c r="H588" s="5"/>
      <c r="I588" s="60"/>
      <c r="J588" s="60"/>
      <c r="K588" s="60"/>
      <c r="L588" s="60"/>
    </row>
    <row r="589" spans="3:12" ht="16" x14ac:dyDescent="0.2">
      <c r="C589" s="56"/>
      <c r="D589" s="5"/>
      <c r="E589" s="5"/>
      <c r="F589" s="5"/>
      <c r="G589" s="5"/>
      <c r="H589" s="5"/>
      <c r="I589" s="60"/>
      <c r="J589" s="60"/>
      <c r="K589" s="60"/>
      <c r="L589" s="60"/>
    </row>
    <row r="590" spans="3:12" ht="16" x14ac:dyDescent="0.2">
      <c r="C590" s="68"/>
      <c r="D590" s="5"/>
      <c r="E590" s="5"/>
      <c r="F590" s="5"/>
      <c r="G590" s="5"/>
      <c r="H590" s="5"/>
      <c r="I590" s="60"/>
      <c r="J590" s="60"/>
      <c r="K590" s="60"/>
      <c r="L590" s="60"/>
    </row>
    <row r="591" spans="3:12" ht="16" x14ac:dyDescent="0.2">
      <c r="C591" s="68"/>
      <c r="D591" s="5"/>
      <c r="E591" s="5"/>
      <c r="F591" s="5"/>
      <c r="G591" s="5"/>
      <c r="H591" s="5"/>
      <c r="I591" s="60"/>
      <c r="J591" s="60"/>
      <c r="K591" s="60"/>
      <c r="L591" s="60"/>
    </row>
    <row r="592" spans="3:12" x14ac:dyDescent="0.15">
      <c r="C592" s="76"/>
      <c r="D592" s="57"/>
      <c r="E592" s="57"/>
      <c r="F592" s="57"/>
      <c r="G592" s="57"/>
      <c r="H592" s="57"/>
      <c r="I592" s="60"/>
      <c r="J592" s="60"/>
      <c r="K592" s="60"/>
      <c r="L592" s="60"/>
    </row>
    <row r="593" spans="3:12" ht="16" x14ac:dyDescent="0.2">
      <c r="C593" s="56"/>
      <c r="D593" s="5"/>
      <c r="E593" s="5"/>
      <c r="F593" s="5"/>
      <c r="G593" s="5"/>
      <c r="H593" s="5"/>
      <c r="I593" s="60"/>
      <c r="J593" s="60"/>
      <c r="K593" s="60"/>
      <c r="L593" s="60"/>
    </row>
    <row r="594" spans="3:12" ht="16" x14ac:dyDescent="0.2">
      <c r="C594" s="56"/>
      <c r="D594" s="5"/>
      <c r="E594" s="5"/>
      <c r="F594" s="5"/>
      <c r="G594" s="5"/>
      <c r="H594" s="5"/>
      <c r="I594" s="60"/>
      <c r="J594" s="60"/>
      <c r="K594" s="60"/>
      <c r="L594" s="60"/>
    </row>
    <row r="595" spans="3:12" ht="16" x14ac:dyDescent="0.2">
      <c r="C595" s="68"/>
      <c r="D595" s="5"/>
      <c r="E595" s="5"/>
      <c r="F595" s="5"/>
      <c r="G595" s="5"/>
      <c r="H595" s="5"/>
      <c r="I595" s="60"/>
      <c r="J595" s="60"/>
      <c r="K595" s="60"/>
      <c r="L595" s="60"/>
    </row>
    <row r="596" spans="3:12" ht="16" x14ac:dyDescent="0.2">
      <c r="C596" s="68"/>
      <c r="D596" s="5"/>
      <c r="E596" s="5"/>
      <c r="F596" s="5"/>
      <c r="G596" s="5"/>
      <c r="H596" s="5"/>
      <c r="I596" s="60"/>
      <c r="J596" s="60"/>
      <c r="K596" s="60"/>
      <c r="L596" s="60"/>
    </row>
    <row r="597" spans="3:12" x14ac:dyDescent="0.15">
      <c r="C597" s="76"/>
      <c r="D597" s="57"/>
      <c r="E597" s="57"/>
      <c r="F597" s="57"/>
      <c r="G597" s="57"/>
      <c r="H597" s="57"/>
      <c r="I597" s="60"/>
      <c r="J597" s="60"/>
      <c r="K597" s="60"/>
      <c r="L597" s="60"/>
    </row>
    <row r="598" spans="3:12" x14ac:dyDescent="0.15">
      <c r="C598" s="76"/>
      <c r="D598" s="57"/>
      <c r="E598" s="57"/>
      <c r="F598" s="57"/>
      <c r="G598" s="57"/>
      <c r="H598" s="57"/>
      <c r="I598" s="60"/>
      <c r="J598" s="60"/>
      <c r="K598" s="60"/>
      <c r="L598" s="60"/>
    </row>
    <row r="599" spans="3:12" x14ac:dyDescent="0.15">
      <c r="C599" s="76"/>
      <c r="D599" s="57"/>
      <c r="E599" s="57"/>
      <c r="F599" s="57"/>
      <c r="G599" s="57"/>
      <c r="H599" s="57"/>
      <c r="I599" s="60"/>
      <c r="J599" s="60"/>
      <c r="K599" s="60"/>
      <c r="L599" s="60"/>
    </row>
    <row r="600" spans="3:12" ht="16" x14ac:dyDescent="0.2">
      <c r="C600" s="68"/>
      <c r="D600" s="57"/>
      <c r="E600" s="57"/>
      <c r="F600" s="57"/>
      <c r="G600" s="57"/>
      <c r="H600" s="57"/>
      <c r="I600" s="60"/>
      <c r="J600" s="60"/>
      <c r="K600" s="60"/>
      <c r="L600" s="60"/>
    </row>
    <row r="601" spans="3:12" ht="16" x14ac:dyDescent="0.2">
      <c r="C601" s="68"/>
      <c r="D601" s="57"/>
      <c r="E601" s="57"/>
      <c r="F601" s="57"/>
      <c r="G601" s="57"/>
      <c r="H601" s="57"/>
      <c r="I601" s="60"/>
      <c r="J601" s="60"/>
      <c r="K601" s="60"/>
      <c r="L601" s="60"/>
    </row>
    <row r="602" spans="3:12" x14ac:dyDescent="0.15">
      <c r="C602" s="76"/>
      <c r="D602" s="57"/>
      <c r="E602" s="57"/>
      <c r="F602" s="57"/>
      <c r="G602" s="57"/>
      <c r="H602" s="57"/>
      <c r="I602" s="60"/>
      <c r="J602" s="60"/>
      <c r="K602" s="60"/>
      <c r="L602" s="60"/>
    </row>
    <row r="603" spans="3:12" x14ac:dyDescent="0.15">
      <c r="C603" s="76"/>
      <c r="D603" s="57"/>
      <c r="E603" s="57"/>
      <c r="F603" s="57"/>
      <c r="G603" s="57"/>
      <c r="H603" s="57"/>
      <c r="I603" s="60"/>
      <c r="J603" s="60"/>
      <c r="K603" s="60"/>
      <c r="L603" s="60"/>
    </row>
    <row r="604" spans="3:12" x14ac:dyDescent="0.15">
      <c r="C604" s="76"/>
      <c r="D604" s="57"/>
      <c r="E604" s="57"/>
      <c r="F604" s="57"/>
      <c r="G604" s="57"/>
      <c r="H604" s="57"/>
      <c r="I604" s="60"/>
      <c r="J604" s="60"/>
      <c r="K604" s="60"/>
      <c r="L604" s="60"/>
    </row>
    <row r="605" spans="3:12" x14ac:dyDescent="0.15">
      <c r="C605" s="76"/>
      <c r="D605" s="57"/>
      <c r="E605" s="57"/>
      <c r="F605" s="57"/>
      <c r="G605" s="57"/>
      <c r="H605" s="57"/>
      <c r="I605" s="60"/>
      <c r="J605" s="60"/>
      <c r="K605" s="60"/>
      <c r="L605" s="60"/>
    </row>
    <row r="606" spans="3:12" x14ac:dyDescent="0.15">
      <c r="C606" s="76"/>
      <c r="D606" s="57"/>
      <c r="E606" s="57"/>
      <c r="F606" s="57"/>
      <c r="G606" s="57"/>
      <c r="H606" s="57"/>
      <c r="I606" s="60"/>
      <c r="J606" s="60"/>
      <c r="K606" s="60"/>
      <c r="L606" s="60"/>
    </row>
    <row r="607" spans="3:12" x14ac:dyDescent="0.15">
      <c r="C607" s="76"/>
      <c r="D607" s="57"/>
      <c r="E607" s="57"/>
      <c r="F607" s="57"/>
      <c r="G607" s="57"/>
      <c r="H607" s="57"/>
      <c r="I607" s="60"/>
      <c r="J607" s="60"/>
      <c r="K607" s="60"/>
      <c r="L607" s="60"/>
    </row>
    <row r="608" spans="3:12" x14ac:dyDescent="0.15">
      <c r="C608" s="76"/>
      <c r="D608" s="57"/>
      <c r="E608" s="57"/>
      <c r="F608" s="57"/>
      <c r="G608" s="57"/>
      <c r="H608" s="57"/>
      <c r="I608" s="60"/>
      <c r="J608" s="60"/>
      <c r="K608" s="60"/>
      <c r="L608" s="60"/>
    </row>
    <row r="609" spans="3:12" x14ac:dyDescent="0.15">
      <c r="C609" s="76"/>
      <c r="D609" s="57"/>
      <c r="E609" s="57"/>
      <c r="F609" s="57"/>
      <c r="G609" s="57"/>
      <c r="H609" s="57"/>
      <c r="I609" s="60"/>
      <c r="J609" s="60"/>
      <c r="K609" s="60"/>
      <c r="L609" s="60"/>
    </row>
    <row r="610" spans="3:12" x14ac:dyDescent="0.15">
      <c r="C610" s="76"/>
      <c r="D610" s="57"/>
      <c r="E610" s="57"/>
      <c r="F610" s="57"/>
      <c r="G610" s="57"/>
      <c r="H610" s="57"/>
      <c r="I610" s="60"/>
      <c r="J610" s="60"/>
      <c r="K610" s="60"/>
      <c r="L610" s="60"/>
    </row>
    <row r="611" spans="3:12" x14ac:dyDescent="0.15">
      <c r="C611" s="76"/>
      <c r="D611" s="57"/>
      <c r="E611" s="57"/>
      <c r="F611" s="57"/>
      <c r="G611" s="57"/>
      <c r="H611" s="57"/>
      <c r="I611" s="60"/>
      <c r="J611" s="60"/>
      <c r="K611" s="60"/>
      <c r="L611" s="60"/>
    </row>
    <row r="612" spans="3:12" x14ac:dyDescent="0.15">
      <c r="C612" s="76"/>
      <c r="D612" s="57"/>
      <c r="E612" s="57"/>
      <c r="F612" s="57"/>
      <c r="G612" s="57"/>
      <c r="H612" s="57"/>
      <c r="I612" s="60"/>
      <c r="J612" s="60"/>
      <c r="K612" s="60"/>
      <c r="L612" s="60"/>
    </row>
    <row r="613" spans="3:12" x14ac:dyDescent="0.15">
      <c r="C613" s="76"/>
      <c r="D613" s="57"/>
      <c r="E613" s="57"/>
      <c r="F613" s="57"/>
      <c r="G613" s="57"/>
      <c r="H613" s="57"/>
      <c r="I613" s="60"/>
      <c r="J613" s="60"/>
      <c r="K613" s="60"/>
      <c r="L613" s="60"/>
    </row>
    <row r="614" spans="3:12" x14ac:dyDescent="0.15">
      <c r="C614" s="76"/>
      <c r="D614" s="57"/>
      <c r="E614" s="57"/>
      <c r="F614" s="57"/>
      <c r="G614" s="57"/>
      <c r="H614" s="57"/>
      <c r="I614" s="60"/>
      <c r="J614" s="60"/>
      <c r="K614" s="60"/>
      <c r="L614" s="60"/>
    </row>
    <row r="615" spans="3:12" x14ac:dyDescent="0.15">
      <c r="C615" s="76"/>
      <c r="D615" s="57"/>
      <c r="E615" s="57"/>
      <c r="F615" s="57"/>
      <c r="G615" s="57"/>
      <c r="H615" s="57"/>
      <c r="I615" s="60"/>
      <c r="J615" s="60"/>
      <c r="K615" s="60"/>
      <c r="L615" s="60"/>
    </row>
    <row r="616" spans="3:12" x14ac:dyDescent="0.15">
      <c r="C616" s="76"/>
      <c r="D616" s="57"/>
      <c r="E616" s="57"/>
      <c r="F616" s="57"/>
      <c r="G616" s="57"/>
      <c r="H616" s="57"/>
      <c r="I616" s="60"/>
      <c r="J616" s="60"/>
      <c r="K616" s="60"/>
      <c r="L616" s="60"/>
    </row>
    <row r="617" spans="3:12" x14ac:dyDescent="0.15">
      <c r="C617" s="76"/>
      <c r="D617" s="57"/>
      <c r="E617" s="57"/>
      <c r="F617" s="57"/>
      <c r="G617" s="57"/>
      <c r="H617" s="57"/>
      <c r="I617" s="60"/>
      <c r="J617" s="60"/>
      <c r="K617" s="60"/>
      <c r="L617" s="60"/>
    </row>
    <row r="618" spans="3:12" ht="16" x14ac:dyDescent="0.2">
      <c r="C618" s="56"/>
      <c r="D618" s="5"/>
      <c r="E618" s="5"/>
      <c r="F618" s="5"/>
      <c r="G618" s="5"/>
      <c r="H618" s="5"/>
      <c r="I618" s="60"/>
      <c r="J618" s="60"/>
      <c r="K618" s="60"/>
      <c r="L618" s="60"/>
    </row>
    <row r="619" spans="3:12" ht="16" x14ac:dyDescent="0.2">
      <c r="C619" s="48"/>
      <c r="D619" s="5"/>
      <c r="E619" s="5"/>
      <c r="F619" s="5"/>
      <c r="G619" s="5"/>
      <c r="H619" s="5"/>
      <c r="I619" s="60"/>
      <c r="J619" s="60"/>
      <c r="K619" s="60"/>
      <c r="L619" s="60"/>
    </row>
    <row r="620" spans="3:12" ht="16" x14ac:dyDescent="0.2">
      <c r="C620" s="68"/>
      <c r="D620" s="5"/>
      <c r="E620" s="5"/>
      <c r="F620" s="5"/>
      <c r="G620" s="5"/>
      <c r="H620" s="5"/>
      <c r="I620" s="60"/>
      <c r="J620" s="60"/>
      <c r="K620" s="60"/>
      <c r="L620" s="60"/>
    </row>
    <row r="621" spans="3:12" ht="16" x14ac:dyDescent="0.2">
      <c r="C621" s="68"/>
      <c r="D621" s="5"/>
      <c r="E621" s="5"/>
      <c r="F621" s="5"/>
      <c r="G621" s="5"/>
      <c r="H621" s="5"/>
      <c r="I621" s="60"/>
      <c r="J621" s="60"/>
      <c r="K621" s="60"/>
      <c r="L621" s="60"/>
    </row>
    <row r="622" spans="3:12" x14ac:dyDescent="0.15">
      <c r="C622" s="57"/>
      <c r="D622" s="57"/>
      <c r="E622" s="57"/>
      <c r="F622" s="57"/>
      <c r="G622" s="57"/>
      <c r="H622" s="57"/>
      <c r="I622" s="60"/>
      <c r="J622" s="60"/>
      <c r="K622" s="60"/>
      <c r="L622" s="60"/>
    </row>
    <row r="623" spans="3:12" ht="16" x14ac:dyDescent="0.2">
      <c r="C623" s="56"/>
      <c r="D623" s="5"/>
      <c r="E623" s="5"/>
      <c r="F623" s="5"/>
      <c r="G623" s="5"/>
      <c r="H623" s="5"/>
      <c r="I623" s="60"/>
      <c r="J623" s="60"/>
      <c r="K623" s="60"/>
      <c r="L623" s="60"/>
    </row>
    <row r="624" spans="3:12" ht="16" x14ac:dyDescent="0.2">
      <c r="C624" s="48"/>
      <c r="D624" s="5"/>
      <c r="E624" s="5"/>
      <c r="F624" s="5"/>
      <c r="G624" s="5"/>
      <c r="H624" s="5"/>
      <c r="I624" s="60"/>
      <c r="J624" s="60"/>
      <c r="K624" s="60"/>
      <c r="L624" s="60"/>
    </row>
    <row r="625" spans="3:12" ht="16" x14ac:dyDescent="0.2">
      <c r="C625" s="68"/>
      <c r="D625" s="5"/>
      <c r="E625" s="5"/>
      <c r="F625" s="5"/>
      <c r="G625" s="5"/>
      <c r="H625" s="5"/>
      <c r="I625" s="60"/>
      <c r="J625" s="60"/>
      <c r="K625" s="60"/>
      <c r="L625" s="60"/>
    </row>
    <row r="626" spans="3:12" ht="16" x14ac:dyDescent="0.2">
      <c r="C626" s="68"/>
      <c r="D626" s="5"/>
      <c r="E626" s="5"/>
      <c r="F626" s="5"/>
      <c r="G626" s="5"/>
      <c r="H626" s="5"/>
      <c r="I626" s="60"/>
      <c r="J626" s="60"/>
      <c r="K626" s="60"/>
      <c r="L626" s="60"/>
    </row>
    <row r="627" spans="3:12" x14ac:dyDescent="0.15">
      <c r="C627" s="57"/>
      <c r="D627" s="57"/>
      <c r="E627" s="57"/>
      <c r="F627" s="57"/>
      <c r="G627" s="57"/>
      <c r="H627" s="57"/>
      <c r="I627" s="60"/>
      <c r="J627" s="60"/>
      <c r="K627" s="60"/>
      <c r="L627" s="60"/>
    </row>
    <row r="628" spans="3:12" ht="16" x14ac:dyDescent="0.2">
      <c r="C628" s="56"/>
      <c r="D628" s="5"/>
      <c r="E628" s="5"/>
      <c r="F628" s="5"/>
      <c r="G628" s="5"/>
      <c r="H628" s="5"/>
      <c r="I628" s="60"/>
      <c r="J628" s="60"/>
      <c r="K628" s="60"/>
      <c r="L628" s="60"/>
    </row>
    <row r="629" spans="3:12" ht="16" x14ac:dyDescent="0.2">
      <c r="C629" s="48"/>
      <c r="D629" s="5"/>
      <c r="E629" s="5"/>
      <c r="F629" s="5"/>
      <c r="G629" s="5"/>
      <c r="H629" s="5"/>
      <c r="I629" s="60"/>
      <c r="J629" s="60"/>
      <c r="K629" s="60"/>
      <c r="L629" s="60"/>
    </row>
    <row r="630" spans="3:12" ht="16" x14ac:dyDescent="0.2">
      <c r="C630" s="68"/>
      <c r="D630" s="5"/>
      <c r="E630" s="5"/>
      <c r="F630" s="5"/>
      <c r="G630" s="5"/>
      <c r="H630" s="5"/>
      <c r="I630" s="60"/>
      <c r="J630" s="60"/>
      <c r="K630" s="60"/>
      <c r="L630" s="60"/>
    </row>
    <row r="631" spans="3:12" ht="16" x14ac:dyDescent="0.2">
      <c r="C631" s="68"/>
      <c r="D631" s="5"/>
      <c r="E631" s="5"/>
      <c r="F631" s="5"/>
      <c r="G631" s="5"/>
      <c r="H631" s="5"/>
      <c r="I631" s="60"/>
      <c r="J631" s="60"/>
      <c r="K631" s="60"/>
      <c r="L631" s="60"/>
    </row>
    <row r="632" spans="3:12" x14ac:dyDescent="0.15">
      <c r="C632" s="57"/>
      <c r="D632" s="57"/>
      <c r="E632" s="57"/>
      <c r="F632" s="57"/>
      <c r="G632" s="57"/>
      <c r="H632" s="57"/>
      <c r="I632" s="60"/>
      <c r="J632" s="60"/>
      <c r="K632" s="60"/>
      <c r="L632" s="60"/>
    </row>
    <row r="633" spans="3:12" ht="16" x14ac:dyDescent="0.2">
      <c r="C633" s="56"/>
      <c r="D633" s="5"/>
      <c r="E633" s="5"/>
      <c r="F633" s="5"/>
      <c r="G633" s="5"/>
      <c r="H633" s="5"/>
      <c r="I633" s="60"/>
      <c r="J633" s="60"/>
      <c r="K633" s="60"/>
      <c r="L633" s="60"/>
    </row>
    <row r="634" spans="3:12" ht="16" x14ac:dyDescent="0.2">
      <c r="C634" s="48"/>
      <c r="D634" s="5"/>
      <c r="E634" s="5"/>
      <c r="F634" s="5"/>
      <c r="G634" s="5"/>
      <c r="H634" s="5"/>
      <c r="I634" s="60"/>
      <c r="J634" s="60"/>
      <c r="K634" s="60"/>
      <c r="L634" s="60"/>
    </row>
    <row r="635" spans="3:12" ht="16" x14ac:dyDescent="0.2">
      <c r="C635" s="68"/>
      <c r="D635" s="5"/>
      <c r="E635" s="5"/>
      <c r="F635" s="5"/>
      <c r="G635" s="5"/>
      <c r="H635" s="5"/>
      <c r="I635" s="60"/>
      <c r="J635" s="60"/>
      <c r="K635" s="60"/>
      <c r="L635" s="60"/>
    </row>
    <row r="636" spans="3:12" ht="16" x14ac:dyDescent="0.2">
      <c r="C636" s="68"/>
      <c r="D636" s="5"/>
      <c r="E636" s="5"/>
      <c r="F636" s="5"/>
      <c r="G636" s="5"/>
      <c r="H636" s="5"/>
      <c r="I636" s="60"/>
      <c r="J636" s="60"/>
      <c r="K636" s="60"/>
      <c r="L636" s="60"/>
    </row>
    <row r="637" spans="3:12" x14ac:dyDescent="0.15">
      <c r="C637" s="57"/>
      <c r="D637" s="57"/>
      <c r="E637" s="57"/>
      <c r="F637" s="57"/>
      <c r="G637" s="57"/>
      <c r="H637" s="57"/>
      <c r="I637" s="60"/>
      <c r="J637" s="60"/>
      <c r="K637" s="60"/>
      <c r="L637" s="60"/>
    </row>
    <row r="638" spans="3:12" ht="16" x14ac:dyDescent="0.2">
      <c r="C638" s="56"/>
      <c r="D638" s="57"/>
      <c r="E638" s="57"/>
      <c r="F638" s="57"/>
      <c r="G638" s="57"/>
      <c r="H638" s="57"/>
      <c r="I638" s="87"/>
      <c r="J638" s="60"/>
      <c r="K638" s="60"/>
      <c r="L638" s="60"/>
    </row>
    <row r="639" spans="3:12" ht="16" x14ac:dyDescent="0.2">
      <c r="C639" s="56"/>
      <c r="D639" s="57"/>
      <c r="E639" s="57"/>
      <c r="F639" s="57"/>
      <c r="G639" s="57"/>
      <c r="H639" s="57"/>
      <c r="I639" s="87"/>
      <c r="J639" s="60"/>
      <c r="K639" s="60"/>
      <c r="L639" s="60"/>
    </row>
    <row r="640" spans="3:12" ht="16" x14ac:dyDescent="0.2">
      <c r="C640" s="58"/>
      <c r="D640" s="57"/>
      <c r="E640" s="57"/>
      <c r="F640" s="57"/>
      <c r="G640" s="57"/>
      <c r="H640" s="57"/>
      <c r="I640" s="88"/>
      <c r="J640" s="60"/>
      <c r="K640" s="60"/>
      <c r="L640" s="60"/>
    </row>
    <row r="641" spans="3:12" ht="16" x14ac:dyDescent="0.2">
      <c r="C641" s="58"/>
      <c r="D641" s="77"/>
      <c r="E641" s="77"/>
      <c r="F641" s="77"/>
      <c r="G641" s="77"/>
      <c r="H641" s="77"/>
      <c r="I641" s="88"/>
      <c r="J641" s="60"/>
      <c r="K641" s="60"/>
      <c r="L641" s="60"/>
    </row>
    <row r="642" spans="3:12" x14ac:dyDescent="0.15">
      <c r="C642" s="57"/>
      <c r="D642" s="57"/>
      <c r="E642" s="57"/>
      <c r="F642" s="57"/>
      <c r="G642" s="57"/>
      <c r="H642" s="57"/>
      <c r="I642" s="60"/>
      <c r="J642" s="60"/>
      <c r="K642" s="60"/>
      <c r="L642" s="60"/>
    </row>
    <row r="643" spans="3:12" x14ac:dyDescent="0.15">
      <c r="C643" s="89"/>
      <c r="D643" s="57"/>
      <c r="E643" s="57"/>
      <c r="F643" s="57"/>
      <c r="G643" s="57"/>
      <c r="H643" s="57"/>
      <c r="I643" s="60"/>
      <c r="J643" s="60"/>
      <c r="K643" s="60"/>
      <c r="L643" s="60"/>
    </row>
    <row r="644" spans="3:12" x14ac:dyDescent="0.15">
      <c r="C644" s="57"/>
      <c r="D644" s="57"/>
      <c r="E644" s="57"/>
      <c r="F644" s="57"/>
      <c r="G644" s="57"/>
      <c r="H644" s="57"/>
      <c r="I644" s="60"/>
      <c r="J644" s="60"/>
      <c r="K644" s="60"/>
      <c r="L644" s="60"/>
    </row>
    <row r="645" spans="3:12" ht="16" x14ac:dyDescent="0.2">
      <c r="C645" s="58"/>
      <c r="D645" s="57"/>
      <c r="E645" s="57"/>
      <c r="F645" s="57"/>
      <c r="G645" s="57"/>
      <c r="H645" s="57"/>
      <c r="I645" s="60"/>
      <c r="J645" s="60"/>
      <c r="K645" s="60"/>
      <c r="L645" s="60"/>
    </row>
    <row r="646" spans="3:12" ht="16" x14ac:dyDescent="0.2">
      <c r="C646" s="58"/>
      <c r="D646" s="77"/>
      <c r="E646" s="77"/>
      <c r="F646" s="57"/>
      <c r="G646" s="57"/>
      <c r="H646" s="57"/>
      <c r="I646" s="60"/>
      <c r="J646" s="60"/>
      <c r="K646" s="60"/>
      <c r="L646" s="60"/>
    </row>
    <row r="647" spans="3:12" x14ac:dyDescent="0.15">
      <c r="C647" s="57"/>
      <c r="D647" s="57"/>
      <c r="E647" s="57"/>
      <c r="F647" s="57"/>
      <c r="G647" s="57"/>
      <c r="H647" s="57"/>
      <c r="I647" s="60"/>
      <c r="J647" s="60"/>
      <c r="K647" s="60"/>
      <c r="L647" s="60"/>
    </row>
    <row r="648" spans="3:12" x14ac:dyDescent="0.15">
      <c r="C648" s="89"/>
      <c r="D648" s="57"/>
      <c r="E648" s="57"/>
      <c r="F648" s="57"/>
      <c r="G648" s="57"/>
      <c r="H648" s="57"/>
      <c r="I648" s="60"/>
      <c r="J648" s="60"/>
      <c r="K648" s="60"/>
      <c r="L648" s="60"/>
    </row>
    <row r="649" spans="3:12" x14ac:dyDescent="0.15">
      <c r="C649" s="76"/>
      <c r="D649" s="57"/>
      <c r="E649" s="57"/>
      <c r="F649" s="57"/>
      <c r="G649" s="57"/>
      <c r="H649" s="57"/>
      <c r="I649" s="60"/>
      <c r="J649" s="60"/>
      <c r="K649" s="60"/>
      <c r="L649" s="60"/>
    </row>
    <row r="650" spans="3:12" ht="16" x14ac:dyDescent="0.2">
      <c r="C650" s="58"/>
      <c r="D650" s="57"/>
      <c r="E650" s="57"/>
      <c r="F650" s="57"/>
      <c r="G650" s="57"/>
      <c r="H650" s="57"/>
      <c r="I650" s="60"/>
      <c r="J650" s="60"/>
      <c r="K650" s="60"/>
      <c r="L650" s="60"/>
    </row>
    <row r="651" spans="3:12" ht="16" x14ac:dyDescent="0.2">
      <c r="C651" s="58"/>
      <c r="D651" s="77"/>
      <c r="E651" s="77"/>
      <c r="F651" s="57"/>
      <c r="G651" s="57"/>
      <c r="H651" s="57"/>
      <c r="I651" s="60"/>
      <c r="J651" s="60"/>
      <c r="K651" s="60"/>
      <c r="L651" s="60"/>
    </row>
    <row r="652" spans="3:12" x14ac:dyDescent="0.15">
      <c r="C652" s="57"/>
      <c r="D652" s="57"/>
      <c r="E652" s="57"/>
      <c r="F652" s="57"/>
      <c r="G652" s="57"/>
      <c r="H652" s="57"/>
      <c r="I652" s="60"/>
      <c r="J652" s="60"/>
      <c r="K652" s="60"/>
      <c r="L652" s="60"/>
    </row>
    <row r="653" spans="3:12" x14ac:dyDescent="0.15">
      <c r="C653" s="89"/>
      <c r="D653" s="57"/>
      <c r="E653" s="57"/>
      <c r="F653" s="57"/>
      <c r="G653" s="57"/>
      <c r="H653" s="57"/>
      <c r="I653" s="60"/>
      <c r="J653" s="60"/>
      <c r="K653" s="60"/>
      <c r="L653" s="60"/>
    </row>
    <row r="654" spans="3:12" x14ac:dyDescent="0.15">
      <c r="C654" s="76"/>
      <c r="D654" s="57"/>
      <c r="E654" s="57"/>
      <c r="F654" s="57"/>
      <c r="G654" s="57"/>
      <c r="H654" s="57"/>
      <c r="I654" s="60"/>
      <c r="J654" s="60"/>
      <c r="K654" s="60"/>
      <c r="L654" s="60"/>
    </row>
    <row r="655" spans="3:12" ht="16" x14ac:dyDescent="0.2">
      <c r="C655" s="58"/>
      <c r="D655" s="57"/>
      <c r="E655" s="57"/>
      <c r="F655" s="57"/>
      <c r="G655" s="57"/>
      <c r="H655" s="57"/>
      <c r="I655" s="60"/>
      <c r="J655" s="60"/>
      <c r="K655" s="60"/>
      <c r="L655" s="60"/>
    </row>
    <row r="656" spans="3:12" ht="16" x14ac:dyDescent="0.2">
      <c r="C656" s="58"/>
      <c r="D656" s="77"/>
      <c r="E656" s="77"/>
      <c r="F656" s="57"/>
      <c r="G656" s="57"/>
      <c r="H656" s="57"/>
      <c r="I656" s="60"/>
      <c r="J656" s="60"/>
      <c r="K656" s="60"/>
      <c r="L656" s="60"/>
    </row>
    <row r="657" spans="3:12" x14ac:dyDescent="0.15">
      <c r="C657" s="57"/>
      <c r="D657" s="57"/>
      <c r="E657" s="57"/>
      <c r="F657" s="57"/>
      <c r="G657" s="57"/>
      <c r="H657" s="57"/>
      <c r="I657" s="60"/>
      <c r="J657" s="60"/>
      <c r="K657" s="60"/>
      <c r="L657" s="60"/>
    </row>
    <row r="658" spans="3:12" x14ac:dyDescent="0.15">
      <c r="C658" s="89"/>
      <c r="D658" s="57"/>
      <c r="E658" s="57"/>
      <c r="F658" s="57"/>
      <c r="G658" s="57"/>
      <c r="H658" s="57"/>
      <c r="I658" s="60"/>
      <c r="J658" s="60"/>
      <c r="K658" s="60"/>
      <c r="L658" s="60"/>
    </row>
    <row r="659" spans="3:12" x14ac:dyDescent="0.15">
      <c r="C659" s="76"/>
      <c r="D659" s="57"/>
      <c r="E659" s="57"/>
      <c r="F659" s="57"/>
      <c r="G659" s="57"/>
      <c r="H659" s="57"/>
      <c r="I659" s="60"/>
      <c r="J659" s="60"/>
      <c r="K659" s="60"/>
      <c r="L659" s="60"/>
    </row>
    <row r="660" spans="3:12" ht="16" x14ac:dyDescent="0.2">
      <c r="C660" s="58"/>
      <c r="D660" s="57"/>
      <c r="E660" s="57"/>
      <c r="F660" s="57"/>
      <c r="G660" s="57"/>
      <c r="H660" s="57"/>
      <c r="I660" s="60"/>
      <c r="J660" s="60"/>
      <c r="K660" s="60"/>
      <c r="L660" s="60"/>
    </row>
    <row r="661" spans="3:12" ht="16" x14ac:dyDescent="0.2">
      <c r="C661" s="58"/>
      <c r="D661" s="77"/>
      <c r="E661" s="77"/>
      <c r="F661" s="57"/>
      <c r="G661" s="57"/>
      <c r="H661" s="57"/>
      <c r="I661" s="60"/>
      <c r="J661" s="60"/>
      <c r="K661" s="60"/>
      <c r="L661" s="60"/>
    </row>
    <row r="662" spans="3:12" x14ac:dyDescent="0.15">
      <c r="C662" s="57"/>
      <c r="D662" s="57"/>
      <c r="E662" s="57"/>
      <c r="F662" s="57"/>
      <c r="G662" s="57"/>
      <c r="H662" s="57"/>
      <c r="I662" s="60"/>
      <c r="J662" s="60"/>
      <c r="K662" s="60"/>
      <c r="L662" s="60"/>
    </row>
    <row r="663" spans="3:12" x14ac:dyDescent="0.15">
      <c r="C663" s="76"/>
      <c r="D663" s="57"/>
      <c r="E663" s="57"/>
      <c r="F663" s="57"/>
      <c r="G663" s="57"/>
      <c r="H663" s="57"/>
      <c r="I663" s="60"/>
      <c r="J663" s="60"/>
      <c r="K663" s="60"/>
      <c r="L663" s="60"/>
    </row>
    <row r="664" spans="3:12" x14ac:dyDescent="0.15">
      <c r="C664" s="76"/>
      <c r="D664" s="57"/>
      <c r="E664" s="57"/>
      <c r="F664" s="57"/>
      <c r="G664" s="57"/>
      <c r="H664" s="57"/>
      <c r="I664" s="60"/>
      <c r="J664" s="60"/>
      <c r="K664" s="60"/>
      <c r="L664" s="60"/>
    </row>
    <row r="665" spans="3:12" x14ac:dyDescent="0.15">
      <c r="C665" s="76"/>
      <c r="D665" s="57"/>
      <c r="E665" s="57"/>
      <c r="F665" s="57"/>
      <c r="G665" s="57"/>
      <c r="H665" s="57"/>
      <c r="I665" s="60"/>
      <c r="J665" s="60"/>
      <c r="K665" s="60"/>
      <c r="L665" s="60"/>
    </row>
    <row r="666" spans="3:12" x14ac:dyDescent="0.15">
      <c r="C666" s="76"/>
      <c r="D666" s="57"/>
      <c r="E666" s="57"/>
      <c r="F666" s="57"/>
      <c r="G666" s="57"/>
      <c r="H666" s="57"/>
      <c r="I666" s="60"/>
      <c r="J666" s="60"/>
      <c r="K666" s="60"/>
      <c r="L666" s="60"/>
    </row>
    <row r="667" spans="3:12" x14ac:dyDescent="0.15">
      <c r="C667" s="57"/>
      <c r="D667" s="57"/>
      <c r="E667" s="57"/>
      <c r="F667" s="57"/>
      <c r="G667" s="57"/>
      <c r="H667" s="57"/>
      <c r="I667" s="60"/>
      <c r="J667" s="60"/>
      <c r="K667" s="60"/>
      <c r="L667" s="60"/>
    </row>
    <row r="668" spans="3:12" x14ac:dyDescent="0.15">
      <c r="C668" s="76"/>
      <c r="D668" s="57"/>
      <c r="E668" s="57"/>
      <c r="F668" s="57"/>
      <c r="G668" s="57"/>
      <c r="H668" s="57"/>
      <c r="I668" s="60"/>
      <c r="J668" s="60"/>
      <c r="K668" s="60"/>
      <c r="L668" s="60"/>
    </row>
    <row r="669" spans="3:12" x14ac:dyDescent="0.15">
      <c r="C669" s="76"/>
      <c r="D669" s="57"/>
      <c r="E669" s="57"/>
      <c r="F669" s="57"/>
      <c r="G669" s="57"/>
      <c r="H669" s="57"/>
      <c r="I669" s="60"/>
      <c r="J669" s="60"/>
      <c r="K669" s="60"/>
      <c r="L669" s="60"/>
    </row>
    <row r="670" spans="3:12" x14ac:dyDescent="0.15">
      <c r="C670" s="76"/>
      <c r="D670" s="57"/>
      <c r="E670" s="57"/>
      <c r="F670" s="57"/>
      <c r="G670" s="57"/>
      <c r="H670" s="57"/>
      <c r="I670" s="60"/>
      <c r="J670" s="60"/>
      <c r="K670" s="60"/>
      <c r="L670" s="60"/>
    </row>
    <row r="671" spans="3:12" x14ac:dyDescent="0.15">
      <c r="C671" s="76"/>
      <c r="D671" s="57"/>
      <c r="E671" s="57"/>
      <c r="F671" s="57"/>
      <c r="G671" s="57"/>
      <c r="H671" s="57"/>
      <c r="I671" s="60"/>
      <c r="J671" s="60"/>
      <c r="K671" s="60"/>
      <c r="L671" s="60"/>
    </row>
    <row r="672" spans="3:12" x14ac:dyDescent="0.15">
      <c r="C672" s="57"/>
      <c r="D672" s="57"/>
      <c r="E672" s="57"/>
      <c r="F672" s="57"/>
      <c r="G672" s="57"/>
      <c r="H672" s="57"/>
      <c r="I672" s="60"/>
      <c r="J672" s="60"/>
      <c r="K672" s="60"/>
      <c r="L672" s="60"/>
    </row>
    <row r="673" spans="3:12" x14ac:dyDescent="0.15">
      <c r="C673" s="76"/>
      <c r="D673" s="57"/>
      <c r="E673" s="57"/>
      <c r="F673" s="57"/>
      <c r="G673" s="57"/>
      <c r="H673" s="57"/>
      <c r="I673" s="60"/>
      <c r="J673" s="60"/>
      <c r="K673" s="60"/>
      <c r="L673" s="60"/>
    </row>
    <row r="674" spans="3:12" x14ac:dyDescent="0.15">
      <c r="C674" s="76"/>
      <c r="D674" s="57"/>
      <c r="E674" s="57"/>
      <c r="F674" s="57"/>
      <c r="G674" s="57"/>
      <c r="H674" s="57"/>
      <c r="I674" s="60"/>
      <c r="J674" s="60"/>
      <c r="K674" s="60"/>
      <c r="L674" s="60"/>
    </row>
    <row r="675" spans="3:12" x14ac:dyDescent="0.15">
      <c r="C675" s="76"/>
      <c r="D675" s="57"/>
      <c r="E675" s="57"/>
      <c r="F675" s="57"/>
      <c r="G675" s="57"/>
      <c r="H675" s="57"/>
      <c r="I675" s="60"/>
      <c r="J675" s="60"/>
      <c r="K675" s="60"/>
      <c r="L675" s="60"/>
    </row>
    <row r="676" spans="3:12" x14ac:dyDescent="0.15">
      <c r="C676" s="76"/>
      <c r="D676" s="57"/>
      <c r="E676" s="57"/>
      <c r="F676" s="57"/>
      <c r="G676" s="57"/>
      <c r="H676" s="57"/>
      <c r="I676" s="60"/>
      <c r="J676" s="60"/>
      <c r="K676" s="60"/>
      <c r="L676" s="60"/>
    </row>
    <row r="677" spans="3:12" x14ac:dyDescent="0.15">
      <c r="C677" s="57"/>
      <c r="D677" s="57"/>
      <c r="E677" s="57"/>
      <c r="F677" s="57"/>
      <c r="G677" s="57"/>
      <c r="H677" s="57"/>
      <c r="I677" s="60"/>
      <c r="J677" s="60"/>
      <c r="K677" s="60"/>
      <c r="L677" s="60"/>
    </row>
    <row r="678" spans="3:12" x14ac:dyDescent="0.15">
      <c r="C678" s="76"/>
      <c r="D678" s="57"/>
      <c r="E678" s="57"/>
      <c r="F678" s="57"/>
      <c r="G678" s="57"/>
      <c r="H678" s="57"/>
      <c r="I678" s="60"/>
      <c r="J678" s="60"/>
      <c r="K678" s="60"/>
      <c r="L678" s="60"/>
    </row>
    <row r="679" spans="3:12" x14ac:dyDescent="0.15">
      <c r="C679" s="76"/>
      <c r="D679" s="57"/>
      <c r="E679" s="57"/>
      <c r="F679" s="57"/>
      <c r="G679" s="57"/>
      <c r="H679" s="57"/>
      <c r="I679" s="60"/>
      <c r="J679" s="60"/>
      <c r="K679" s="60"/>
      <c r="L679" s="60"/>
    </row>
    <row r="680" spans="3:12" x14ac:dyDescent="0.15">
      <c r="C680" s="76"/>
      <c r="D680" s="57"/>
      <c r="E680" s="57"/>
      <c r="F680" s="57"/>
      <c r="G680" s="57"/>
      <c r="H680" s="57"/>
      <c r="I680" s="60"/>
      <c r="J680" s="60"/>
      <c r="K680" s="60"/>
      <c r="L680" s="60"/>
    </row>
    <row r="681" spans="3:12" x14ac:dyDescent="0.15">
      <c r="C681" s="76"/>
      <c r="D681" s="57"/>
      <c r="E681" s="57"/>
      <c r="F681" s="57"/>
      <c r="G681" s="57"/>
      <c r="H681" s="57"/>
      <c r="I681" s="60"/>
      <c r="J681" s="60"/>
      <c r="K681" s="60"/>
      <c r="L681" s="60"/>
    </row>
    <row r="682" spans="3:12" x14ac:dyDescent="0.15">
      <c r="C682" s="57"/>
      <c r="D682" s="57"/>
      <c r="E682" s="57"/>
      <c r="F682" s="57"/>
      <c r="G682" s="57"/>
      <c r="H682" s="57"/>
      <c r="I682" s="60"/>
      <c r="J682" s="60"/>
      <c r="K682" s="60"/>
      <c r="L682" s="60"/>
    </row>
    <row r="683" spans="3:12" ht="16" x14ac:dyDescent="0.2">
      <c r="C683" s="56"/>
      <c r="D683" s="5"/>
      <c r="E683" s="5"/>
      <c r="F683" s="5"/>
      <c r="G683" s="5"/>
      <c r="H683" s="5"/>
      <c r="I683" s="60"/>
      <c r="J683" s="60"/>
      <c r="K683" s="60"/>
      <c r="L683" s="60"/>
    </row>
    <row r="684" spans="3:12" ht="16" x14ac:dyDescent="0.2">
      <c r="C684" s="56"/>
      <c r="D684" s="5"/>
      <c r="E684" s="5"/>
      <c r="F684" s="5"/>
      <c r="G684" s="5"/>
      <c r="H684" s="5"/>
      <c r="I684" s="60"/>
      <c r="J684" s="60"/>
      <c r="K684" s="60"/>
      <c r="L684" s="60"/>
    </row>
    <row r="685" spans="3:12" ht="16" x14ac:dyDescent="0.2">
      <c r="C685" s="68"/>
      <c r="D685" s="5"/>
      <c r="E685" s="5"/>
      <c r="F685" s="5"/>
      <c r="G685" s="5"/>
      <c r="H685" s="5"/>
      <c r="I685" s="60"/>
      <c r="J685" s="60"/>
      <c r="K685" s="60"/>
      <c r="L685" s="60"/>
    </row>
    <row r="686" spans="3:12" ht="16" x14ac:dyDescent="0.2">
      <c r="C686" s="68"/>
      <c r="D686" s="5"/>
      <c r="E686" s="5"/>
      <c r="F686" s="5"/>
      <c r="G686" s="5"/>
      <c r="H686" s="5"/>
      <c r="I686" s="60"/>
      <c r="J686" s="60"/>
      <c r="K686" s="60"/>
      <c r="L686" s="60"/>
    </row>
    <row r="687" spans="3:12" x14ac:dyDescent="0.15">
      <c r="C687" s="57"/>
      <c r="D687" s="57"/>
      <c r="E687" s="57"/>
      <c r="F687" s="57"/>
      <c r="G687" s="57"/>
      <c r="H687" s="57"/>
      <c r="I687" s="60"/>
      <c r="J687" s="60"/>
      <c r="K687" s="60"/>
      <c r="L687" s="60"/>
    </row>
    <row r="688" spans="3:12" x14ac:dyDescent="0.15">
      <c r="C688" s="76"/>
      <c r="D688" s="57"/>
      <c r="E688" s="57"/>
      <c r="F688" s="57"/>
      <c r="G688" s="57"/>
      <c r="H688" s="57"/>
      <c r="I688" s="60"/>
      <c r="J688" s="60"/>
      <c r="K688" s="60"/>
      <c r="L688" s="60"/>
    </row>
    <row r="689" spans="3:12" x14ac:dyDescent="0.15">
      <c r="C689" s="76"/>
      <c r="D689" s="57"/>
      <c r="E689" s="57"/>
      <c r="F689" s="57"/>
      <c r="G689" s="57"/>
      <c r="H689" s="57"/>
      <c r="I689" s="60"/>
      <c r="J689" s="60"/>
      <c r="K689" s="60"/>
      <c r="L689" s="60"/>
    </row>
    <row r="690" spans="3:12" x14ac:dyDescent="0.15">
      <c r="C690" s="76"/>
      <c r="D690" s="57"/>
      <c r="E690" s="57"/>
      <c r="F690" s="57"/>
      <c r="G690" s="57"/>
      <c r="H690" s="57"/>
      <c r="I690" s="60"/>
      <c r="J690" s="60"/>
      <c r="K690" s="60"/>
      <c r="L690" s="60"/>
    </row>
    <row r="691" spans="3:12" x14ac:dyDescent="0.15">
      <c r="C691" s="76"/>
      <c r="D691" s="57"/>
      <c r="E691" s="57"/>
      <c r="F691" s="57"/>
      <c r="G691" s="57"/>
      <c r="H691" s="57"/>
      <c r="I691" s="60"/>
      <c r="J691" s="60"/>
      <c r="K691" s="60"/>
      <c r="L691" s="60"/>
    </row>
    <row r="692" spans="3:12" x14ac:dyDescent="0.15">
      <c r="C692" s="57"/>
      <c r="D692" s="57"/>
      <c r="E692" s="57"/>
      <c r="F692" s="57"/>
      <c r="G692" s="57"/>
      <c r="H692" s="57"/>
      <c r="I692" s="60"/>
      <c r="J692" s="60"/>
      <c r="K692" s="60"/>
      <c r="L692" s="60"/>
    </row>
    <row r="693" spans="3:12" x14ac:dyDescent="0.15">
      <c r="C693" s="76"/>
      <c r="D693" s="57"/>
      <c r="E693" s="57"/>
      <c r="F693" s="57"/>
      <c r="G693" s="57"/>
      <c r="H693" s="57"/>
      <c r="I693" s="60"/>
      <c r="J693" s="60"/>
      <c r="K693" s="60"/>
      <c r="L693" s="60"/>
    </row>
    <row r="694" spans="3:12" x14ac:dyDescent="0.15">
      <c r="C694" s="76"/>
      <c r="D694" s="57"/>
      <c r="E694" s="57"/>
      <c r="F694" s="57"/>
      <c r="G694" s="57"/>
      <c r="H694" s="57"/>
      <c r="I694" s="60"/>
      <c r="J694" s="60"/>
      <c r="K694" s="60"/>
      <c r="L694" s="60"/>
    </row>
    <row r="695" spans="3:12" x14ac:dyDescent="0.15">
      <c r="C695" s="76"/>
      <c r="D695" s="57"/>
      <c r="E695" s="57"/>
      <c r="F695" s="57"/>
      <c r="G695" s="57"/>
      <c r="H695" s="57"/>
      <c r="I695" s="60"/>
      <c r="J695" s="60"/>
      <c r="K695" s="60"/>
      <c r="L695" s="60"/>
    </row>
    <row r="696" spans="3:12" x14ac:dyDescent="0.15">
      <c r="C696" s="76"/>
      <c r="D696" s="57"/>
      <c r="E696" s="57"/>
      <c r="F696" s="57"/>
      <c r="G696" s="57"/>
      <c r="H696" s="57"/>
      <c r="I696" s="60"/>
      <c r="J696" s="60"/>
      <c r="K696" s="60"/>
      <c r="L696" s="60"/>
    </row>
    <row r="697" spans="3:12" x14ac:dyDescent="0.15">
      <c r="C697" s="57"/>
      <c r="D697" s="57"/>
      <c r="E697" s="57"/>
      <c r="F697" s="57"/>
      <c r="G697" s="57"/>
      <c r="H697" s="57"/>
      <c r="I697" s="60"/>
      <c r="J697" s="60"/>
      <c r="K697" s="60"/>
      <c r="L697" s="60"/>
    </row>
    <row r="698" spans="3:12" ht="16" x14ac:dyDescent="0.2">
      <c r="C698" s="56"/>
      <c r="D698" s="5"/>
      <c r="E698" s="5"/>
      <c r="F698" s="5"/>
      <c r="G698" s="5"/>
      <c r="H698" s="5"/>
      <c r="I698" s="60"/>
      <c r="J698" s="60"/>
      <c r="K698" s="60"/>
      <c r="L698" s="60"/>
    </row>
    <row r="699" spans="3:12" ht="16" x14ac:dyDescent="0.2">
      <c r="C699" s="56"/>
      <c r="D699" s="5"/>
      <c r="E699" s="5"/>
      <c r="F699" s="5"/>
      <c r="G699" s="5"/>
      <c r="H699" s="5"/>
      <c r="I699" s="60"/>
      <c r="J699" s="60"/>
      <c r="K699" s="60"/>
      <c r="L699" s="60"/>
    </row>
    <row r="700" spans="3:12" ht="16" x14ac:dyDescent="0.2">
      <c r="C700" s="56"/>
      <c r="D700" s="5"/>
      <c r="E700" s="5"/>
      <c r="F700" s="5"/>
      <c r="G700" s="5"/>
      <c r="H700" s="5"/>
      <c r="I700" s="60"/>
      <c r="J700" s="60"/>
      <c r="K700" s="60"/>
      <c r="L700" s="60"/>
    </row>
    <row r="701" spans="3:12" ht="16" x14ac:dyDescent="0.2">
      <c r="C701" s="68"/>
      <c r="D701" s="5"/>
      <c r="E701" s="5"/>
      <c r="F701" s="5"/>
      <c r="G701" s="5"/>
      <c r="H701" s="5"/>
      <c r="I701" s="60"/>
      <c r="J701" s="60"/>
      <c r="K701" s="60"/>
      <c r="L701" s="60"/>
    </row>
    <row r="702" spans="3:12" ht="16" x14ac:dyDescent="0.2">
      <c r="C702" s="68"/>
      <c r="D702" s="5"/>
      <c r="E702" s="5"/>
      <c r="F702" s="5"/>
      <c r="G702" s="5"/>
      <c r="H702" s="5"/>
      <c r="I702" s="60"/>
      <c r="J702" s="60"/>
      <c r="K702" s="60"/>
      <c r="L702" s="60"/>
    </row>
    <row r="703" spans="3:12" x14ac:dyDescent="0.15">
      <c r="C703" s="57"/>
      <c r="D703" s="57"/>
      <c r="E703" s="57"/>
      <c r="F703" s="57"/>
      <c r="G703" s="57"/>
      <c r="H703" s="57"/>
      <c r="I703" s="60"/>
      <c r="J703" s="60"/>
      <c r="K703" s="60"/>
      <c r="L703" s="60"/>
    </row>
    <row r="704" spans="3:12" ht="16" x14ac:dyDescent="0.2">
      <c r="C704" s="56"/>
      <c r="D704" s="5"/>
      <c r="E704" s="5"/>
      <c r="F704" s="5"/>
      <c r="G704" s="5"/>
      <c r="H704" s="5"/>
      <c r="I704" s="60"/>
      <c r="J704" s="60"/>
      <c r="K704" s="60"/>
      <c r="L704" s="60"/>
    </row>
    <row r="705" spans="3:12" ht="16" x14ac:dyDescent="0.2">
      <c r="C705" s="56"/>
      <c r="D705" s="5"/>
      <c r="E705" s="5"/>
      <c r="F705" s="5"/>
      <c r="G705" s="5"/>
      <c r="H705" s="5"/>
      <c r="I705" s="60"/>
      <c r="J705" s="60"/>
      <c r="K705" s="60"/>
      <c r="L705" s="60"/>
    </row>
    <row r="706" spans="3:12" ht="16" x14ac:dyDescent="0.2">
      <c r="C706" s="68"/>
      <c r="D706" s="5"/>
      <c r="E706" s="5"/>
      <c r="F706" s="5"/>
      <c r="G706" s="5"/>
      <c r="H706" s="5"/>
      <c r="I706" s="60"/>
      <c r="J706" s="60"/>
      <c r="K706" s="60"/>
      <c r="L706" s="60"/>
    </row>
    <row r="707" spans="3:12" ht="16" x14ac:dyDescent="0.2">
      <c r="C707" s="58"/>
      <c r="D707" s="5"/>
      <c r="E707" s="5"/>
      <c r="F707" s="5"/>
      <c r="G707" s="5"/>
      <c r="H707" s="5"/>
      <c r="I707" s="60"/>
      <c r="J707" s="60"/>
      <c r="K707" s="60"/>
      <c r="L707" s="60"/>
    </row>
    <row r="708" spans="3:12" x14ac:dyDescent="0.15">
      <c r="C708" s="57"/>
      <c r="D708" s="57"/>
      <c r="E708" s="57"/>
      <c r="F708" s="57"/>
      <c r="G708" s="57"/>
      <c r="H708" s="57"/>
      <c r="I708" s="60"/>
      <c r="J708" s="60"/>
      <c r="K708" s="60"/>
      <c r="L708" s="60"/>
    </row>
    <row r="709" spans="3:12" ht="16" x14ac:dyDescent="0.2">
      <c r="C709" s="56"/>
      <c r="D709" s="5"/>
      <c r="E709" s="5"/>
      <c r="F709" s="5"/>
      <c r="G709" s="5"/>
      <c r="H709" s="5"/>
      <c r="I709" s="60"/>
      <c r="J709" s="60"/>
      <c r="K709" s="60"/>
      <c r="L709" s="60"/>
    </row>
    <row r="710" spans="3:12" ht="16" x14ac:dyDescent="0.2">
      <c r="C710" s="56"/>
      <c r="D710" s="5"/>
      <c r="E710" s="5"/>
      <c r="F710" s="5"/>
      <c r="G710" s="5"/>
      <c r="H710" s="5"/>
      <c r="I710" s="60"/>
      <c r="J710" s="60"/>
      <c r="K710" s="60"/>
      <c r="L710" s="60"/>
    </row>
    <row r="711" spans="3:12" ht="16" x14ac:dyDescent="0.2">
      <c r="C711" s="48"/>
      <c r="D711" s="5"/>
      <c r="E711" s="5"/>
      <c r="F711" s="5"/>
      <c r="G711" s="5"/>
      <c r="H711" s="5"/>
      <c r="I711" s="60"/>
      <c r="J711" s="60"/>
      <c r="K711" s="60"/>
      <c r="L711" s="60"/>
    </row>
    <row r="712" spans="3:12" ht="16" x14ac:dyDescent="0.2">
      <c r="C712" s="68"/>
      <c r="D712" s="5"/>
      <c r="E712" s="5"/>
      <c r="F712" s="5"/>
      <c r="G712" s="5"/>
      <c r="H712" s="5"/>
      <c r="I712" s="60"/>
      <c r="J712" s="60"/>
      <c r="K712" s="60"/>
      <c r="L712" s="60"/>
    </row>
    <row r="713" spans="3:12" ht="16" x14ac:dyDescent="0.2">
      <c r="C713" s="68"/>
      <c r="D713" s="5"/>
      <c r="E713" s="5"/>
      <c r="F713" s="5"/>
      <c r="G713" s="5"/>
      <c r="H713" s="5"/>
      <c r="I713" s="60"/>
      <c r="J713" s="60"/>
      <c r="K713" s="60"/>
      <c r="L713" s="60"/>
    </row>
    <row r="714" spans="3:12" x14ac:dyDescent="0.15">
      <c r="C714" s="57"/>
      <c r="D714" s="57"/>
      <c r="E714" s="57"/>
      <c r="F714" s="57"/>
      <c r="G714" s="57"/>
      <c r="H714" s="57"/>
      <c r="I714" s="60"/>
      <c r="J714" s="60"/>
      <c r="K714" s="60"/>
      <c r="L714" s="60"/>
    </row>
    <row r="715" spans="3:12" ht="16" x14ac:dyDescent="0.2">
      <c r="C715" s="56"/>
      <c r="D715" s="5"/>
      <c r="E715" s="5"/>
      <c r="F715" s="5"/>
      <c r="G715" s="5"/>
      <c r="H715" s="5"/>
      <c r="I715" s="60"/>
      <c r="J715" s="60"/>
      <c r="K715" s="60"/>
      <c r="L715" s="60"/>
    </row>
    <row r="716" spans="3:12" ht="16" x14ac:dyDescent="0.2">
      <c r="C716" s="56"/>
      <c r="D716" s="5"/>
      <c r="E716" s="5"/>
      <c r="F716" s="5"/>
      <c r="G716" s="5"/>
      <c r="H716" s="5"/>
      <c r="I716" s="60"/>
      <c r="J716" s="60"/>
      <c r="K716" s="60"/>
      <c r="L716" s="60"/>
    </row>
    <row r="717" spans="3:12" ht="16" x14ac:dyDescent="0.2">
      <c r="C717" s="48"/>
      <c r="D717" s="5"/>
      <c r="E717" s="5"/>
      <c r="F717" s="5"/>
      <c r="G717" s="5"/>
      <c r="H717" s="5"/>
      <c r="I717" s="60"/>
      <c r="J717" s="60"/>
      <c r="K717" s="60"/>
      <c r="L717" s="60"/>
    </row>
    <row r="718" spans="3:12" ht="16" x14ac:dyDescent="0.2">
      <c r="C718" s="68"/>
      <c r="D718" s="5"/>
      <c r="E718" s="5"/>
      <c r="F718" s="5"/>
      <c r="G718" s="5"/>
      <c r="H718" s="5"/>
      <c r="I718" s="60"/>
      <c r="J718" s="60"/>
      <c r="K718" s="60"/>
      <c r="L718" s="60"/>
    </row>
    <row r="719" spans="3:12" ht="16" x14ac:dyDescent="0.2">
      <c r="C719" s="68"/>
      <c r="D719" s="5"/>
      <c r="E719" s="5"/>
      <c r="F719" s="5"/>
      <c r="G719" s="5"/>
      <c r="H719" s="5"/>
      <c r="I719" s="60"/>
      <c r="J719" s="60"/>
      <c r="K719" s="60"/>
      <c r="L719" s="60"/>
    </row>
    <row r="720" spans="3:12" x14ac:dyDescent="0.15">
      <c r="C720" s="57"/>
      <c r="D720" s="57"/>
      <c r="E720" s="57"/>
      <c r="F720" s="57"/>
      <c r="G720" s="57"/>
      <c r="H720" s="57"/>
      <c r="I720" s="60"/>
      <c r="J720" s="60"/>
      <c r="K720" s="60"/>
      <c r="L720" s="60"/>
    </row>
    <row r="721" spans="3:12" ht="16" x14ac:dyDescent="0.2">
      <c r="C721" s="56"/>
      <c r="D721" s="5"/>
      <c r="E721" s="5"/>
      <c r="F721" s="5"/>
      <c r="G721" s="5"/>
      <c r="H721" s="5"/>
      <c r="I721" s="60"/>
      <c r="J721" s="60"/>
      <c r="K721" s="60"/>
      <c r="L721" s="60"/>
    </row>
    <row r="722" spans="3:12" ht="16" x14ac:dyDescent="0.2">
      <c r="C722" s="56"/>
      <c r="D722" s="5"/>
      <c r="E722" s="5"/>
      <c r="F722" s="5"/>
      <c r="G722" s="5"/>
      <c r="H722" s="5"/>
      <c r="I722" s="60"/>
      <c r="J722" s="60"/>
      <c r="K722" s="60"/>
      <c r="L722" s="60"/>
    </row>
    <row r="723" spans="3:12" ht="16" x14ac:dyDescent="0.2">
      <c r="C723" s="68"/>
      <c r="D723" s="5"/>
      <c r="E723" s="5"/>
      <c r="F723" s="5"/>
      <c r="G723" s="5"/>
      <c r="H723" s="5"/>
      <c r="I723" s="60"/>
      <c r="J723" s="60"/>
      <c r="K723" s="60"/>
      <c r="L723" s="60"/>
    </row>
    <row r="724" spans="3:12" ht="16" x14ac:dyDescent="0.2">
      <c r="C724" s="58"/>
      <c r="D724" s="5"/>
      <c r="E724" s="5"/>
      <c r="F724" s="5"/>
      <c r="G724" s="5"/>
      <c r="H724" s="5"/>
      <c r="I724" s="60"/>
      <c r="J724" s="60"/>
      <c r="K724" s="60"/>
      <c r="L724" s="60"/>
    </row>
    <row r="725" spans="3:12" x14ac:dyDescent="0.15">
      <c r="C725" s="57"/>
      <c r="D725" s="57"/>
      <c r="E725" s="57"/>
      <c r="F725" s="57"/>
      <c r="G725" s="57"/>
      <c r="H725" s="57"/>
      <c r="I725" s="60"/>
      <c r="J725" s="60"/>
      <c r="K725" s="60"/>
      <c r="L725" s="60"/>
    </row>
    <row r="726" spans="3:12" ht="16" x14ac:dyDescent="0.2">
      <c r="C726" s="56"/>
      <c r="D726" s="5"/>
      <c r="E726" s="5"/>
      <c r="F726" s="5"/>
      <c r="G726" s="5"/>
      <c r="H726" s="5"/>
      <c r="I726" s="60"/>
      <c r="J726" s="60"/>
      <c r="K726" s="60"/>
      <c r="L726" s="60"/>
    </row>
    <row r="727" spans="3:12" ht="16" x14ac:dyDescent="0.2">
      <c r="C727" s="56"/>
      <c r="D727" s="5"/>
      <c r="E727" s="5"/>
      <c r="F727" s="5"/>
      <c r="G727" s="5"/>
      <c r="H727" s="5"/>
      <c r="I727" s="60"/>
      <c r="J727" s="60"/>
      <c r="K727" s="60"/>
      <c r="L727" s="60"/>
    </row>
    <row r="728" spans="3:12" ht="16" x14ac:dyDescent="0.2">
      <c r="C728" s="68"/>
      <c r="D728" s="5"/>
      <c r="E728" s="5"/>
      <c r="F728" s="5"/>
      <c r="G728" s="5"/>
      <c r="H728" s="5"/>
      <c r="I728" s="60"/>
      <c r="J728" s="60"/>
      <c r="K728" s="60"/>
      <c r="L728" s="60"/>
    </row>
    <row r="729" spans="3:12" ht="16" x14ac:dyDescent="0.2">
      <c r="C729" s="58"/>
      <c r="D729" s="5"/>
      <c r="E729" s="5"/>
      <c r="F729" s="5"/>
      <c r="G729" s="5"/>
      <c r="H729" s="5"/>
      <c r="I729" s="60"/>
      <c r="J729" s="60"/>
      <c r="K729" s="60"/>
      <c r="L729" s="60"/>
    </row>
    <row r="730" spans="3:12" x14ac:dyDescent="0.15">
      <c r="C730" s="57"/>
      <c r="D730" s="57"/>
      <c r="E730" s="57"/>
      <c r="F730" s="57"/>
      <c r="G730" s="57"/>
      <c r="H730" s="57"/>
      <c r="I730" s="60"/>
      <c r="J730" s="60"/>
      <c r="K730" s="60"/>
      <c r="L730" s="60"/>
    </row>
    <row r="731" spans="3:12" ht="16" x14ac:dyDescent="0.2">
      <c r="C731" s="56"/>
      <c r="D731" s="5"/>
      <c r="E731" s="5"/>
      <c r="F731" s="57"/>
      <c r="G731" s="57"/>
      <c r="H731" s="57"/>
      <c r="I731" s="60"/>
      <c r="J731" s="60"/>
      <c r="K731" s="60"/>
      <c r="L731" s="60"/>
    </row>
    <row r="732" spans="3:12" ht="16" x14ac:dyDescent="0.2">
      <c r="C732" s="56"/>
      <c r="D732" s="5"/>
      <c r="E732" s="5"/>
      <c r="F732" s="57"/>
      <c r="G732" s="57"/>
      <c r="H732" s="57"/>
      <c r="I732" s="60"/>
      <c r="J732" s="60"/>
      <c r="K732" s="60"/>
      <c r="L732" s="60"/>
    </row>
    <row r="733" spans="3:12" ht="16" x14ac:dyDescent="0.2">
      <c r="C733" s="68"/>
      <c r="D733" s="5"/>
      <c r="E733" s="5"/>
      <c r="F733" s="57"/>
      <c r="G733" s="57"/>
      <c r="H733" s="57"/>
      <c r="I733" s="60"/>
      <c r="J733" s="60"/>
      <c r="K733" s="60"/>
      <c r="L733" s="60"/>
    </row>
    <row r="734" spans="3:12" ht="16" x14ac:dyDescent="0.2">
      <c r="C734" s="58"/>
      <c r="D734" s="5"/>
      <c r="E734" s="5"/>
      <c r="F734" s="57"/>
      <c r="G734" s="57"/>
      <c r="H734" s="57"/>
      <c r="I734" s="60"/>
      <c r="J734" s="60"/>
      <c r="K734" s="60"/>
      <c r="L734" s="60"/>
    </row>
    <row r="735" spans="3:12" x14ac:dyDescent="0.15">
      <c r="C735" s="57"/>
      <c r="D735" s="57"/>
      <c r="E735" s="57"/>
      <c r="F735" s="57"/>
      <c r="G735" s="57"/>
      <c r="H735" s="57"/>
      <c r="I735" s="60"/>
      <c r="J735" s="60"/>
      <c r="K735" s="60"/>
      <c r="L735" s="60"/>
    </row>
    <row r="736" spans="3:12" ht="16" x14ac:dyDescent="0.2">
      <c r="C736" s="56"/>
      <c r="D736" s="5"/>
      <c r="E736" s="5"/>
      <c r="F736" s="57"/>
      <c r="G736" s="57"/>
      <c r="H736" s="57"/>
      <c r="I736" s="60"/>
      <c r="J736" s="60"/>
      <c r="K736" s="60"/>
      <c r="L736" s="60"/>
    </row>
    <row r="737" spans="3:12" ht="16" x14ac:dyDescent="0.2">
      <c r="C737" s="56"/>
      <c r="D737" s="5"/>
      <c r="E737" s="5"/>
      <c r="F737" s="57"/>
      <c r="G737" s="57"/>
      <c r="H737" s="57"/>
      <c r="I737" s="60"/>
      <c r="J737" s="60"/>
      <c r="K737" s="60"/>
      <c r="L737" s="60"/>
    </row>
    <row r="738" spans="3:12" ht="16" x14ac:dyDescent="0.2">
      <c r="C738" s="68"/>
      <c r="D738" s="5"/>
      <c r="E738" s="5"/>
      <c r="F738" s="57"/>
      <c r="G738" s="57"/>
      <c r="H738" s="57"/>
      <c r="I738" s="60"/>
      <c r="J738" s="60"/>
      <c r="K738" s="60"/>
      <c r="L738" s="60"/>
    </row>
    <row r="739" spans="3:12" ht="16" x14ac:dyDescent="0.2">
      <c r="C739" s="58"/>
      <c r="D739" s="5"/>
      <c r="E739" s="5"/>
      <c r="F739" s="57"/>
      <c r="G739" s="57"/>
      <c r="H739" s="57"/>
      <c r="I739" s="60"/>
      <c r="J739" s="60"/>
      <c r="K739" s="60"/>
      <c r="L739" s="60"/>
    </row>
    <row r="740" spans="3:12" x14ac:dyDescent="0.15">
      <c r="C740" s="57"/>
      <c r="D740" s="57"/>
      <c r="E740" s="57"/>
      <c r="F740" s="57"/>
      <c r="G740" s="57"/>
      <c r="H740" s="57"/>
      <c r="I740" s="60"/>
      <c r="J740" s="60"/>
      <c r="K740" s="60"/>
      <c r="L740" s="60"/>
    </row>
    <row r="741" spans="3:12" ht="16" x14ac:dyDescent="0.2">
      <c r="C741" s="56"/>
      <c r="D741" s="5"/>
      <c r="E741" s="5"/>
      <c r="F741" s="57"/>
      <c r="G741" s="57"/>
      <c r="H741" s="57"/>
      <c r="I741" s="60"/>
      <c r="J741" s="60"/>
      <c r="K741" s="60"/>
      <c r="L741" s="60"/>
    </row>
    <row r="742" spans="3:12" ht="16" x14ac:dyDescent="0.2">
      <c r="C742" s="56"/>
      <c r="D742" s="5"/>
      <c r="E742" s="5"/>
      <c r="F742" s="57"/>
      <c r="G742" s="57"/>
      <c r="H742" s="57"/>
      <c r="I742" s="60"/>
      <c r="J742" s="60"/>
      <c r="K742" s="60"/>
      <c r="L742" s="60"/>
    </row>
    <row r="743" spans="3:12" ht="16" x14ac:dyDescent="0.2">
      <c r="C743" s="68"/>
      <c r="D743" s="5"/>
      <c r="E743" s="5"/>
      <c r="F743" s="57"/>
      <c r="G743" s="57"/>
      <c r="H743" s="57"/>
      <c r="I743" s="60"/>
      <c r="J743" s="60"/>
      <c r="K743" s="60"/>
      <c r="L743" s="60"/>
    </row>
    <row r="744" spans="3:12" ht="16" x14ac:dyDescent="0.2">
      <c r="C744" s="58"/>
      <c r="D744" s="5"/>
      <c r="E744" s="5"/>
      <c r="F744" s="57"/>
      <c r="G744" s="57"/>
      <c r="H744" s="57"/>
      <c r="I744" s="60"/>
      <c r="J744" s="60"/>
      <c r="K744" s="60"/>
      <c r="L744" s="60"/>
    </row>
    <row r="745" spans="3:12" x14ac:dyDescent="0.15">
      <c r="C745" s="57"/>
      <c r="D745" s="57"/>
      <c r="E745" s="57"/>
      <c r="F745" s="57"/>
      <c r="G745" s="57"/>
      <c r="H745" s="57"/>
      <c r="I745" s="60"/>
      <c r="J745" s="60"/>
      <c r="K745" s="60"/>
      <c r="L745" s="60"/>
    </row>
    <row r="746" spans="3:12" ht="16" x14ac:dyDescent="0.2">
      <c r="C746" s="56"/>
      <c r="D746" s="5"/>
      <c r="E746" s="5"/>
      <c r="F746" s="57"/>
      <c r="G746" s="57"/>
      <c r="H746" s="57"/>
      <c r="I746" s="60"/>
      <c r="J746" s="60"/>
      <c r="K746" s="60"/>
      <c r="L746" s="60"/>
    </row>
    <row r="747" spans="3:12" ht="16" x14ac:dyDescent="0.2">
      <c r="C747" s="56"/>
      <c r="D747" s="5"/>
      <c r="E747" s="5"/>
      <c r="F747" s="57"/>
      <c r="G747" s="57"/>
      <c r="H747" s="57"/>
      <c r="I747" s="60"/>
      <c r="J747" s="60"/>
      <c r="K747" s="60"/>
      <c r="L747" s="60"/>
    </row>
    <row r="748" spans="3:12" ht="16" x14ac:dyDescent="0.2">
      <c r="C748" s="56"/>
      <c r="D748" s="5"/>
      <c r="E748" s="5"/>
      <c r="F748" s="57"/>
      <c r="G748" s="57"/>
      <c r="H748" s="57"/>
      <c r="I748" s="60"/>
      <c r="J748" s="60"/>
      <c r="K748" s="60"/>
      <c r="L748" s="60"/>
    </row>
    <row r="749" spans="3:12" ht="16" x14ac:dyDescent="0.2">
      <c r="C749" s="68"/>
      <c r="D749" s="5"/>
      <c r="E749" s="5"/>
      <c r="F749" s="57"/>
      <c r="G749" s="57"/>
      <c r="H749" s="57"/>
      <c r="I749" s="60"/>
      <c r="J749" s="60"/>
      <c r="K749" s="60"/>
      <c r="L749" s="60"/>
    </row>
    <row r="750" spans="3:12" ht="16" x14ac:dyDescent="0.2">
      <c r="C750" s="58"/>
      <c r="D750" s="5"/>
      <c r="E750" s="5"/>
      <c r="F750" s="57"/>
      <c r="G750" s="57"/>
      <c r="H750" s="57"/>
      <c r="I750" s="60"/>
      <c r="J750" s="60"/>
      <c r="K750" s="60"/>
      <c r="L750" s="60"/>
    </row>
    <row r="751" spans="3:12" x14ac:dyDescent="0.15">
      <c r="C751" s="57"/>
      <c r="D751" s="57"/>
      <c r="E751" s="57"/>
      <c r="F751" s="57"/>
      <c r="G751" s="57"/>
      <c r="H751" s="57"/>
      <c r="I751" s="60"/>
      <c r="J751" s="60"/>
      <c r="K751" s="60"/>
      <c r="L751" s="60"/>
    </row>
    <row r="752" spans="3:12" ht="16" x14ac:dyDescent="0.2">
      <c r="C752" s="56"/>
      <c r="D752" s="5"/>
      <c r="E752" s="5"/>
      <c r="F752" s="5"/>
      <c r="G752" s="5"/>
      <c r="H752" s="5"/>
      <c r="I752" s="60"/>
      <c r="J752" s="60"/>
      <c r="K752" s="60"/>
      <c r="L752" s="60"/>
    </row>
    <row r="753" spans="2:12" ht="16" x14ac:dyDescent="0.2">
      <c r="C753" s="56"/>
      <c r="D753" s="5"/>
      <c r="E753" s="5"/>
      <c r="F753" s="5"/>
      <c r="G753" s="5"/>
      <c r="H753" s="5"/>
      <c r="I753" s="60"/>
      <c r="J753" s="60"/>
      <c r="K753" s="60"/>
      <c r="L753" s="60"/>
    </row>
    <row r="754" spans="2:12" ht="16" x14ac:dyDescent="0.2">
      <c r="C754" s="82"/>
      <c r="D754" s="5"/>
      <c r="E754" s="5"/>
      <c r="F754" s="5"/>
      <c r="G754" s="5"/>
      <c r="H754" s="5"/>
      <c r="I754" s="60"/>
      <c r="J754" s="60"/>
      <c r="K754" s="60"/>
      <c r="L754" s="60"/>
    </row>
    <row r="755" spans="2:12" ht="16" x14ac:dyDescent="0.2">
      <c r="C755" s="82"/>
      <c r="D755" s="5"/>
      <c r="E755" s="5"/>
      <c r="F755" s="5"/>
      <c r="G755" s="5"/>
      <c r="H755" s="5"/>
      <c r="I755" s="60"/>
      <c r="J755" s="60"/>
      <c r="K755" s="60"/>
      <c r="L755" s="60"/>
    </row>
    <row r="756" spans="2:12" x14ac:dyDescent="0.15">
      <c r="C756" s="57"/>
      <c r="D756" s="57"/>
      <c r="E756" s="57"/>
      <c r="F756" s="57"/>
      <c r="G756" s="57"/>
      <c r="H756" s="57"/>
      <c r="I756" s="60"/>
      <c r="J756" s="60"/>
      <c r="K756" s="60"/>
      <c r="L756" s="60"/>
    </row>
    <row r="757" spans="2:12" ht="16" x14ac:dyDescent="0.2">
      <c r="B757" s="73"/>
      <c r="C757" s="70"/>
      <c r="D757" s="71"/>
      <c r="E757" s="71"/>
      <c r="F757" s="71"/>
      <c r="G757" s="71"/>
      <c r="H757" s="71"/>
      <c r="I757" s="60"/>
      <c r="J757" s="60"/>
      <c r="K757" s="60"/>
      <c r="L757" s="60"/>
    </row>
    <row r="758" spans="2:12" ht="16" x14ac:dyDescent="0.2">
      <c r="B758" s="73"/>
      <c r="C758" s="70"/>
      <c r="D758" s="71"/>
      <c r="E758" s="71"/>
      <c r="F758" s="71"/>
      <c r="G758" s="71"/>
      <c r="H758" s="71"/>
      <c r="I758" s="60"/>
      <c r="J758" s="60"/>
      <c r="K758" s="60"/>
      <c r="L758" s="60"/>
    </row>
    <row r="759" spans="2:12" ht="16" x14ac:dyDescent="0.2">
      <c r="B759" s="73"/>
      <c r="C759" s="93"/>
      <c r="D759" s="71"/>
      <c r="E759" s="71"/>
      <c r="F759" s="71"/>
      <c r="G759" s="71"/>
      <c r="H759" s="71"/>
      <c r="I759" s="60"/>
      <c r="J759" s="60"/>
      <c r="K759" s="60"/>
      <c r="L759" s="60"/>
    </row>
    <row r="760" spans="2:12" ht="16" x14ac:dyDescent="0.2">
      <c r="B760" s="73"/>
      <c r="C760" s="93"/>
      <c r="D760" s="71"/>
      <c r="E760" s="71"/>
      <c r="F760" s="71"/>
      <c r="G760" s="71"/>
      <c r="H760" s="71"/>
      <c r="I760" s="60"/>
      <c r="J760" s="60"/>
      <c r="K760" s="60"/>
      <c r="L760" s="60"/>
    </row>
    <row r="761" spans="2:12" x14ac:dyDescent="0.15">
      <c r="C761" s="57"/>
      <c r="D761" s="57"/>
      <c r="E761" s="57"/>
      <c r="F761" s="57"/>
      <c r="G761" s="57"/>
      <c r="H761" s="57"/>
      <c r="I761" s="60"/>
      <c r="J761" s="60"/>
      <c r="K761" s="60"/>
      <c r="L761" s="60"/>
    </row>
    <row r="762" spans="2:12" ht="16" x14ac:dyDescent="0.2">
      <c r="C762" s="56"/>
      <c r="D762" s="5"/>
      <c r="E762" s="5"/>
      <c r="F762" s="5"/>
      <c r="G762" s="5"/>
      <c r="H762" s="5"/>
      <c r="I762" s="60"/>
      <c r="J762" s="60"/>
      <c r="K762" s="60"/>
      <c r="L762" s="60"/>
    </row>
    <row r="763" spans="2:12" ht="16" x14ac:dyDescent="0.2">
      <c r="C763" s="56"/>
      <c r="D763" s="5"/>
      <c r="E763" s="5"/>
      <c r="F763" s="5"/>
      <c r="G763" s="5"/>
      <c r="H763" s="5"/>
      <c r="I763" s="60"/>
      <c r="J763" s="60"/>
      <c r="K763" s="60"/>
      <c r="L763" s="60"/>
    </row>
    <row r="764" spans="2:12" ht="16" x14ac:dyDescent="0.2">
      <c r="C764" s="82"/>
      <c r="D764" s="5"/>
      <c r="E764" s="5"/>
      <c r="F764" s="5"/>
      <c r="G764" s="5"/>
      <c r="H764" s="5"/>
      <c r="I764" s="60"/>
      <c r="J764" s="60"/>
      <c r="K764" s="60"/>
      <c r="L764" s="60"/>
    </row>
    <row r="765" spans="2:12" ht="16" x14ac:dyDescent="0.2">
      <c r="C765" s="86"/>
      <c r="D765" s="5"/>
      <c r="E765" s="5"/>
      <c r="F765" s="5"/>
      <c r="G765" s="5"/>
      <c r="H765" s="5"/>
      <c r="I765" s="60"/>
      <c r="J765" s="60"/>
      <c r="K765" s="60"/>
      <c r="L765" s="60"/>
    </row>
    <row r="766" spans="2:12" ht="16" x14ac:dyDescent="0.2">
      <c r="C766" s="82"/>
      <c r="D766" s="5"/>
      <c r="E766" s="5"/>
      <c r="F766" s="5"/>
      <c r="G766" s="5"/>
      <c r="H766" s="5"/>
      <c r="I766" s="60"/>
      <c r="J766" s="60"/>
      <c r="K766" s="60"/>
      <c r="L766" s="60"/>
    </row>
    <row r="767" spans="2:12" x14ac:dyDescent="0.15">
      <c r="C767" s="57"/>
      <c r="D767" s="57"/>
      <c r="E767" s="57"/>
      <c r="F767" s="57"/>
      <c r="G767" s="57"/>
      <c r="H767" s="57"/>
      <c r="I767" s="60"/>
      <c r="J767" s="60"/>
      <c r="K767" s="60"/>
      <c r="L767" s="60"/>
    </row>
    <row r="768" spans="2:12" x14ac:dyDescent="0.15">
      <c r="C768" s="57"/>
      <c r="D768" s="57"/>
      <c r="E768" s="57"/>
      <c r="F768" s="57"/>
      <c r="G768" s="57"/>
      <c r="H768" s="57"/>
      <c r="I768" s="60"/>
      <c r="J768" s="60"/>
      <c r="K768" s="60"/>
      <c r="L768" s="60"/>
    </row>
    <row r="769" spans="3:12" x14ac:dyDescent="0.15">
      <c r="C769" s="57"/>
      <c r="D769" s="57"/>
      <c r="E769" s="57"/>
      <c r="F769" s="57"/>
      <c r="G769" s="57"/>
      <c r="H769" s="57"/>
      <c r="I769" s="60"/>
      <c r="J769" s="60"/>
      <c r="K769" s="60"/>
      <c r="L769" s="60"/>
    </row>
    <row r="770" spans="3:12" x14ac:dyDescent="0.15">
      <c r="C770" s="57"/>
      <c r="D770" s="57"/>
      <c r="E770" s="57"/>
      <c r="F770" s="57"/>
      <c r="G770" s="57"/>
      <c r="H770" s="57"/>
      <c r="I770" s="60"/>
      <c r="J770" s="60"/>
      <c r="K770" s="60"/>
      <c r="L770" s="60"/>
    </row>
    <row r="771" spans="3:12" x14ac:dyDescent="0.15">
      <c r="C771" s="57"/>
      <c r="D771" s="57"/>
      <c r="E771" s="57"/>
      <c r="F771" s="57"/>
      <c r="G771" s="57"/>
      <c r="H771" s="57"/>
      <c r="I771" s="60"/>
      <c r="J771" s="60"/>
      <c r="K771" s="60"/>
      <c r="L771" s="60"/>
    </row>
    <row r="772" spans="3:12" x14ac:dyDescent="0.15">
      <c r="C772" s="57"/>
      <c r="D772" s="57"/>
      <c r="E772" s="57"/>
      <c r="F772" s="57"/>
      <c r="G772" s="57"/>
      <c r="H772" s="57"/>
      <c r="I772" s="60"/>
      <c r="J772" s="60"/>
      <c r="K772" s="60"/>
      <c r="L772" s="60"/>
    </row>
    <row r="773" spans="3:12" x14ac:dyDescent="0.15">
      <c r="C773" s="57"/>
      <c r="D773" s="57"/>
      <c r="E773" s="57"/>
      <c r="F773" s="57"/>
      <c r="G773" s="57"/>
      <c r="H773" s="57"/>
      <c r="I773" s="60"/>
      <c r="J773" s="60"/>
      <c r="K773" s="60"/>
      <c r="L773" s="60"/>
    </row>
    <row r="774" spans="3:12" x14ac:dyDescent="0.15">
      <c r="C774" s="57"/>
      <c r="D774" s="57"/>
      <c r="E774" s="57"/>
      <c r="F774" s="57"/>
      <c r="G774" s="57"/>
      <c r="H774" s="57"/>
      <c r="I774" s="60"/>
      <c r="J774" s="60"/>
      <c r="K774" s="60"/>
      <c r="L774" s="60"/>
    </row>
    <row r="775" spans="3:12" x14ac:dyDescent="0.15">
      <c r="C775" s="57"/>
      <c r="D775" s="57"/>
      <c r="E775" s="57"/>
      <c r="F775" s="57"/>
      <c r="G775" s="57"/>
      <c r="H775" s="57"/>
      <c r="I775" s="60"/>
      <c r="J775" s="60"/>
      <c r="K775" s="60"/>
      <c r="L775" s="60"/>
    </row>
    <row r="776" spans="3:12" x14ac:dyDescent="0.15">
      <c r="C776" s="57"/>
      <c r="D776" s="57"/>
      <c r="E776" s="57"/>
      <c r="F776" s="57"/>
      <c r="G776" s="57"/>
      <c r="H776" s="57"/>
      <c r="I776" s="60"/>
      <c r="J776" s="60"/>
      <c r="K776" s="60"/>
      <c r="L776" s="60"/>
    </row>
    <row r="777" spans="3:12" x14ac:dyDescent="0.15">
      <c r="C777" s="57"/>
      <c r="D777" s="57"/>
      <c r="E777" s="57"/>
      <c r="F777" s="57"/>
      <c r="G777" s="57"/>
      <c r="H777" s="57"/>
      <c r="I777" s="60"/>
      <c r="J777" s="60"/>
      <c r="K777" s="60"/>
      <c r="L777" s="60"/>
    </row>
    <row r="778" spans="3:12" x14ac:dyDescent="0.15">
      <c r="C778" s="57"/>
      <c r="D778" s="57"/>
      <c r="E778" s="57"/>
      <c r="F778" s="57"/>
      <c r="G778" s="57"/>
      <c r="H778" s="57"/>
      <c r="I778" s="60"/>
      <c r="J778" s="60"/>
      <c r="K778" s="60"/>
      <c r="L778" s="60"/>
    </row>
    <row r="779" spans="3:12" x14ac:dyDescent="0.15">
      <c r="C779" s="57"/>
      <c r="D779" s="57"/>
      <c r="E779" s="57"/>
      <c r="F779" s="57"/>
      <c r="G779" s="57"/>
      <c r="H779" s="57"/>
      <c r="I779" s="60"/>
      <c r="J779" s="60"/>
      <c r="K779" s="60"/>
      <c r="L779" s="60"/>
    </row>
    <row r="780" spans="3:12" x14ac:dyDescent="0.15">
      <c r="C780" s="57"/>
      <c r="D780" s="57"/>
      <c r="E780" s="57"/>
      <c r="F780" s="57"/>
      <c r="G780" s="57"/>
      <c r="H780" s="57"/>
      <c r="I780" s="60"/>
      <c r="J780" s="60"/>
      <c r="K780" s="60"/>
      <c r="L780" s="60"/>
    </row>
    <row r="781" spans="3:12" x14ac:dyDescent="0.15">
      <c r="C781" s="57"/>
      <c r="D781" s="57"/>
      <c r="E781" s="57"/>
      <c r="F781" s="57"/>
      <c r="G781" s="57"/>
      <c r="H781" s="57"/>
      <c r="I781" s="60"/>
      <c r="J781" s="60"/>
      <c r="K781" s="60"/>
      <c r="L781" s="60"/>
    </row>
    <row r="782" spans="3:12" x14ac:dyDescent="0.15">
      <c r="C782" s="57"/>
      <c r="D782" s="57"/>
      <c r="E782" s="57"/>
      <c r="F782" s="57"/>
      <c r="G782" s="57"/>
      <c r="H782" s="57"/>
      <c r="I782" s="60"/>
      <c r="J782" s="60"/>
      <c r="K782" s="60"/>
      <c r="L782" s="60"/>
    </row>
    <row r="783" spans="3:12" x14ac:dyDescent="0.15">
      <c r="C783" s="57"/>
      <c r="D783" s="57"/>
      <c r="E783" s="57"/>
      <c r="F783" s="57"/>
      <c r="G783" s="57"/>
      <c r="H783" s="57"/>
      <c r="I783" s="60"/>
      <c r="J783" s="60"/>
      <c r="K783" s="60"/>
      <c r="L783" s="60"/>
    </row>
    <row r="784" spans="3:12" x14ac:dyDescent="0.15">
      <c r="C784" s="57"/>
      <c r="D784" s="57"/>
      <c r="E784" s="57"/>
      <c r="F784" s="57"/>
      <c r="G784" s="57"/>
      <c r="H784" s="57"/>
      <c r="I784" s="60"/>
      <c r="J784" s="60"/>
      <c r="K784" s="60"/>
      <c r="L784" s="60"/>
    </row>
    <row r="785" spans="3:12" x14ac:dyDescent="0.15">
      <c r="C785" s="57"/>
      <c r="D785" s="57"/>
      <c r="E785" s="57"/>
      <c r="F785" s="57"/>
      <c r="G785" s="57"/>
      <c r="H785" s="57"/>
      <c r="I785" s="60"/>
      <c r="J785" s="60"/>
      <c r="K785" s="60"/>
      <c r="L785" s="60"/>
    </row>
    <row r="786" spans="3:12" x14ac:dyDescent="0.15">
      <c r="C786" s="57"/>
      <c r="D786" s="57"/>
      <c r="E786" s="57"/>
      <c r="F786" s="57"/>
      <c r="G786" s="57"/>
      <c r="H786" s="57"/>
      <c r="I786" s="60"/>
      <c r="J786" s="60"/>
      <c r="K786" s="60"/>
      <c r="L786" s="60"/>
    </row>
    <row r="787" spans="3:12" x14ac:dyDescent="0.15">
      <c r="C787" s="57"/>
      <c r="D787" s="57"/>
      <c r="E787" s="57"/>
      <c r="F787" s="57"/>
      <c r="G787" s="57"/>
      <c r="H787" s="57"/>
      <c r="I787" s="60"/>
      <c r="J787" s="60"/>
      <c r="K787" s="60"/>
      <c r="L787" s="60"/>
    </row>
    <row r="788" spans="3:12" x14ac:dyDescent="0.15">
      <c r="C788" s="57"/>
      <c r="D788" s="57"/>
      <c r="E788" s="57"/>
      <c r="F788" s="57"/>
      <c r="G788" s="57"/>
      <c r="H788" s="57"/>
      <c r="I788" s="60"/>
      <c r="J788" s="60"/>
      <c r="K788" s="60"/>
      <c r="L788" s="60"/>
    </row>
    <row r="789" spans="3:12" x14ac:dyDescent="0.15">
      <c r="C789" s="57"/>
      <c r="D789" s="57"/>
      <c r="E789" s="57"/>
    </row>
    <row r="790" spans="3:12" x14ac:dyDescent="0.15">
      <c r="C790" s="57"/>
      <c r="D790" s="57"/>
      <c r="E790" s="57"/>
    </row>
    <row r="791" spans="3:12" x14ac:dyDescent="0.15">
      <c r="C791" s="57"/>
      <c r="D791" s="57"/>
      <c r="E791" s="57"/>
    </row>
    <row r="792" spans="3:12" x14ac:dyDescent="0.15">
      <c r="C792" s="57"/>
      <c r="D792" s="57"/>
      <c r="E792" s="57"/>
    </row>
  </sheetData>
  <mergeCells count="2">
    <mergeCell ref="E2:E3"/>
    <mergeCell ref="B23:B24"/>
  </mergeCells>
  <printOptions horizontalCentered="1" verticalCentered="1"/>
  <pageMargins left="0" right="0" top="0" bottom="0" header="0" footer="0"/>
  <pageSetup paperSize="9" orientation="landscape" horizontalDpi="180" verticalDpi="180" r:id="rId1"/>
  <rowBreaks count="1" manualBreakCount="1">
    <brk id="3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  <pageSetUpPr fitToPage="1"/>
  </sheetPr>
  <dimension ref="A1:BA766"/>
  <sheetViews>
    <sheetView zoomScale="85" zoomScaleNormal="85" workbookViewId="0">
      <pane ySplit="1" topLeftCell="A2" activePane="bottomLeft" state="frozen"/>
      <selection pane="bottomLeft" activeCell="K31" sqref="K31"/>
    </sheetView>
  </sheetViews>
  <sheetFormatPr baseColWidth="10" defaultColWidth="9.1640625" defaultRowHeight="14" x14ac:dyDescent="0.15"/>
  <cols>
    <col min="1" max="1" width="6.6640625" style="1" customWidth="1"/>
    <col min="2" max="2" width="15.33203125" style="1" hidden="1" customWidth="1"/>
    <col min="3" max="3" width="13" style="1" customWidth="1"/>
    <col min="4" max="4" width="11.6640625" style="1" customWidth="1"/>
    <col min="5" max="6" width="12" style="1" customWidth="1"/>
    <col min="7" max="8" width="16.1640625" style="1" customWidth="1"/>
    <col min="9" max="9" width="17.83203125" style="1" customWidth="1"/>
    <col min="10" max="10" width="13.33203125" style="1" customWidth="1"/>
    <col min="11" max="16384" width="9.1640625" style="2"/>
  </cols>
  <sheetData>
    <row r="1" spans="1:12" s="1" customFormat="1" ht="45" x14ac:dyDescent="0.15">
      <c r="A1" s="69" t="s">
        <v>13</v>
      </c>
      <c r="B1" s="104" t="s">
        <v>1287</v>
      </c>
      <c r="C1" s="104" t="s">
        <v>2833</v>
      </c>
      <c r="D1" s="104" t="s">
        <v>2834</v>
      </c>
      <c r="E1" s="104" t="s">
        <v>2832</v>
      </c>
      <c r="F1" s="104" t="s">
        <v>2837</v>
      </c>
      <c r="G1" s="104" t="s">
        <v>2835</v>
      </c>
      <c r="H1" s="99" t="s">
        <v>2836</v>
      </c>
      <c r="I1" s="104" t="s">
        <v>2754</v>
      </c>
      <c r="J1" s="104" t="s">
        <v>2755</v>
      </c>
      <c r="K1" s="4"/>
    </row>
    <row r="2" spans="1:12" ht="29.25" customHeight="1" x14ac:dyDescent="0.2">
      <c r="A2" s="160">
        <v>0.375</v>
      </c>
      <c r="B2" s="160"/>
      <c r="C2" s="101"/>
      <c r="D2" s="101"/>
      <c r="E2" s="329" t="s">
        <v>2753</v>
      </c>
      <c r="F2" s="305"/>
      <c r="G2" s="101"/>
      <c r="H2" s="101"/>
      <c r="I2" s="101"/>
      <c r="J2" s="101"/>
      <c r="K2" s="50"/>
      <c r="L2"/>
    </row>
    <row r="3" spans="1:12" ht="15" x14ac:dyDescent="0.2">
      <c r="A3" s="160">
        <v>0.40625</v>
      </c>
      <c r="B3" s="160"/>
      <c r="C3" s="101"/>
      <c r="D3" s="101"/>
      <c r="E3" s="101"/>
      <c r="F3" s="101"/>
      <c r="G3" s="101"/>
      <c r="H3" s="101"/>
      <c r="I3" s="141"/>
      <c r="J3" s="141"/>
      <c r="K3" s="50"/>
      <c r="L3"/>
    </row>
    <row r="4" spans="1:12" ht="15" customHeight="1" x14ac:dyDescent="0.2">
      <c r="A4" s="160">
        <v>0.4375</v>
      </c>
      <c r="B4" s="160"/>
      <c r="C4" s="101"/>
      <c r="D4" s="101"/>
      <c r="E4" s="101"/>
      <c r="F4" s="101"/>
      <c r="G4" s="101"/>
      <c r="H4" s="101"/>
      <c r="I4" s="146"/>
      <c r="J4" s="146"/>
      <c r="K4" s="50"/>
      <c r="L4"/>
    </row>
    <row r="5" spans="1:12" ht="15" customHeight="1" x14ac:dyDescent="0.2">
      <c r="A5" s="160">
        <v>0.46875</v>
      </c>
      <c r="B5" s="160"/>
      <c r="C5" s="101"/>
      <c r="D5" s="141"/>
      <c r="E5" s="141"/>
      <c r="F5" s="413" t="s">
        <v>2608</v>
      </c>
      <c r="G5" s="418"/>
      <c r="H5" s="101"/>
      <c r="I5" s="141"/>
      <c r="J5" s="141">
        <v>81</v>
      </c>
      <c r="K5" s="50"/>
      <c r="L5"/>
    </row>
    <row r="6" spans="1:12" ht="15" x14ac:dyDescent="0.2">
      <c r="A6" s="160">
        <v>0.5</v>
      </c>
      <c r="B6" s="160"/>
      <c r="C6" s="141"/>
      <c r="D6" s="101"/>
      <c r="E6" s="101"/>
      <c r="F6" s="414"/>
      <c r="G6" s="419"/>
      <c r="H6" s="101"/>
      <c r="I6" s="101"/>
      <c r="J6" s="141">
        <v>3</v>
      </c>
      <c r="K6" s="50"/>
      <c r="L6"/>
    </row>
    <row r="7" spans="1:12" ht="15" x14ac:dyDescent="0.2">
      <c r="A7" s="160">
        <v>0.53125</v>
      </c>
      <c r="B7" s="160"/>
      <c r="C7" s="141"/>
      <c r="D7" s="101"/>
      <c r="E7" s="101"/>
      <c r="F7" s="101"/>
      <c r="G7" s="155"/>
      <c r="H7" s="141"/>
      <c r="I7" s="101"/>
      <c r="J7" s="141">
        <v>65</v>
      </c>
      <c r="K7" s="50"/>
      <c r="L7"/>
    </row>
    <row r="8" spans="1:12" ht="30" x14ac:dyDescent="0.2">
      <c r="A8" s="160">
        <v>0.5625</v>
      </c>
      <c r="B8" s="160"/>
      <c r="C8" s="141"/>
      <c r="D8" s="141" t="s">
        <v>2575</v>
      </c>
      <c r="E8" s="101"/>
      <c r="F8" s="329" t="s">
        <v>3000</v>
      </c>
      <c r="G8" s="109"/>
      <c r="H8" s="250"/>
      <c r="I8" s="168"/>
      <c r="J8" s="250">
        <v>66</v>
      </c>
      <c r="K8"/>
      <c r="L8"/>
    </row>
    <row r="9" spans="1:12" ht="30.75" customHeight="1" x14ac:dyDescent="0.2">
      <c r="A9" s="160">
        <v>0.59375</v>
      </c>
      <c r="B9" s="160"/>
      <c r="C9" s="329" t="s">
        <v>2925</v>
      </c>
      <c r="D9" s="101"/>
      <c r="E9" s="101"/>
      <c r="F9" s="101"/>
      <c r="G9" s="109"/>
      <c r="H9" s="109"/>
      <c r="I9" s="329" t="s">
        <v>3070</v>
      </c>
      <c r="J9" s="250">
        <v>48</v>
      </c>
      <c r="K9" s="50"/>
      <c r="L9"/>
    </row>
    <row r="10" spans="1:12" x14ac:dyDescent="0.15">
      <c r="A10" s="160">
        <v>0.625</v>
      </c>
      <c r="B10" s="160"/>
      <c r="C10" s="141"/>
      <c r="D10" s="141">
        <v>26</v>
      </c>
      <c r="E10" s="101"/>
      <c r="F10" s="101"/>
      <c r="G10" s="168"/>
      <c r="H10" s="168"/>
      <c r="I10" s="146"/>
      <c r="J10" s="146">
        <v>114</v>
      </c>
      <c r="K10" s="50"/>
      <c r="L10" s="1"/>
    </row>
    <row r="11" spans="1:12" ht="15" x14ac:dyDescent="0.2">
      <c r="A11" s="160">
        <v>0.65625</v>
      </c>
      <c r="B11" s="156"/>
      <c r="C11" s="101"/>
      <c r="D11" s="141"/>
      <c r="E11" s="141"/>
      <c r="F11" s="141"/>
      <c r="G11" s="168"/>
      <c r="H11" s="250">
        <v>177</v>
      </c>
      <c r="I11" s="109"/>
      <c r="J11" s="109"/>
      <c r="K11" s="50"/>
      <c r="L11"/>
    </row>
    <row r="12" spans="1:12" ht="30" x14ac:dyDescent="0.2">
      <c r="A12" s="160">
        <v>0.6875</v>
      </c>
      <c r="B12" s="156"/>
      <c r="C12" s="101"/>
      <c r="D12" s="141"/>
      <c r="E12" s="141"/>
      <c r="F12" s="141"/>
      <c r="G12" s="168"/>
      <c r="H12" s="259" t="s">
        <v>3057</v>
      </c>
      <c r="I12" s="250" t="s">
        <v>3071</v>
      </c>
      <c r="J12" s="146"/>
      <c r="K12" s="50"/>
      <c r="L12"/>
    </row>
    <row r="13" spans="1:12" ht="36.75" customHeight="1" x14ac:dyDescent="0.2">
      <c r="A13" s="160">
        <v>0.71875</v>
      </c>
      <c r="B13" s="156"/>
      <c r="C13" s="329" t="s">
        <v>2908</v>
      </c>
      <c r="D13" s="141"/>
      <c r="E13" s="101"/>
      <c r="F13" s="101"/>
      <c r="G13" s="168"/>
      <c r="H13" s="146">
        <v>16</v>
      </c>
      <c r="I13" s="146" t="s">
        <v>2515</v>
      </c>
      <c r="J13" s="109"/>
      <c r="K13" s="50"/>
      <c r="L13"/>
    </row>
    <row r="14" spans="1:12" ht="18" customHeight="1" x14ac:dyDescent="0.2">
      <c r="A14" s="160">
        <v>0.75</v>
      </c>
      <c r="B14" s="156"/>
      <c r="C14" s="141">
        <v>112</v>
      </c>
      <c r="D14" s="141">
        <v>139</v>
      </c>
      <c r="E14" s="101"/>
      <c r="F14" s="101"/>
      <c r="G14" s="146" t="s">
        <v>2706</v>
      </c>
      <c r="H14" s="146"/>
      <c r="I14" s="146">
        <v>7</v>
      </c>
      <c r="J14" s="146" t="s">
        <v>2687</v>
      </c>
      <c r="K14" s="55"/>
      <c r="L14"/>
    </row>
    <row r="15" spans="1:12" ht="45" x14ac:dyDescent="0.2">
      <c r="A15" s="160">
        <v>0.78125</v>
      </c>
      <c r="B15" s="134"/>
      <c r="C15" s="141"/>
      <c r="D15" s="101"/>
      <c r="E15" s="141"/>
      <c r="F15" s="141"/>
      <c r="G15" s="250"/>
      <c r="H15" s="409" t="s">
        <v>2810</v>
      </c>
      <c r="I15" s="250">
        <v>166</v>
      </c>
      <c r="J15" s="250" t="s">
        <v>2800</v>
      </c>
      <c r="K15" s="50"/>
      <c r="L15"/>
    </row>
    <row r="16" spans="1:12" ht="15" x14ac:dyDescent="0.2">
      <c r="A16" s="160">
        <v>0.8125</v>
      </c>
      <c r="B16" s="134"/>
      <c r="C16" s="339"/>
      <c r="D16" s="141"/>
      <c r="E16" s="332"/>
      <c r="F16" s="332"/>
      <c r="G16" s="415"/>
      <c r="H16" s="417"/>
      <c r="I16" s="146" t="s">
        <v>2522</v>
      </c>
      <c r="J16" s="146">
        <v>155</v>
      </c>
      <c r="K16" s="50"/>
      <c r="L16"/>
    </row>
    <row r="17" spans="1:53" ht="15" x14ac:dyDescent="0.2">
      <c r="A17" s="160">
        <v>0.84375</v>
      </c>
      <c r="B17" s="160"/>
      <c r="C17" s="339"/>
      <c r="D17" s="141"/>
      <c r="E17" s="333"/>
      <c r="F17" s="333"/>
      <c r="G17" s="416"/>
      <c r="H17" s="409" t="s">
        <v>2701</v>
      </c>
      <c r="I17" s="101"/>
      <c r="J17" s="141"/>
      <c r="K17" s="55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ht="15" x14ac:dyDescent="0.2">
      <c r="A18" s="160">
        <v>0.875</v>
      </c>
      <c r="B18" s="160"/>
      <c r="C18" s="339"/>
      <c r="D18" s="141"/>
      <c r="E18" s="141"/>
      <c r="F18" s="141"/>
      <c r="G18" s="141" t="s">
        <v>2712</v>
      </c>
      <c r="H18" s="417"/>
      <c r="I18" s="141">
        <v>14</v>
      </c>
      <c r="J18" s="141"/>
      <c r="K18" s="55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ht="30" x14ac:dyDescent="0.2">
      <c r="A19" s="160">
        <v>0.90625</v>
      </c>
      <c r="B19" s="160"/>
      <c r="C19" s="339"/>
      <c r="D19" s="101"/>
      <c r="E19" s="101"/>
      <c r="F19" s="101"/>
      <c r="G19" s="101"/>
      <c r="H19" s="329" t="s">
        <v>3095</v>
      </c>
      <c r="I19" s="259">
        <v>34</v>
      </c>
      <c r="J19" s="189"/>
      <c r="K19" s="54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ht="15" x14ac:dyDescent="0.2">
      <c r="A20" s="160">
        <v>0.9375</v>
      </c>
      <c r="B20" s="160"/>
      <c r="C20" s="339"/>
      <c r="D20" s="101"/>
      <c r="E20" s="101"/>
      <c r="F20" s="101"/>
      <c r="G20" s="101"/>
      <c r="H20" s="101"/>
      <c r="I20" s="109"/>
      <c r="J20" s="109"/>
      <c r="K20" s="5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ht="15" x14ac:dyDescent="0.2">
      <c r="A21" s="160">
        <v>0.96875</v>
      </c>
      <c r="B21" s="160"/>
      <c r="C21" s="101"/>
      <c r="D21" s="101"/>
      <c r="E21" s="101"/>
      <c r="F21" s="101"/>
      <c r="G21" s="101"/>
      <c r="H21" s="101"/>
      <c r="I21" s="101"/>
      <c r="J21" s="101"/>
      <c r="K21" s="54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ht="15" x14ac:dyDescent="0.2">
      <c r="A22" s="47"/>
      <c r="B22" s="47"/>
      <c r="C22" s="100"/>
      <c r="D22" s="100"/>
      <c r="E22" s="100"/>
      <c r="F22" s="100"/>
      <c r="G22" s="57"/>
      <c r="H22" s="57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</row>
    <row r="23" spans="1:53" ht="16" x14ac:dyDescent="0.2">
      <c r="A23" s="57"/>
      <c r="B23" s="57"/>
      <c r="C23" s="57"/>
      <c r="D23" s="58"/>
      <c r="E23" s="58"/>
      <c r="F23" s="57"/>
      <c r="G23" s="57"/>
      <c r="H23" s="57"/>
      <c r="I23" s="57"/>
      <c r="J23" s="57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</row>
    <row r="24" spans="1:53" x14ac:dyDescent="0.15">
      <c r="A24" s="57"/>
      <c r="B24" s="57"/>
      <c r="C24" s="57"/>
      <c r="D24" s="60"/>
      <c r="E24" s="60"/>
      <c r="F24" s="57"/>
      <c r="G24" s="57"/>
      <c r="H24" s="57"/>
      <c r="I24" s="57"/>
      <c r="J24" s="57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</row>
    <row r="25" spans="1:53" ht="16" x14ac:dyDescent="0.2">
      <c r="A25" s="57"/>
      <c r="B25" s="57"/>
      <c r="C25" s="57"/>
      <c r="D25" s="56"/>
      <c r="E25" s="56"/>
      <c r="F25" s="57"/>
      <c r="G25" s="57"/>
      <c r="H25" s="57"/>
      <c r="I25" s="57"/>
      <c r="J25" s="57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</row>
    <row r="26" spans="1:53" ht="16" x14ac:dyDescent="0.2">
      <c r="A26" s="57"/>
      <c r="B26" s="57"/>
      <c r="C26" s="57"/>
      <c r="D26" s="56"/>
      <c r="E26" s="56"/>
      <c r="F26" s="57"/>
      <c r="G26" s="57"/>
      <c r="H26" s="57"/>
      <c r="I26" s="57"/>
      <c r="J26" s="57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</row>
    <row r="27" spans="1:53" ht="16" x14ac:dyDescent="0.2">
      <c r="A27" s="57"/>
      <c r="B27" s="57"/>
      <c r="C27" s="57"/>
      <c r="D27" s="58"/>
      <c r="E27" s="58"/>
      <c r="F27" s="57"/>
      <c r="G27" s="57"/>
      <c r="H27" s="57"/>
      <c r="I27" s="57"/>
      <c r="J27" s="57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</row>
    <row r="28" spans="1:53" ht="16" x14ac:dyDescent="0.2">
      <c r="A28" s="57"/>
      <c r="B28" s="57"/>
      <c r="C28" s="57"/>
      <c r="D28" s="58"/>
      <c r="E28" s="58"/>
      <c r="F28" s="57"/>
      <c r="G28" s="57"/>
      <c r="H28" s="57"/>
      <c r="I28" s="57"/>
      <c r="J28" s="57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</row>
    <row r="29" spans="1:53" x14ac:dyDescent="0.15">
      <c r="A29" s="57"/>
      <c r="B29" s="57"/>
      <c r="C29" s="57"/>
      <c r="D29" s="60"/>
      <c r="E29" s="60"/>
      <c r="F29" s="57"/>
      <c r="G29" s="57"/>
      <c r="H29" s="57"/>
      <c r="I29" s="57"/>
      <c r="J29" s="57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</row>
    <row r="30" spans="1:53" ht="16" x14ac:dyDescent="0.2">
      <c r="A30" s="57"/>
      <c r="B30" s="57"/>
      <c r="C30" s="57"/>
      <c r="D30" s="56"/>
      <c r="E30" s="56"/>
      <c r="F30" s="57"/>
      <c r="G30" s="57"/>
      <c r="H30" s="57"/>
      <c r="I30" s="57"/>
      <c r="J30" s="57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</row>
    <row r="31" spans="1:53" ht="16" x14ac:dyDescent="0.2">
      <c r="A31" s="57"/>
      <c r="B31" s="57"/>
      <c r="C31" s="57"/>
      <c r="D31" s="56"/>
      <c r="E31" s="56"/>
      <c r="F31" s="57"/>
      <c r="G31" s="57"/>
      <c r="H31" s="57"/>
      <c r="I31" s="57"/>
      <c r="J31" s="57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</row>
    <row r="32" spans="1:53" ht="16" x14ac:dyDescent="0.2">
      <c r="A32" s="57"/>
      <c r="B32" s="57"/>
      <c r="C32" s="57"/>
      <c r="D32" s="58"/>
      <c r="E32" s="58"/>
      <c r="F32" s="57"/>
      <c r="G32" s="57"/>
      <c r="H32" s="57"/>
      <c r="I32" s="57"/>
      <c r="J32" s="57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</row>
    <row r="33" spans="1:52" ht="16" x14ac:dyDescent="0.2">
      <c r="A33" s="57"/>
      <c r="B33" s="57"/>
      <c r="C33" s="57"/>
      <c r="D33" s="58"/>
      <c r="E33" s="58"/>
      <c r="F33" s="57"/>
      <c r="G33" s="57"/>
      <c r="H33" s="57"/>
      <c r="I33" s="57"/>
      <c r="J33" s="57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</row>
    <row r="34" spans="1:52" x14ac:dyDescent="0.15">
      <c r="A34" s="57"/>
      <c r="B34" s="57"/>
      <c r="C34" s="57"/>
      <c r="D34" s="60"/>
      <c r="E34" s="60"/>
      <c r="F34" s="57"/>
      <c r="G34" s="57"/>
      <c r="H34" s="57"/>
      <c r="I34" s="57"/>
      <c r="J34" s="57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</row>
    <row r="35" spans="1:52" ht="16" x14ac:dyDescent="0.2">
      <c r="A35" s="57"/>
      <c r="B35" s="57"/>
      <c r="C35" s="57"/>
      <c r="D35" s="56"/>
      <c r="E35" s="56"/>
      <c r="F35" s="57"/>
      <c r="G35" s="57"/>
      <c r="H35" s="57"/>
      <c r="I35" s="57"/>
      <c r="J35" s="57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</row>
    <row r="36" spans="1:52" ht="16" x14ac:dyDescent="0.2">
      <c r="A36" s="57"/>
      <c r="B36" s="57"/>
      <c r="C36" s="57"/>
      <c r="D36" s="56"/>
      <c r="E36" s="56"/>
      <c r="F36" s="57"/>
      <c r="G36" s="57"/>
      <c r="H36" s="57"/>
      <c r="I36" s="57"/>
      <c r="J36" s="57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</row>
    <row r="37" spans="1:52" ht="16" x14ac:dyDescent="0.2">
      <c r="A37" s="57"/>
      <c r="B37" s="57"/>
      <c r="C37" s="57"/>
      <c r="D37" s="58"/>
      <c r="E37" s="58"/>
      <c r="F37" s="57"/>
      <c r="G37" s="57"/>
      <c r="H37" s="57"/>
      <c r="I37" s="57"/>
      <c r="J37" s="57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</row>
    <row r="38" spans="1:52" ht="16" x14ac:dyDescent="0.2">
      <c r="A38" s="57"/>
      <c r="B38" s="57"/>
      <c r="C38" s="57"/>
      <c r="D38" s="58"/>
      <c r="E38" s="58"/>
      <c r="F38" s="57"/>
      <c r="G38" s="57"/>
      <c r="H38" s="57"/>
      <c r="I38" s="57"/>
      <c r="J38" s="57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</row>
    <row r="39" spans="1:52" x14ac:dyDescent="0.15">
      <c r="A39" s="57"/>
      <c r="B39" s="57"/>
      <c r="C39" s="57"/>
      <c r="D39" s="60"/>
      <c r="E39" s="60"/>
      <c r="F39" s="57"/>
      <c r="G39" s="57"/>
      <c r="H39" s="57"/>
      <c r="I39" s="57"/>
      <c r="J39" s="57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</row>
    <row r="40" spans="1:52" ht="16" x14ac:dyDescent="0.2">
      <c r="A40" s="57"/>
      <c r="B40" s="57"/>
      <c r="C40" s="57"/>
      <c r="D40" s="56"/>
      <c r="E40" s="56"/>
      <c r="F40" s="57"/>
      <c r="G40" s="57"/>
      <c r="H40" s="57"/>
      <c r="I40" s="57"/>
      <c r="J40" s="57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</row>
    <row r="41" spans="1:52" ht="16" x14ac:dyDescent="0.2">
      <c r="A41" s="57"/>
      <c r="B41" s="57"/>
      <c r="C41" s="57"/>
      <c r="D41" s="56"/>
      <c r="E41" s="56"/>
      <c r="F41" s="57"/>
      <c r="G41" s="57"/>
      <c r="H41" s="57"/>
      <c r="I41" s="57"/>
      <c r="J41" s="57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</row>
    <row r="42" spans="1:52" ht="16" x14ac:dyDescent="0.2">
      <c r="A42" s="57"/>
      <c r="B42" s="57"/>
      <c r="C42" s="57"/>
      <c r="D42" s="58"/>
      <c r="E42" s="58"/>
      <c r="F42" s="57"/>
      <c r="G42" s="57"/>
      <c r="H42" s="57"/>
      <c r="I42" s="57"/>
      <c r="J42" s="57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</row>
    <row r="43" spans="1:52" ht="16" x14ac:dyDescent="0.2">
      <c r="A43" s="57"/>
      <c r="B43" s="57"/>
      <c r="C43" s="57"/>
      <c r="D43" s="58"/>
      <c r="E43" s="58"/>
      <c r="F43" s="57"/>
      <c r="G43" s="57"/>
      <c r="H43" s="57"/>
      <c r="I43" s="57"/>
      <c r="J43" s="57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</row>
    <row r="44" spans="1:52" x14ac:dyDescent="0.15">
      <c r="A44" s="57"/>
      <c r="B44" s="57"/>
      <c r="C44" s="57"/>
      <c r="D44" s="60"/>
      <c r="E44" s="60"/>
      <c r="F44" s="57"/>
      <c r="G44" s="57"/>
      <c r="H44" s="57"/>
      <c r="I44" s="57"/>
      <c r="J44" s="57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</row>
    <row r="45" spans="1:52" ht="16" x14ac:dyDescent="0.2">
      <c r="A45" s="57"/>
      <c r="B45" s="57"/>
      <c r="C45" s="57"/>
      <c r="D45" s="56"/>
      <c r="E45" s="56"/>
      <c r="F45" s="57"/>
      <c r="G45" s="57"/>
      <c r="H45" s="57"/>
      <c r="I45" s="57"/>
      <c r="J45" s="57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</row>
    <row r="46" spans="1:52" ht="16" x14ac:dyDescent="0.2">
      <c r="A46" s="57"/>
      <c r="B46" s="57"/>
      <c r="C46" s="57"/>
      <c r="D46" s="56"/>
      <c r="E46" s="56"/>
      <c r="F46" s="57"/>
      <c r="G46" s="57"/>
      <c r="H46" s="57"/>
      <c r="I46" s="57"/>
      <c r="J46" s="57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</row>
    <row r="47" spans="1:52" ht="16" x14ac:dyDescent="0.2">
      <c r="A47" s="57"/>
      <c r="B47" s="57"/>
      <c r="C47" s="57"/>
      <c r="D47" s="58"/>
      <c r="E47" s="58"/>
      <c r="F47" s="57"/>
      <c r="G47" s="57"/>
      <c r="H47" s="57"/>
      <c r="I47" s="57"/>
      <c r="J47" s="57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</row>
    <row r="48" spans="1:52" ht="16" x14ac:dyDescent="0.2">
      <c r="A48" s="57"/>
      <c r="B48" s="57"/>
      <c r="C48" s="57"/>
      <c r="D48" s="58"/>
      <c r="E48" s="58"/>
      <c r="F48" s="57"/>
      <c r="G48" s="57"/>
      <c r="H48" s="57"/>
      <c r="I48" s="57"/>
      <c r="J48" s="57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</row>
    <row r="49" spans="1:52" x14ac:dyDescent="0.15">
      <c r="A49" s="57"/>
      <c r="B49" s="57"/>
      <c r="C49" s="57"/>
      <c r="D49" s="60"/>
      <c r="E49" s="60"/>
      <c r="F49" s="57"/>
      <c r="G49" s="57"/>
      <c r="H49" s="57"/>
      <c r="I49" s="57"/>
      <c r="J49" s="57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</row>
    <row r="50" spans="1:52" ht="16" x14ac:dyDescent="0.2">
      <c r="A50" s="57"/>
      <c r="B50" s="57"/>
      <c r="C50" s="57"/>
      <c r="D50" s="56"/>
      <c r="E50" s="56"/>
      <c r="F50" s="57"/>
      <c r="G50" s="57"/>
      <c r="H50" s="57"/>
      <c r="I50" s="57"/>
      <c r="J50" s="57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</row>
    <row r="51" spans="1:52" ht="16" x14ac:dyDescent="0.2">
      <c r="A51" s="57"/>
      <c r="B51" s="57"/>
      <c r="C51" s="57"/>
      <c r="D51" s="56"/>
      <c r="E51" s="56"/>
      <c r="F51" s="57"/>
      <c r="G51" s="57"/>
      <c r="H51" s="57"/>
      <c r="I51" s="57"/>
      <c r="J51" s="57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</row>
    <row r="52" spans="1:52" ht="16" x14ac:dyDescent="0.2">
      <c r="A52" s="57"/>
      <c r="B52" s="57"/>
      <c r="C52" s="57"/>
      <c r="D52" s="58"/>
      <c r="E52" s="58"/>
      <c r="F52" s="57"/>
      <c r="G52" s="57"/>
      <c r="H52" s="57"/>
      <c r="I52" s="57"/>
      <c r="J52" s="57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</row>
    <row r="53" spans="1:52" ht="16" x14ac:dyDescent="0.2">
      <c r="A53" s="57"/>
      <c r="B53" s="57"/>
      <c r="C53" s="57"/>
      <c r="D53" s="58"/>
      <c r="E53" s="58"/>
      <c r="F53" s="57"/>
      <c r="G53" s="57"/>
      <c r="H53" s="57"/>
      <c r="I53" s="57"/>
      <c r="J53" s="57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</row>
    <row r="54" spans="1:52" x14ac:dyDescent="0.15">
      <c r="A54" s="57"/>
      <c r="B54" s="57"/>
      <c r="C54" s="57"/>
      <c r="D54" s="60"/>
      <c r="E54" s="60"/>
      <c r="F54" s="57"/>
      <c r="G54" s="57"/>
      <c r="H54" s="57"/>
      <c r="I54" s="57"/>
      <c r="J54" s="57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</row>
    <row r="55" spans="1:52" ht="16" x14ac:dyDescent="0.2">
      <c r="A55" s="57"/>
      <c r="B55" s="57"/>
      <c r="C55" s="57"/>
      <c r="D55" s="56"/>
      <c r="E55" s="56"/>
      <c r="F55" s="57"/>
      <c r="G55" s="57"/>
      <c r="H55" s="57"/>
      <c r="I55" s="57"/>
      <c r="J55" s="57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</row>
    <row r="56" spans="1:52" ht="16" x14ac:dyDescent="0.2">
      <c r="A56" s="57"/>
      <c r="B56" s="57"/>
      <c r="C56" s="57"/>
      <c r="D56" s="56"/>
      <c r="E56" s="56"/>
      <c r="F56" s="57"/>
      <c r="G56" s="57"/>
      <c r="H56" s="57"/>
      <c r="I56" s="57"/>
      <c r="J56" s="57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</row>
    <row r="57" spans="1:52" ht="16" x14ac:dyDescent="0.2">
      <c r="A57" s="57"/>
      <c r="B57" s="57"/>
      <c r="C57" s="57"/>
      <c r="D57" s="58"/>
      <c r="E57" s="58"/>
      <c r="F57" s="57"/>
      <c r="G57" s="57"/>
      <c r="H57" s="57"/>
      <c r="I57" s="57"/>
      <c r="J57" s="57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</row>
    <row r="58" spans="1:52" ht="16" x14ac:dyDescent="0.2">
      <c r="A58" s="57"/>
      <c r="B58" s="57"/>
      <c r="C58" s="57"/>
      <c r="D58" s="58"/>
      <c r="E58" s="58"/>
      <c r="F58" s="57"/>
      <c r="G58" s="57"/>
      <c r="H58" s="57"/>
      <c r="I58" s="57"/>
      <c r="J58" s="57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</row>
    <row r="59" spans="1:52" x14ac:dyDescent="0.15">
      <c r="A59" s="57"/>
      <c r="B59" s="57"/>
      <c r="C59" s="57"/>
      <c r="D59" s="60"/>
      <c r="E59" s="60"/>
      <c r="F59" s="57"/>
      <c r="G59" s="57"/>
      <c r="H59" s="57"/>
      <c r="I59" s="57"/>
      <c r="J59" s="57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</row>
    <row r="60" spans="1:52" ht="16" x14ac:dyDescent="0.2">
      <c r="A60" s="57"/>
      <c r="B60" s="57"/>
      <c r="C60" s="57"/>
      <c r="D60" s="56"/>
      <c r="E60" s="56"/>
      <c r="F60" s="57"/>
      <c r="G60" s="57"/>
      <c r="H60" s="57"/>
      <c r="I60" s="57"/>
      <c r="J60" s="57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</row>
    <row r="61" spans="1:52" ht="16" x14ac:dyDescent="0.2">
      <c r="A61" s="57"/>
      <c r="B61" s="57"/>
      <c r="C61" s="57"/>
      <c r="D61" s="56"/>
      <c r="E61" s="56"/>
      <c r="F61" s="57"/>
      <c r="G61" s="57"/>
      <c r="H61" s="57"/>
      <c r="I61" s="57"/>
      <c r="J61" s="57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</row>
    <row r="62" spans="1:52" ht="16" x14ac:dyDescent="0.2">
      <c r="A62" s="57"/>
      <c r="B62" s="57"/>
      <c r="C62" s="57"/>
      <c r="D62" s="58"/>
      <c r="E62" s="58"/>
      <c r="F62" s="57"/>
      <c r="G62" s="57"/>
      <c r="H62" s="57"/>
      <c r="I62" s="57"/>
      <c r="J62" s="57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</row>
    <row r="63" spans="1:52" ht="16" x14ac:dyDescent="0.2">
      <c r="A63" s="57"/>
      <c r="B63" s="57"/>
      <c r="C63" s="57"/>
      <c r="D63" s="58"/>
      <c r="E63" s="58"/>
      <c r="F63" s="57"/>
      <c r="G63" s="57"/>
      <c r="H63" s="57"/>
      <c r="I63" s="57"/>
      <c r="J63" s="57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</row>
    <row r="64" spans="1:52" x14ac:dyDescent="0.15">
      <c r="A64" s="57"/>
      <c r="B64" s="57"/>
      <c r="C64" s="57"/>
      <c r="D64" s="60"/>
      <c r="E64" s="60"/>
      <c r="F64" s="57"/>
      <c r="G64" s="57"/>
      <c r="H64" s="57"/>
      <c r="I64" s="57"/>
      <c r="J64" s="57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</row>
    <row r="65" spans="1:52" ht="16" x14ac:dyDescent="0.2">
      <c r="A65" s="57"/>
      <c r="B65" s="57"/>
      <c r="C65" s="57"/>
      <c r="D65" s="56"/>
      <c r="E65" s="56"/>
      <c r="F65" s="57"/>
      <c r="G65" s="57"/>
      <c r="H65" s="57"/>
      <c r="I65" s="57"/>
      <c r="J65" s="57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</row>
    <row r="66" spans="1:52" ht="16" x14ac:dyDescent="0.2">
      <c r="A66" s="57"/>
      <c r="B66" s="57"/>
      <c r="C66" s="57"/>
      <c r="D66" s="56"/>
      <c r="E66" s="56"/>
      <c r="F66" s="57"/>
      <c r="G66" s="57"/>
      <c r="H66" s="57"/>
      <c r="I66" s="57"/>
      <c r="J66" s="57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</row>
    <row r="67" spans="1:52" ht="16" x14ac:dyDescent="0.2">
      <c r="A67" s="57"/>
      <c r="B67" s="57"/>
      <c r="C67" s="57"/>
      <c r="D67" s="58"/>
      <c r="E67" s="58"/>
      <c r="F67" s="57"/>
      <c r="G67" s="57"/>
      <c r="H67" s="57"/>
      <c r="I67" s="57"/>
      <c r="J67" s="57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</row>
    <row r="68" spans="1:52" ht="16" x14ac:dyDescent="0.2">
      <c r="A68" s="57"/>
      <c r="B68" s="57"/>
      <c r="C68" s="57"/>
      <c r="D68" s="56"/>
      <c r="E68" s="56"/>
      <c r="F68" s="57"/>
      <c r="G68" s="57"/>
      <c r="H68" s="57"/>
      <c r="I68" s="57"/>
      <c r="J68" s="57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</row>
    <row r="69" spans="1:52" ht="16" x14ac:dyDescent="0.2">
      <c r="A69" s="57"/>
      <c r="B69" s="57"/>
      <c r="C69" s="57"/>
      <c r="D69" s="58"/>
      <c r="E69" s="58"/>
      <c r="F69" s="57"/>
      <c r="G69" s="57"/>
      <c r="H69" s="57"/>
      <c r="I69" s="57"/>
      <c r="J69" s="57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</row>
    <row r="70" spans="1:52" x14ac:dyDescent="0.15">
      <c r="A70" s="57"/>
      <c r="B70" s="57"/>
      <c r="C70" s="57"/>
      <c r="D70" s="60"/>
      <c r="E70" s="60"/>
      <c r="F70" s="57"/>
      <c r="G70" s="57"/>
      <c r="H70" s="57"/>
      <c r="I70" s="57"/>
      <c r="J70" s="57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</row>
    <row r="71" spans="1:52" ht="16" x14ac:dyDescent="0.2">
      <c r="A71" s="57"/>
      <c r="B71" s="57"/>
      <c r="C71" s="57"/>
      <c r="D71" s="56"/>
      <c r="E71" s="56"/>
      <c r="F71" s="57"/>
      <c r="G71" s="57"/>
      <c r="H71" s="57"/>
      <c r="I71" s="57"/>
      <c r="J71" s="57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</row>
    <row r="72" spans="1:52" ht="16" x14ac:dyDescent="0.2">
      <c r="A72" s="57"/>
      <c r="B72" s="57"/>
      <c r="C72" s="57"/>
      <c r="D72" s="56"/>
      <c r="E72" s="56"/>
      <c r="F72" s="57"/>
      <c r="G72" s="57"/>
      <c r="H72" s="57"/>
      <c r="I72" s="57"/>
      <c r="J72" s="57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</row>
    <row r="73" spans="1:52" ht="16" x14ac:dyDescent="0.2">
      <c r="A73" s="57"/>
      <c r="B73" s="57"/>
      <c r="C73" s="57"/>
      <c r="D73" s="58"/>
      <c r="E73" s="58"/>
      <c r="F73" s="57"/>
      <c r="G73" s="57"/>
      <c r="H73" s="57"/>
      <c r="I73" s="57"/>
      <c r="J73" s="57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</row>
    <row r="74" spans="1:52" ht="16" x14ac:dyDescent="0.2">
      <c r="A74" s="57"/>
      <c r="B74" s="57"/>
      <c r="C74" s="57"/>
      <c r="D74" s="58"/>
      <c r="E74" s="58"/>
      <c r="F74" s="57"/>
      <c r="G74" s="57"/>
      <c r="H74" s="57"/>
      <c r="I74" s="57"/>
      <c r="J74" s="57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</row>
    <row r="75" spans="1:52" x14ac:dyDescent="0.15">
      <c r="A75" s="57"/>
      <c r="B75" s="57"/>
      <c r="C75" s="57"/>
      <c r="D75" s="60"/>
      <c r="E75" s="60"/>
      <c r="F75" s="57"/>
      <c r="G75" s="57"/>
      <c r="H75" s="57"/>
      <c r="I75" s="57"/>
      <c r="J75" s="57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</row>
    <row r="76" spans="1:52" ht="16" x14ac:dyDescent="0.2">
      <c r="A76" s="57"/>
      <c r="B76" s="57"/>
      <c r="C76" s="57"/>
      <c r="D76" s="56"/>
      <c r="E76" s="56"/>
      <c r="F76" s="57"/>
      <c r="G76" s="57"/>
      <c r="H76" s="57"/>
      <c r="I76" s="57"/>
      <c r="J76" s="57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</row>
    <row r="77" spans="1:52" ht="16" x14ac:dyDescent="0.2">
      <c r="A77" s="57"/>
      <c r="B77" s="57"/>
      <c r="C77" s="57"/>
      <c r="D77" s="56"/>
      <c r="E77" s="56"/>
      <c r="F77" s="57"/>
      <c r="G77" s="57"/>
      <c r="H77" s="57"/>
      <c r="I77" s="57"/>
      <c r="J77" s="57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</row>
    <row r="78" spans="1:52" ht="16" x14ac:dyDescent="0.2">
      <c r="A78" s="57"/>
      <c r="B78" s="57"/>
      <c r="C78" s="57"/>
      <c r="D78" s="58"/>
      <c r="E78" s="58"/>
      <c r="F78" s="57"/>
      <c r="G78" s="57"/>
      <c r="H78" s="57"/>
      <c r="I78" s="57"/>
      <c r="J78" s="57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</row>
    <row r="79" spans="1:52" ht="16" x14ac:dyDescent="0.2">
      <c r="A79" s="57"/>
      <c r="B79" s="57"/>
      <c r="C79" s="57"/>
      <c r="D79" s="58"/>
      <c r="E79" s="58"/>
      <c r="F79" s="57"/>
      <c r="G79" s="57"/>
      <c r="H79" s="57"/>
      <c r="I79" s="57"/>
      <c r="J79" s="57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</row>
    <row r="80" spans="1:52" ht="15" x14ac:dyDescent="0.2">
      <c r="A80" s="57"/>
      <c r="B80" s="57"/>
      <c r="C80" s="57"/>
      <c r="D80" s="60"/>
      <c r="E80" s="60"/>
      <c r="F80" s="57"/>
      <c r="G80" s="57"/>
      <c r="H80" s="57"/>
      <c r="I80" s="57"/>
      <c r="J80" s="57"/>
      <c r="K80" s="61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</row>
    <row r="81" spans="1:52" ht="16" x14ac:dyDescent="0.2">
      <c r="A81" s="57"/>
      <c r="B81" s="57"/>
      <c r="C81" s="57"/>
      <c r="D81" s="56"/>
      <c r="E81" s="56"/>
      <c r="F81" s="57"/>
      <c r="G81" s="57"/>
      <c r="H81" s="57"/>
      <c r="I81" s="57"/>
      <c r="J81" s="57"/>
      <c r="K81" s="61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</row>
    <row r="82" spans="1:52" ht="16" x14ac:dyDescent="0.2">
      <c r="A82" s="57"/>
      <c r="B82" s="57"/>
      <c r="C82" s="57"/>
      <c r="D82" s="56"/>
      <c r="E82" s="56"/>
      <c r="F82" s="57"/>
      <c r="G82" s="57"/>
      <c r="H82" s="57"/>
      <c r="I82" s="57"/>
      <c r="J82" s="57"/>
      <c r="K82" s="61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</row>
    <row r="83" spans="1:52" ht="16" x14ac:dyDescent="0.2">
      <c r="A83" s="57"/>
      <c r="B83" s="57"/>
      <c r="C83" s="57"/>
      <c r="D83" s="58"/>
      <c r="E83" s="58"/>
      <c r="F83" s="57"/>
      <c r="G83" s="57"/>
      <c r="H83" s="57"/>
      <c r="I83" s="57"/>
      <c r="J83" s="57"/>
      <c r="K83" s="61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</row>
    <row r="84" spans="1:52" ht="16" x14ac:dyDescent="0.2">
      <c r="A84" s="57"/>
      <c r="B84" s="57"/>
      <c r="C84" s="57"/>
      <c r="D84" s="58"/>
      <c r="E84" s="58"/>
      <c r="F84" s="57"/>
      <c r="G84" s="57"/>
      <c r="H84" s="57"/>
      <c r="I84" s="57"/>
      <c r="J84" s="57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</row>
    <row r="85" spans="1:52" x14ac:dyDescent="0.15">
      <c r="A85" s="57"/>
      <c r="B85" s="57"/>
      <c r="C85" s="57"/>
      <c r="D85" s="60"/>
      <c r="E85" s="60"/>
      <c r="F85" s="57"/>
      <c r="G85" s="57"/>
      <c r="H85" s="57"/>
      <c r="I85" s="57"/>
      <c r="J85" s="57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</row>
    <row r="86" spans="1:52" ht="16" x14ac:dyDescent="0.2">
      <c r="A86" s="57"/>
      <c r="B86" s="57"/>
      <c r="C86" s="57"/>
      <c r="D86" s="56"/>
      <c r="E86" s="56"/>
      <c r="F86" s="57"/>
      <c r="G86" s="57"/>
      <c r="H86" s="57"/>
      <c r="I86" s="57"/>
      <c r="J86" s="57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</row>
    <row r="87" spans="1:52" ht="16" x14ac:dyDescent="0.2">
      <c r="A87" s="57"/>
      <c r="B87" s="57"/>
      <c r="C87" s="57"/>
      <c r="D87" s="56"/>
      <c r="E87" s="56"/>
      <c r="F87" s="57"/>
      <c r="G87" s="57"/>
      <c r="H87" s="57"/>
      <c r="I87" s="57"/>
      <c r="J87" s="57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</row>
    <row r="88" spans="1:52" ht="16" x14ac:dyDescent="0.2">
      <c r="A88" s="57"/>
      <c r="B88" s="57"/>
      <c r="C88" s="57"/>
      <c r="D88" s="58"/>
      <c r="E88" s="58"/>
      <c r="F88" s="57"/>
      <c r="G88" s="57"/>
      <c r="H88" s="57"/>
      <c r="I88" s="57"/>
      <c r="J88" s="57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</row>
    <row r="89" spans="1:52" ht="16" x14ac:dyDescent="0.2">
      <c r="A89" s="57"/>
      <c r="B89" s="57"/>
      <c r="C89" s="57"/>
      <c r="D89" s="58"/>
      <c r="E89" s="58"/>
      <c r="F89" s="57"/>
      <c r="G89" s="57"/>
      <c r="H89" s="57"/>
      <c r="I89" s="57"/>
      <c r="J89" s="57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</row>
    <row r="90" spans="1:52" x14ac:dyDescent="0.15">
      <c r="A90" s="57"/>
      <c r="B90" s="57"/>
      <c r="C90" s="57"/>
      <c r="D90" s="60"/>
      <c r="E90" s="60"/>
      <c r="F90" s="57"/>
      <c r="G90" s="57"/>
      <c r="H90" s="57"/>
      <c r="I90" s="57"/>
      <c r="J90" s="57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</row>
    <row r="91" spans="1:52" ht="16" x14ac:dyDescent="0.2">
      <c r="A91" s="57"/>
      <c r="B91" s="57"/>
      <c r="C91" s="57"/>
      <c r="D91" s="56"/>
      <c r="E91" s="56"/>
      <c r="F91" s="57"/>
      <c r="G91" s="57"/>
      <c r="H91" s="57"/>
      <c r="I91" s="57"/>
      <c r="J91" s="57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</row>
    <row r="92" spans="1:52" ht="16" x14ac:dyDescent="0.2">
      <c r="A92" s="57"/>
      <c r="B92" s="57"/>
      <c r="C92" s="57"/>
      <c r="D92" s="56"/>
      <c r="E92" s="56"/>
      <c r="F92" s="57"/>
      <c r="G92" s="57"/>
      <c r="H92" s="57"/>
      <c r="I92" s="57"/>
      <c r="J92" s="57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</row>
    <row r="93" spans="1:52" ht="16" x14ac:dyDescent="0.2">
      <c r="A93" s="57"/>
      <c r="B93" s="57"/>
      <c r="C93" s="57"/>
      <c r="D93" s="58"/>
      <c r="E93" s="58"/>
      <c r="F93" s="57"/>
      <c r="G93" s="57"/>
      <c r="H93" s="57"/>
      <c r="I93" s="57"/>
      <c r="J93" s="57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</row>
    <row r="94" spans="1:52" ht="16" x14ac:dyDescent="0.2">
      <c r="A94" s="57"/>
      <c r="B94" s="57"/>
      <c r="C94" s="57"/>
      <c r="D94" s="58"/>
      <c r="E94" s="58"/>
      <c r="F94" s="57"/>
      <c r="G94" s="57"/>
      <c r="H94" s="57"/>
      <c r="I94" s="57"/>
      <c r="J94" s="57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</row>
    <row r="95" spans="1:52" x14ac:dyDescent="0.15">
      <c r="A95" s="57"/>
      <c r="B95" s="57"/>
      <c r="C95" s="57"/>
      <c r="D95" s="60"/>
      <c r="E95" s="60"/>
      <c r="F95" s="57"/>
      <c r="G95" s="57"/>
      <c r="H95" s="57"/>
      <c r="I95" s="57"/>
      <c r="J95" s="57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</row>
    <row r="96" spans="1:52" ht="16" x14ac:dyDescent="0.2">
      <c r="A96" s="57"/>
      <c r="B96" s="57"/>
      <c r="C96" s="57"/>
      <c r="D96" s="56"/>
      <c r="E96" s="56"/>
      <c r="F96" s="57"/>
      <c r="G96" s="57"/>
      <c r="H96" s="57"/>
      <c r="I96" s="57"/>
      <c r="J96" s="57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</row>
    <row r="97" spans="1:52" ht="16" x14ac:dyDescent="0.2">
      <c r="A97" s="57"/>
      <c r="B97" s="57"/>
      <c r="C97" s="57"/>
      <c r="D97" s="56"/>
      <c r="E97" s="56"/>
      <c r="F97" s="57"/>
      <c r="G97" s="57"/>
      <c r="H97" s="57"/>
      <c r="I97" s="57"/>
      <c r="J97" s="57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</row>
    <row r="98" spans="1:52" ht="16" x14ac:dyDescent="0.2">
      <c r="A98" s="57"/>
      <c r="B98" s="57"/>
      <c r="C98" s="57"/>
      <c r="D98" s="58"/>
      <c r="E98" s="58"/>
      <c r="F98" s="57"/>
      <c r="G98" s="57"/>
      <c r="H98" s="57"/>
      <c r="I98" s="57"/>
      <c r="J98" s="57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</row>
    <row r="99" spans="1:52" ht="16" x14ac:dyDescent="0.2">
      <c r="A99" s="57"/>
      <c r="B99" s="57"/>
      <c r="C99" s="57"/>
      <c r="D99" s="58"/>
      <c r="E99" s="58"/>
      <c r="F99" s="57"/>
      <c r="G99" s="57"/>
      <c r="H99" s="57"/>
      <c r="I99" s="57"/>
      <c r="J99" s="57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</row>
    <row r="100" spans="1:52" x14ac:dyDescent="0.15">
      <c r="A100" s="57"/>
      <c r="B100" s="57"/>
      <c r="C100" s="57"/>
      <c r="D100" s="60"/>
      <c r="E100" s="60"/>
      <c r="F100" s="57"/>
      <c r="G100" s="57"/>
      <c r="H100" s="57"/>
      <c r="I100" s="57"/>
      <c r="J100" s="57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</row>
    <row r="101" spans="1:52" ht="16" x14ac:dyDescent="0.2">
      <c r="A101" s="57"/>
      <c r="B101" s="57"/>
      <c r="C101" s="57"/>
      <c r="D101" s="56"/>
      <c r="E101" s="56"/>
      <c r="F101" s="57"/>
      <c r="G101" s="57"/>
      <c r="H101" s="57"/>
      <c r="I101" s="57"/>
      <c r="J101" s="57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</row>
    <row r="102" spans="1:52" ht="16" x14ac:dyDescent="0.2">
      <c r="A102" s="57"/>
      <c r="B102" s="57"/>
      <c r="C102" s="57"/>
      <c r="D102" s="56"/>
      <c r="E102" s="56"/>
      <c r="F102" s="57"/>
      <c r="G102" s="57"/>
      <c r="H102" s="57"/>
      <c r="I102" s="57"/>
      <c r="J102" s="57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</row>
    <row r="103" spans="1:52" ht="16" x14ac:dyDescent="0.2">
      <c r="A103" s="57"/>
      <c r="B103" s="57"/>
      <c r="C103" s="57"/>
      <c r="D103" s="58"/>
      <c r="E103" s="58"/>
      <c r="F103" s="57"/>
      <c r="G103" s="57"/>
      <c r="H103" s="57"/>
      <c r="I103" s="57"/>
      <c r="J103" s="57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</row>
    <row r="104" spans="1:52" ht="16" x14ac:dyDescent="0.2">
      <c r="A104" s="57"/>
      <c r="B104" s="57"/>
      <c r="C104" s="57"/>
      <c r="D104" s="58"/>
      <c r="E104" s="58"/>
      <c r="F104" s="57"/>
      <c r="G104" s="57"/>
      <c r="H104" s="57"/>
      <c r="I104" s="57"/>
      <c r="J104" s="57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</row>
    <row r="105" spans="1:52" x14ac:dyDescent="0.15">
      <c r="A105" s="57"/>
      <c r="B105" s="57"/>
      <c r="C105" s="57"/>
      <c r="D105" s="60"/>
      <c r="E105" s="60"/>
      <c r="F105" s="57"/>
      <c r="G105" s="57"/>
      <c r="H105" s="57"/>
      <c r="I105" s="57"/>
      <c r="J105" s="57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</row>
    <row r="106" spans="1:52" ht="16" x14ac:dyDescent="0.2">
      <c r="A106" s="57"/>
      <c r="B106" s="57"/>
      <c r="C106" s="57"/>
      <c r="D106" s="56"/>
      <c r="E106" s="56"/>
      <c r="F106" s="57"/>
      <c r="G106" s="57"/>
      <c r="H106" s="57"/>
      <c r="I106" s="57"/>
      <c r="J106" s="57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</row>
    <row r="107" spans="1:52" ht="16" x14ac:dyDescent="0.2">
      <c r="A107" s="57"/>
      <c r="B107" s="57"/>
      <c r="C107" s="57"/>
      <c r="D107" s="56"/>
      <c r="E107" s="56"/>
      <c r="F107" s="57"/>
      <c r="G107" s="57"/>
      <c r="H107" s="57"/>
      <c r="I107" s="57"/>
      <c r="J107" s="57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</row>
    <row r="108" spans="1:52" ht="16" x14ac:dyDescent="0.2">
      <c r="A108" s="57"/>
      <c r="B108" s="57"/>
      <c r="C108" s="57"/>
      <c r="D108" s="58"/>
      <c r="E108" s="58"/>
      <c r="F108" s="57"/>
      <c r="G108" s="57"/>
      <c r="H108" s="57"/>
      <c r="I108" s="57"/>
      <c r="J108" s="57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</row>
    <row r="109" spans="1:52" ht="16" x14ac:dyDescent="0.2">
      <c r="A109" s="57"/>
      <c r="B109" s="57"/>
      <c r="C109" s="57"/>
      <c r="D109" s="58"/>
      <c r="E109" s="58"/>
      <c r="F109" s="57"/>
      <c r="G109" s="57"/>
      <c r="H109" s="57"/>
      <c r="I109" s="57"/>
      <c r="J109" s="57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</row>
    <row r="110" spans="1:52" x14ac:dyDescent="0.15">
      <c r="A110" s="57"/>
      <c r="B110" s="57"/>
      <c r="C110" s="57"/>
      <c r="D110" s="60"/>
      <c r="E110" s="60"/>
      <c r="F110" s="57"/>
      <c r="G110" s="57"/>
      <c r="H110" s="57"/>
      <c r="I110" s="57"/>
      <c r="J110" s="57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</row>
    <row r="111" spans="1:52" ht="16" x14ac:dyDescent="0.2">
      <c r="A111" s="57"/>
      <c r="B111" s="57"/>
      <c r="C111" s="57"/>
      <c r="D111" s="56"/>
      <c r="E111" s="56"/>
      <c r="F111" s="57"/>
      <c r="G111" s="57"/>
      <c r="H111" s="57"/>
      <c r="I111" s="57"/>
      <c r="J111" s="57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</row>
    <row r="112" spans="1:52" ht="16" x14ac:dyDescent="0.2">
      <c r="A112" s="57"/>
      <c r="B112" s="57"/>
      <c r="C112" s="57"/>
      <c r="D112" s="56"/>
      <c r="E112" s="56"/>
      <c r="F112" s="57"/>
      <c r="G112" s="57"/>
      <c r="H112" s="57"/>
      <c r="I112" s="57"/>
      <c r="J112" s="57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</row>
    <row r="113" spans="1:52" ht="16" x14ac:dyDescent="0.2">
      <c r="A113" s="57"/>
      <c r="B113" s="57"/>
      <c r="C113" s="57"/>
      <c r="D113" s="58"/>
      <c r="E113" s="58"/>
      <c r="F113" s="57"/>
      <c r="G113" s="57"/>
      <c r="H113" s="57"/>
      <c r="I113" s="57"/>
      <c r="J113" s="57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</row>
    <row r="114" spans="1:52" ht="16" x14ac:dyDescent="0.2">
      <c r="A114" s="57"/>
      <c r="B114" s="57"/>
      <c r="C114" s="57"/>
      <c r="D114" s="58"/>
      <c r="E114" s="58"/>
      <c r="F114" s="57"/>
      <c r="G114" s="57"/>
      <c r="H114" s="57"/>
      <c r="I114" s="57"/>
      <c r="J114" s="57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</row>
    <row r="115" spans="1:52" x14ac:dyDescent="0.15">
      <c r="A115" s="57"/>
      <c r="B115" s="57"/>
      <c r="C115" s="57"/>
      <c r="D115" s="60"/>
      <c r="E115" s="60"/>
      <c r="F115" s="57"/>
      <c r="G115" s="57"/>
      <c r="H115" s="57"/>
      <c r="I115" s="57"/>
      <c r="J115" s="57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</row>
    <row r="116" spans="1:52" ht="16" x14ac:dyDescent="0.2">
      <c r="A116" s="57"/>
      <c r="B116" s="57"/>
      <c r="C116" s="57"/>
      <c r="D116" s="56"/>
      <c r="E116" s="56"/>
      <c r="F116" s="57"/>
      <c r="G116" s="57"/>
      <c r="H116" s="57"/>
      <c r="I116" s="57"/>
      <c r="J116" s="57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</row>
    <row r="117" spans="1:52" ht="16" x14ac:dyDescent="0.2">
      <c r="A117" s="57"/>
      <c r="B117" s="57"/>
      <c r="C117" s="57"/>
      <c r="D117" s="56"/>
      <c r="E117" s="56"/>
      <c r="F117" s="57"/>
      <c r="G117" s="57"/>
      <c r="H117" s="57"/>
      <c r="I117" s="57"/>
      <c r="J117" s="57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</row>
    <row r="118" spans="1:52" ht="16" x14ac:dyDescent="0.2">
      <c r="A118" s="57"/>
      <c r="B118" s="57"/>
      <c r="C118" s="57"/>
      <c r="D118" s="58"/>
      <c r="E118" s="58"/>
      <c r="F118" s="57"/>
      <c r="G118" s="57"/>
      <c r="H118" s="57"/>
      <c r="I118" s="57"/>
      <c r="J118" s="57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</row>
    <row r="119" spans="1:52" ht="16" x14ac:dyDescent="0.2">
      <c r="A119" s="57"/>
      <c r="B119" s="57"/>
      <c r="C119" s="57"/>
      <c r="D119" s="58"/>
      <c r="E119" s="58"/>
      <c r="F119" s="57"/>
      <c r="G119" s="57"/>
      <c r="H119" s="57"/>
      <c r="I119" s="57"/>
      <c r="J119" s="57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</row>
    <row r="120" spans="1:52" x14ac:dyDescent="0.15">
      <c r="A120" s="57"/>
      <c r="B120" s="57"/>
      <c r="C120" s="57"/>
      <c r="D120" s="60"/>
      <c r="E120" s="60"/>
      <c r="F120" s="57"/>
      <c r="G120" s="57"/>
      <c r="H120" s="57"/>
      <c r="I120" s="57"/>
      <c r="J120" s="57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</row>
    <row r="121" spans="1:52" ht="16" x14ac:dyDescent="0.2">
      <c r="A121" s="57"/>
      <c r="B121" s="57"/>
      <c r="C121" s="57"/>
      <c r="D121" s="56"/>
      <c r="E121" s="56"/>
      <c r="F121" s="57"/>
      <c r="G121" s="57"/>
      <c r="H121" s="57"/>
      <c r="I121" s="57"/>
      <c r="J121" s="57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</row>
    <row r="122" spans="1:52" ht="16" x14ac:dyDescent="0.2">
      <c r="A122" s="57"/>
      <c r="B122" s="57"/>
      <c r="C122" s="57"/>
      <c r="D122" s="56"/>
      <c r="E122" s="56"/>
      <c r="F122" s="57"/>
      <c r="G122" s="57"/>
      <c r="H122" s="57"/>
      <c r="I122" s="57"/>
      <c r="J122" s="57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</row>
    <row r="123" spans="1:52" ht="16" x14ac:dyDescent="0.2">
      <c r="A123" s="57"/>
      <c r="B123" s="57"/>
      <c r="C123" s="57"/>
      <c r="D123" s="58"/>
      <c r="E123" s="58"/>
      <c r="F123" s="57"/>
      <c r="G123" s="57"/>
      <c r="H123" s="57"/>
      <c r="I123" s="57"/>
      <c r="J123" s="57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</row>
    <row r="124" spans="1:52" ht="16" x14ac:dyDescent="0.2">
      <c r="A124" s="57"/>
      <c r="B124" s="57"/>
      <c r="C124" s="57"/>
      <c r="D124" s="58"/>
      <c r="E124" s="58"/>
      <c r="F124" s="57"/>
      <c r="G124" s="57"/>
      <c r="H124" s="57"/>
      <c r="I124" s="57"/>
      <c r="J124" s="57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</row>
    <row r="125" spans="1:52" ht="16" x14ac:dyDescent="0.2">
      <c r="A125" s="57"/>
      <c r="B125" s="57"/>
      <c r="C125" s="57"/>
      <c r="D125" s="58"/>
      <c r="E125" s="58"/>
      <c r="F125" s="57"/>
      <c r="G125" s="57"/>
      <c r="H125" s="57"/>
      <c r="I125" s="57"/>
      <c r="J125" s="57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</row>
    <row r="126" spans="1:52" ht="16" x14ac:dyDescent="0.2">
      <c r="A126" s="57"/>
      <c r="B126" s="57"/>
      <c r="C126" s="57"/>
      <c r="D126" s="56"/>
      <c r="E126" s="56"/>
      <c r="F126" s="57"/>
      <c r="G126" s="57"/>
      <c r="H126" s="57"/>
      <c r="I126" s="57"/>
      <c r="J126" s="57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</row>
    <row r="127" spans="1:52" ht="16" x14ac:dyDescent="0.2">
      <c r="A127" s="57"/>
      <c r="B127" s="57"/>
      <c r="C127" s="57"/>
      <c r="D127" s="56"/>
      <c r="E127" s="56"/>
      <c r="F127" s="57"/>
      <c r="G127" s="57"/>
      <c r="H127" s="57"/>
      <c r="I127" s="57"/>
      <c r="J127" s="57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</row>
    <row r="128" spans="1:52" ht="16" x14ac:dyDescent="0.2">
      <c r="A128" s="57"/>
      <c r="B128" s="57"/>
      <c r="C128" s="57"/>
      <c r="D128" s="58"/>
      <c r="E128" s="58"/>
      <c r="F128" s="57"/>
      <c r="G128" s="57"/>
      <c r="H128" s="57"/>
      <c r="I128" s="57"/>
      <c r="J128" s="57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</row>
    <row r="129" spans="1:52" ht="16" x14ac:dyDescent="0.2">
      <c r="A129" s="57"/>
      <c r="B129" s="57"/>
      <c r="C129" s="57"/>
      <c r="D129" s="58"/>
      <c r="E129" s="58"/>
      <c r="F129" s="57"/>
      <c r="G129" s="57"/>
      <c r="H129" s="57"/>
      <c r="I129" s="57"/>
      <c r="J129" s="57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</row>
    <row r="130" spans="1:52" ht="16" x14ac:dyDescent="0.2">
      <c r="A130" s="57"/>
      <c r="B130" s="57"/>
      <c r="C130" s="57"/>
      <c r="D130" s="58"/>
      <c r="E130" s="58"/>
      <c r="F130" s="57"/>
      <c r="G130" s="57"/>
      <c r="H130" s="57"/>
      <c r="I130" s="57"/>
      <c r="J130" s="57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</row>
    <row r="131" spans="1:52" ht="16" x14ac:dyDescent="0.2">
      <c r="A131" s="57"/>
      <c r="B131" s="57"/>
      <c r="C131" s="57"/>
      <c r="D131" s="56"/>
      <c r="E131" s="56"/>
      <c r="F131" s="57"/>
      <c r="G131" s="57"/>
      <c r="H131" s="57"/>
      <c r="I131" s="57"/>
      <c r="J131" s="57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</row>
    <row r="132" spans="1:52" ht="16" x14ac:dyDescent="0.2">
      <c r="A132" s="57"/>
      <c r="B132" s="57"/>
      <c r="C132" s="57"/>
      <c r="D132" s="56"/>
      <c r="E132" s="56"/>
      <c r="F132" s="57"/>
      <c r="G132" s="57"/>
      <c r="H132" s="57"/>
      <c r="I132" s="57"/>
      <c r="J132" s="57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</row>
    <row r="133" spans="1:52" ht="16" x14ac:dyDescent="0.2">
      <c r="A133" s="57"/>
      <c r="B133" s="57"/>
      <c r="C133" s="57"/>
      <c r="D133" s="58"/>
      <c r="E133" s="58"/>
      <c r="F133" s="57"/>
      <c r="G133" s="57"/>
      <c r="H133" s="57"/>
      <c r="I133" s="57"/>
      <c r="J133" s="57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</row>
    <row r="134" spans="1:52" ht="16" x14ac:dyDescent="0.2">
      <c r="A134" s="57"/>
      <c r="B134" s="57"/>
      <c r="C134" s="57"/>
      <c r="D134" s="58"/>
      <c r="E134" s="58"/>
      <c r="F134" s="57"/>
      <c r="G134" s="57"/>
      <c r="H134" s="57"/>
      <c r="I134" s="57"/>
      <c r="J134" s="57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</row>
    <row r="135" spans="1:52" ht="16" x14ac:dyDescent="0.2">
      <c r="A135" s="57"/>
      <c r="B135" s="57"/>
      <c r="C135" s="57"/>
      <c r="D135" s="58"/>
      <c r="E135" s="58"/>
      <c r="F135" s="57"/>
      <c r="G135" s="57"/>
      <c r="H135" s="57"/>
      <c r="I135" s="57"/>
      <c r="J135" s="57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</row>
    <row r="136" spans="1:52" ht="16" x14ac:dyDescent="0.2">
      <c r="A136" s="57"/>
      <c r="B136" s="57"/>
      <c r="C136" s="57"/>
      <c r="D136" s="56"/>
      <c r="E136" s="56"/>
      <c r="F136" s="57"/>
      <c r="G136" s="57"/>
      <c r="H136" s="57"/>
      <c r="I136" s="57"/>
      <c r="J136" s="57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</row>
    <row r="137" spans="1:52" ht="16" x14ac:dyDescent="0.2">
      <c r="A137" s="57"/>
      <c r="B137" s="57"/>
      <c r="C137" s="57"/>
      <c r="D137" s="56"/>
      <c r="E137" s="56"/>
      <c r="F137" s="57"/>
      <c r="G137" s="57"/>
      <c r="H137" s="57"/>
      <c r="I137" s="57"/>
      <c r="J137" s="57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</row>
    <row r="138" spans="1:52" ht="16" x14ac:dyDescent="0.2">
      <c r="A138" s="57"/>
      <c r="B138" s="57"/>
      <c r="C138" s="57"/>
      <c r="D138" s="58"/>
      <c r="E138" s="58"/>
      <c r="F138" s="57"/>
      <c r="G138" s="57"/>
      <c r="H138" s="57"/>
      <c r="I138" s="57"/>
      <c r="J138" s="57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</row>
    <row r="139" spans="1:52" ht="16" x14ac:dyDescent="0.2">
      <c r="A139" s="57"/>
      <c r="B139" s="57"/>
      <c r="C139" s="57"/>
      <c r="D139" s="58"/>
      <c r="E139" s="58"/>
      <c r="F139" s="57"/>
      <c r="G139" s="57"/>
      <c r="H139" s="57"/>
      <c r="I139" s="57"/>
      <c r="J139" s="57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</row>
    <row r="140" spans="1:52" ht="16" x14ac:dyDescent="0.2">
      <c r="A140" s="57"/>
      <c r="B140" s="57"/>
      <c r="C140" s="57"/>
      <c r="D140" s="58"/>
      <c r="E140" s="58"/>
      <c r="F140" s="57"/>
      <c r="G140" s="57"/>
      <c r="H140" s="57"/>
      <c r="I140" s="57"/>
      <c r="J140" s="57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</row>
    <row r="141" spans="1:52" ht="16" x14ac:dyDescent="0.2">
      <c r="A141" s="57"/>
      <c r="B141" s="57"/>
      <c r="C141" s="57"/>
      <c r="D141" s="56"/>
      <c r="E141" s="56"/>
      <c r="F141" s="57"/>
      <c r="G141" s="57"/>
      <c r="H141" s="57"/>
      <c r="I141" s="57"/>
      <c r="J141" s="57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</row>
    <row r="142" spans="1:52" ht="16" x14ac:dyDescent="0.2">
      <c r="A142" s="57"/>
      <c r="B142" s="57"/>
      <c r="C142" s="57"/>
      <c r="D142" s="56"/>
      <c r="E142" s="56"/>
      <c r="F142" s="57"/>
      <c r="G142" s="57"/>
      <c r="H142" s="57"/>
      <c r="I142" s="57"/>
      <c r="J142" s="57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</row>
    <row r="143" spans="1:52" ht="16" x14ac:dyDescent="0.2">
      <c r="A143" s="57"/>
      <c r="B143" s="57"/>
      <c r="C143" s="57"/>
      <c r="D143" s="58"/>
      <c r="E143" s="58"/>
      <c r="F143" s="57"/>
      <c r="G143" s="57"/>
      <c r="H143" s="57"/>
      <c r="I143" s="57"/>
      <c r="J143" s="57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</row>
    <row r="144" spans="1:52" ht="16" x14ac:dyDescent="0.2">
      <c r="A144" s="57"/>
      <c r="B144" s="57"/>
      <c r="C144" s="57"/>
      <c r="D144" s="58"/>
      <c r="E144" s="58"/>
      <c r="F144" s="57"/>
      <c r="G144" s="57"/>
      <c r="H144" s="57"/>
      <c r="I144" s="57"/>
      <c r="J144" s="57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</row>
    <row r="145" spans="1:52" ht="16" x14ac:dyDescent="0.2">
      <c r="A145" s="57"/>
      <c r="B145" s="57"/>
      <c r="C145" s="57"/>
      <c r="D145" s="58"/>
      <c r="E145" s="58"/>
      <c r="F145" s="57"/>
      <c r="G145" s="57"/>
      <c r="H145" s="57"/>
      <c r="I145" s="57"/>
      <c r="J145" s="57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</row>
    <row r="146" spans="1:52" ht="16" x14ac:dyDescent="0.2">
      <c r="A146" s="57"/>
      <c r="B146" s="57"/>
      <c r="C146" s="57"/>
      <c r="D146" s="56"/>
      <c r="E146" s="56"/>
      <c r="F146" s="57"/>
      <c r="G146" s="57"/>
      <c r="H146" s="57"/>
      <c r="I146" s="57"/>
      <c r="J146" s="57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</row>
    <row r="147" spans="1:52" ht="16" x14ac:dyDescent="0.2">
      <c r="A147" s="57"/>
      <c r="B147" s="57"/>
      <c r="C147" s="57"/>
      <c r="D147" s="56"/>
      <c r="E147" s="56"/>
      <c r="F147" s="57"/>
      <c r="G147" s="57"/>
      <c r="H147" s="57"/>
      <c r="I147" s="57"/>
      <c r="J147" s="57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</row>
    <row r="148" spans="1:52" ht="16" x14ac:dyDescent="0.2">
      <c r="A148" s="57"/>
      <c r="B148" s="57"/>
      <c r="C148" s="57"/>
      <c r="D148" s="58"/>
      <c r="E148" s="58"/>
      <c r="F148" s="57"/>
      <c r="G148" s="57"/>
      <c r="H148" s="57"/>
      <c r="I148" s="57"/>
      <c r="J148" s="57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</row>
    <row r="149" spans="1:52" ht="16" x14ac:dyDescent="0.2">
      <c r="A149" s="57"/>
      <c r="B149" s="57"/>
      <c r="C149" s="57"/>
      <c r="D149" s="58"/>
      <c r="E149" s="58"/>
      <c r="F149" s="57"/>
      <c r="G149" s="57"/>
      <c r="H149" s="57"/>
      <c r="I149" s="57"/>
      <c r="J149" s="57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</row>
    <row r="150" spans="1:52" x14ac:dyDescent="0.15">
      <c r="A150" s="57"/>
      <c r="B150" s="57"/>
      <c r="C150" s="65"/>
      <c r="D150" s="60"/>
      <c r="E150" s="60"/>
      <c r="F150" s="57"/>
      <c r="G150" s="57"/>
      <c r="H150" s="57"/>
      <c r="I150" s="57"/>
      <c r="J150" s="57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</row>
    <row r="151" spans="1:52" ht="16" x14ac:dyDescent="0.2">
      <c r="A151" s="65"/>
      <c r="B151" s="65"/>
      <c r="C151" s="66"/>
      <c r="D151" s="56"/>
      <c r="E151" s="56"/>
      <c r="F151" s="57"/>
      <c r="G151" s="57"/>
      <c r="H151" s="57"/>
      <c r="I151" s="57"/>
      <c r="J151" s="57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</row>
    <row r="152" spans="1:52" ht="16" x14ac:dyDescent="0.2">
      <c r="A152" s="65"/>
      <c r="B152" s="65"/>
      <c r="C152" s="65"/>
      <c r="D152" s="56"/>
      <c r="E152" s="56"/>
      <c r="F152" s="57"/>
      <c r="G152" s="57"/>
      <c r="H152" s="57"/>
      <c r="I152" s="57"/>
      <c r="J152" s="57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</row>
    <row r="153" spans="1:52" ht="16" x14ac:dyDescent="0.2">
      <c r="A153" s="65"/>
      <c r="B153" s="65"/>
      <c r="C153" s="65"/>
      <c r="D153" s="58"/>
      <c r="E153" s="58"/>
      <c r="F153" s="57"/>
      <c r="G153" s="57"/>
      <c r="H153" s="57"/>
      <c r="I153" s="57"/>
      <c r="J153" s="57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</row>
    <row r="154" spans="1:52" ht="16" x14ac:dyDescent="0.2">
      <c r="A154" s="65"/>
      <c r="B154" s="65"/>
      <c r="C154" s="57"/>
      <c r="D154" s="58"/>
      <c r="E154" s="58"/>
      <c r="F154" s="57"/>
      <c r="G154" s="57"/>
      <c r="H154" s="57"/>
      <c r="I154" s="57"/>
      <c r="J154" s="57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</row>
    <row r="155" spans="1:52" x14ac:dyDescent="0.15">
      <c r="A155" s="57"/>
      <c r="B155" s="57"/>
      <c r="C155" s="65"/>
      <c r="D155" s="63"/>
      <c r="E155" s="63"/>
      <c r="F155" s="57"/>
      <c r="G155" s="57"/>
      <c r="H155" s="57"/>
      <c r="I155" s="57"/>
      <c r="J155" s="57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</row>
    <row r="156" spans="1:52" ht="16" x14ac:dyDescent="0.2">
      <c r="A156" s="65"/>
      <c r="B156" s="65"/>
      <c r="C156" s="66"/>
      <c r="D156" s="56"/>
      <c r="E156" s="56"/>
      <c r="F156" s="57"/>
      <c r="G156" s="57"/>
      <c r="H156" s="57"/>
      <c r="I156" s="57"/>
      <c r="J156" s="57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</row>
    <row r="157" spans="1:52" ht="16" x14ac:dyDescent="0.2">
      <c r="A157" s="65"/>
      <c r="B157" s="65"/>
      <c r="C157" s="65"/>
      <c r="D157" s="56"/>
      <c r="E157" s="56"/>
      <c r="F157" s="57"/>
      <c r="G157" s="57"/>
      <c r="H157" s="57"/>
      <c r="I157" s="57"/>
      <c r="J157" s="57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</row>
    <row r="158" spans="1:52" ht="16" x14ac:dyDescent="0.2">
      <c r="A158" s="65"/>
      <c r="B158" s="65"/>
      <c r="C158" s="65"/>
      <c r="D158" s="58"/>
      <c r="E158" s="58"/>
      <c r="F158" s="57"/>
      <c r="G158" s="57"/>
      <c r="H158" s="57"/>
      <c r="I158" s="57"/>
      <c r="J158" s="57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</row>
    <row r="159" spans="1:52" ht="16" x14ac:dyDescent="0.2">
      <c r="A159" s="65"/>
      <c r="B159" s="65"/>
      <c r="C159" s="57"/>
      <c r="D159" s="58"/>
      <c r="E159" s="58"/>
      <c r="F159" s="57"/>
      <c r="G159" s="57"/>
      <c r="H159" s="57"/>
      <c r="I159" s="57"/>
      <c r="J159" s="57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</row>
    <row r="160" spans="1:52" x14ac:dyDescent="0.15">
      <c r="A160" s="57"/>
      <c r="B160" s="57"/>
      <c r="C160" s="65"/>
      <c r="D160" s="63"/>
      <c r="E160" s="63"/>
      <c r="F160" s="57"/>
      <c r="G160" s="57"/>
      <c r="H160" s="57"/>
      <c r="I160" s="57"/>
      <c r="J160" s="57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</row>
    <row r="161" spans="1:52" ht="16" x14ac:dyDescent="0.2">
      <c r="A161" s="65"/>
      <c r="B161" s="65"/>
      <c r="C161" s="66"/>
      <c r="D161" s="56"/>
      <c r="E161" s="56"/>
      <c r="F161" s="57"/>
      <c r="G161" s="57"/>
      <c r="H161" s="57"/>
      <c r="I161" s="57"/>
      <c r="J161" s="57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</row>
    <row r="162" spans="1:52" ht="16" x14ac:dyDescent="0.2">
      <c r="A162" s="65"/>
      <c r="B162" s="65"/>
      <c r="C162" s="65"/>
      <c r="D162" s="56"/>
      <c r="E162" s="56"/>
      <c r="F162" s="57"/>
      <c r="G162" s="57"/>
      <c r="H162" s="57"/>
      <c r="I162" s="57"/>
      <c r="J162" s="57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</row>
    <row r="163" spans="1:52" ht="16" x14ac:dyDescent="0.2">
      <c r="A163" s="65"/>
      <c r="B163" s="65"/>
      <c r="C163" s="65"/>
      <c r="D163" s="58"/>
      <c r="E163" s="58"/>
      <c r="F163" s="57"/>
      <c r="G163" s="57"/>
      <c r="H163" s="57"/>
      <c r="I163" s="57"/>
      <c r="J163" s="57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</row>
    <row r="164" spans="1:52" ht="16" x14ac:dyDescent="0.2">
      <c r="A164" s="65"/>
      <c r="B164" s="65"/>
      <c r="C164" s="57"/>
      <c r="D164" s="58"/>
      <c r="E164" s="58"/>
      <c r="F164" s="57"/>
      <c r="G164" s="57"/>
      <c r="H164" s="57"/>
      <c r="I164" s="57"/>
      <c r="J164" s="57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</row>
    <row r="165" spans="1:52" x14ac:dyDescent="0.15">
      <c r="A165" s="57"/>
      <c r="B165" s="57"/>
      <c r="C165" s="65"/>
      <c r="D165" s="57"/>
      <c r="E165" s="57"/>
      <c r="F165" s="57"/>
      <c r="G165" s="57"/>
      <c r="H165" s="57"/>
      <c r="I165" s="57"/>
      <c r="J165" s="57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</row>
    <row r="166" spans="1:52" ht="16" x14ac:dyDescent="0.2">
      <c r="A166" s="65"/>
      <c r="B166" s="65"/>
      <c r="C166" s="66"/>
      <c r="D166" s="56"/>
      <c r="E166" s="56"/>
      <c r="F166" s="57"/>
      <c r="G166" s="57"/>
      <c r="H166" s="57"/>
      <c r="I166" s="57"/>
      <c r="J166" s="57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</row>
    <row r="167" spans="1:52" ht="16" x14ac:dyDescent="0.2">
      <c r="A167" s="65"/>
      <c r="B167" s="65"/>
      <c r="C167" s="65"/>
      <c r="D167" s="56"/>
      <c r="E167" s="56"/>
      <c r="F167" s="57"/>
      <c r="G167" s="57"/>
      <c r="H167" s="57"/>
      <c r="I167" s="57"/>
      <c r="J167" s="57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</row>
    <row r="168" spans="1:52" ht="16" x14ac:dyDescent="0.2">
      <c r="A168" s="65"/>
      <c r="B168" s="65"/>
      <c r="C168" s="65"/>
      <c r="D168" s="58"/>
      <c r="E168" s="58"/>
      <c r="F168" s="57"/>
      <c r="G168" s="57"/>
      <c r="H168" s="57"/>
      <c r="I168" s="57"/>
      <c r="J168" s="57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</row>
    <row r="169" spans="1:52" ht="16" x14ac:dyDescent="0.2">
      <c r="A169" s="65"/>
      <c r="B169" s="65"/>
      <c r="C169" s="57"/>
      <c r="D169" s="58"/>
      <c r="E169" s="58"/>
      <c r="F169" s="57"/>
      <c r="G169" s="57"/>
      <c r="H169" s="57"/>
      <c r="I169" s="57"/>
      <c r="J169" s="57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</row>
    <row r="170" spans="1:52" x14ac:dyDescent="0.15">
      <c r="A170" s="57"/>
      <c r="B170" s="57"/>
      <c r="C170" s="65"/>
      <c r="D170" s="63"/>
      <c r="E170" s="63"/>
      <c r="F170" s="57"/>
      <c r="G170" s="57"/>
      <c r="H170" s="57"/>
      <c r="I170" s="57"/>
      <c r="J170" s="57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</row>
    <row r="171" spans="1:52" ht="16" x14ac:dyDescent="0.2">
      <c r="A171" s="65"/>
      <c r="B171" s="65"/>
      <c r="C171" s="66"/>
      <c r="D171" s="56"/>
      <c r="E171" s="56"/>
      <c r="F171" s="57"/>
      <c r="G171" s="57"/>
      <c r="H171" s="57"/>
      <c r="I171" s="57"/>
      <c r="J171" s="57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</row>
    <row r="172" spans="1:52" ht="16" x14ac:dyDescent="0.2">
      <c r="A172" s="65"/>
      <c r="B172" s="65"/>
      <c r="C172" s="65"/>
      <c r="D172" s="56"/>
      <c r="E172" s="56"/>
      <c r="F172" s="57"/>
      <c r="G172" s="57"/>
      <c r="H172" s="57"/>
      <c r="I172" s="57"/>
      <c r="J172" s="57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</row>
    <row r="173" spans="1:52" ht="16" x14ac:dyDescent="0.2">
      <c r="A173" s="65"/>
      <c r="B173" s="65"/>
      <c r="C173" s="65"/>
      <c r="D173" s="58"/>
      <c r="E173" s="58"/>
      <c r="F173" s="57"/>
      <c r="G173" s="57"/>
      <c r="H173" s="57"/>
      <c r="I173" s="57"/>
      <c r="J173" s="57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</row>
    <row r="174" spans="1:52" ht="16" x14ac:dyDescent="0.2">
      <c r="A174" s="65"/>
      <c r="B174" s="65"/>
      <c r="C174" s="57"/>
      <c r="D174" s="58"/>
      <c r="E174" s="58"/>
      <c r="F174" s="57"/>
      <c r="G174" s="57"/>
      <c r="H174" s="57"/>
      <c r="I174" s="57"/>
      <c r="J174" s="57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</row>
    <row r="175" spans="1:52" x14ac:dyDescent="0.15">
      <c r="A175" s="57"/>
      <c r="B175" s="57"/>
      <c r="C175" s="65"/>
      <c r="D175" s="63"/>
      <c r="E175" s="63"/>
      <c r="F175" s="57"/>
      <c r="G175" s="57"/>
      <c r="H175" s="57"/>
      <c r="I175" s="57"/>
      <c r="J175" s="57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</row>
    <row r="176" spans="1:52" ht="16" x14ac:dyDescent="0.2">
      <c r="A176" s="65"/>
      <c r="B176" s="65"/>
      <c r="C176" s="57"/>
      <c r="D176" s="56"/>
      <c r="E176" s="56"/>
      <c r="F176" s="57"/>
      <c r="G176" s="57"/>
      <c r="H176" s="57"/>
      <c r="I176" s="57"/>
      <c r="J176" s="57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</row>
    <row r="178" spans="1:52" x14ac:dyDescent="0.15">
      <c r="A178" s="57"/>
      <c r="B178" s="57"/>
      <c r="C178" s="57"/>
      <c r="D178" s="60"/>
      <c r="E178" s="60"/>
      <c r="F178" s="57"/>
      <c r="G178" s="57"/>
      <c r="H178" s="57"/>
      <c r="I178" s="57"/>
      <c r="J178" s="57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</row>
    <row r="179" spans="1:52" x14ac:dyDescent="0.15">
      <c r="A179" s="57"/>
      <c r="B179" s="57"/>
      <c r="C179" s="57"/>
      <c r="D179" s="60"/>
      <c r="E179" s="60"/>
      <c r="F179" s="57"/>
      <c r="G179" s="57"/>
      <c r="H179" s="57"/>
      <c r="I179" s="57"/>
      <c r="J179" s="57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</row>
    <row r="180" spans="1:52" x14ac:dyDescent="0.15">
      <c r="A180" s="57"/>
      <c r="B180" s="57"/>
      <c r="C180" s="57"/>
      <c r="D180" s="63"/>
      <c r="E180" s="63"/>
      <c r="F180" s="57"/>
      <c r="G180" s="57"/>
      <c r="H180" s="57"/>
      <c r="I180" s="57"/>
      <c r="J180" s="57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</row>
    <row r="181" spans="1:52" x14ac:dyDescent="0.15">
      <c r="A181" s="57"/>
      <c r="B181" s="57"/>
      <c r="C181" s="57"/>
      <c r="D181" s="63"/>
      <c r="E181" s="63"/>
      <c r="F181" s="57"/>
      <c r="G181" s="57"/>
      <c r="H181" s="57"/>
      <c r="I181" s="57"/>
      <c r="J181" s="57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</row>
    <row r="183" spans="1:52" x14ac:dyDescent="0.15">
      <c r="A183" s="57"/>
      <c r="B183" s="57"/>
      <c r="C183" s="57"/>
      <c r="D183" s="60"/>
      <c r="E183" s="60"/>
      <c r="F183" s="57"/>
      <c r="G183" s="57"/>
      <c r="H183" s="57"/>
      <c r="I183" s="57"/>
      <c r="J183" s="57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</row>
    <row r="184" spans="1:52" ht="16" x14ac:dyDescent="0.2">
      <c r="A184" s="65"/>
      <c r="B184" s="65"/>
      <c r="C184" s="66"/>
      <c r="D184" s="56"/>
      <c r="E184" s="56"/>
      <c r="F184" s="57"/>
      <c r="G184" s="57"/>
      <c r="H184" s="57"/>
      <c r="I184" s="57"/>
      <c r="J184" s="57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</row>
    <row r="185" spans="1:52" ht="16" x14ac:dyDescent="0.2">
      <c r="A185" s="65"/>
      <c r="B185" s="65"/>
      <c r="C185" s="65"/>
      <c r="D185" s="56"/>
      <c r="E185" s="56"/>
      <c r="F185" s="57"/>
      <c r="G185" s="57"/>
      <c r="H185" s="57"/>
      <c r="I185" s="57"/>
      <c r="J185" s="57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</row>
    <row r="186" spans="1:52" ht="16" x14ac:dyDescent="0.2">
      <c r="A186" s="65"/>
      <c r="B186" s="65"/>
      <c r="C186" s="65"/>
      <c r="D186" s="58"/>
      <c r="E186" s="58"/>
      <c r="F186" s="57"/>
      <c r="G186" s="57"/>
      <c r="H186" s="57"/>
      <c r="I186" s="57"/>
      <c r="J186" s="57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</row>
    <row r="187" spans="1:52" ht="16" x14ac:dyDescent="0.2">
      <c r="A187" s="65"/>
      <c r="B187" s="65"/>
      <c r="C187" s="57"/>
      <c r="D187" s="58"/>
      <c r="E187" s="58"/>
      <c r="F187" s="57"/>
      <c r="G187" s="57"/>
      <c r="H187" s="57"/>
      <c r="I187" s="57"/>
      <c r="J187" s="57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</row>
    <row r="188" spans="1:52" x14ac:dyDescent="0.15">
      <c r="A188" s="57"/>
      <c r="B188" s="57"/>
      <c r="C188" s="57"/>
      <c r="D188" s="60"/>
      <c r="E188" s="60"/>
      <c r="F188" s="57"/>
      <c r="G188" s="57"/>
      <c r="H188" s="57"/>
      <c r="I188" s="57"/>
      <c r="J188" s="57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</row>
    <row r="189" spans="1:52" ht="16" x14ac:dyDescent="0.2">
      <c r="A189" s="57"/>
      <c r="B189" s="57"/>
      <c r="C189" s="57"/>
      <c r="D189" s="56"/>
      <c r="E189" s="56"/>
      <c r="F189" s="57"/>
      <c r="G189" s="57"/>
      <c r="H189" s="57"/>
      <c r="I189" s="57"/>
      <c r="J189" s="57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</row>
    <row r="190" spans="1:52" ht="16" x14ac:dyDescent="0.2">
      <c r="A190" s="57"/>
      <c r="B190" s="57"/>
      <c r="C190" s="57"/>
      <c r="D190" s="56"/>
      <c r="E190" s="56"/>
      <c r="F190" s="57"/>
      <c r="G190" s="57"/>
      <c r="H190" s="57"/>
      <c r="I190" s="57"/>
      <c r="J190" s="57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</row>
    <row r="191" spans="1:52" ht="16" x14ac:dyDescent="0.2">
      <c r="A191" s="57"/>
      <c r="B191" s="57"/>
      <c r="C191" s="57"/>
      <c r="D191" s="56"/>
      <c r="E191" s="56"/>
      <c r="F191" s="57"/>
      <c r="G191" s="57"/>
      <c r="H191" s="57"/>
      <c r="I191" s="57"/>
      <c r="J191" s="57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</row>
    <row r="192" spans="1:52" ht="16" x14ac:dyDescent="0.2">
      <c r="A192" s="57"/>
      <c r="B192" s="57"/>
      <c r="C192" s="57"/>
      <c r="D192" s="58"/>
      <c r="E192" s="58"/>
      <c r="F192" s="57"/>
      <c r="G192" s="57"/>
      <c r="H192" s="57"/>
      <c r="I192" s="57"/>
      <c r="J192" s="57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</row>
    <row r="193" spans="1:52" ht="16" x14ac:dyDescent="0.2">
      <c r="A193" s="57"/>
      <c r="B193" s="57"/>
      <c r="C193" s="57"/>
      <c r="D193" s="58"/>
      <c r="E193" s="58"/>
      <c r="F193" s="57"/>
      <c r="G193" s="57"/>
      <c r="H193" s="57"/>
      <c r="I193" s="57"/>
      <c r="J193" s="57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</row>
    <row r="194" spans="1:52" x14ac:dyDescent="0.15">
      <c r="A194" s="57"/>
      <c r="B194" s="57"/>
      <c r="C194" s="57"/>
      <c r="D194" s="60"/>
      <c r="E194" s="60"/>
      <c r="F194" s="57"/>
      <c r="G194" s="57"/>
      <c r="H194" s="57"/>
      <c r="I194" s="57"/>
      <c r="J194" s="57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</row>
    <row r="195" spans="1:52" ht="16" x14ac:dyDescent="0.2">
      <c r="A195" s="64"/>
      <c r="B195" s="64"/>
      <c r="C195" s="64"/>
      <c r="D195" s="56"/>
      <c r="E195" s="56"/>
      <c r="F195" s="62"/>
      <c r="G195" s="62"/>
      <c r="H195" s="62"/>
      <c r="I195" s="62"/>
      <c r="J195" s="62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</row>
    <row r="196" spans="1:52" ht="16" x14ac:dyDescent="0.2">
      <c r="A196" s="64"/>
      <c r="B196" s="64"/>
      <c r="C196" s="64"/>
      <c r="D196" s="56"/>
      <c r="E196" s="56"/>
      <c r="F196" s="59"/>
      <c r="G196" s="59"/>
      <c r="H196" s="59"/>
      <c r="I196" s="59"/>
      <c r="J196" s="59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</row>
    <row r="197" spans="1:52" ht="16" x14ac:dyDescent="0.2">
      <c r="A197" s="64"/>
      <c r="B197" s="64"/>
      <c r="C197" s="64"/>
      <c r="D197" s="58"/>
      <c r="E197" s="58"/>
      <c r="F197" s="59"/>
      <c r="G197" s="59"/>
      <c r="H197" s="59"/>
      <c r="I197" s="59"/>
      <c r="J197" s="59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</row>
    <row r="198" spans="1:52" ht="16" x14ac:dyDescent="0.2">
      <c r="A198" s="64"/>
      <c r="B198" s="64"/>
      <c r="C198" s="64"/>
      <c r="D198" s="58"/>
      <c r="E198" s="58"/>
      <c r="F198" s="59"/>
      <c r="G198" s="59"/>
      <c r="H198" s="59"/>
      <c r="I198" s="59"/>
      <c r="J198" s="59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</row>
    <row r="199" spans="1:52" x14ac:dyDescent="0.15">
      <c r="A199" s="57"/>
      <c r="B199" s="57"/>
      <c r="C199" s="57"/>
      <c r="D199" s="60"/>
      <c r="E199" s="60"/>
      <c r="F199" s="57"/>
      <c r="G199" s="57"/>
      <c r="H199" s="57"/>
      <c r="I199" s="57"/>
      <c r="J199" s="57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</row>
    <row r="200" spans="1:52" ht="16" x14ac:dyDescent="0.2">
      <c r="A200" s="64"/>
      <c r="B200" s="64"/>
      <c r="C200" s="64"/>
      <c r="D200" s="56"/>
      <c r="E200" s="56"/>
      <c r="F200" s="62"/>
      <c r="G200" s="62"/>
      <c r="H200" s="62"/>
      <c r="I200" s="62"/>
      <c r="J200" s="62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</row>
    <row r="201" spans="1:52" ht="16" x14ac:dyDescent="0.2">
      <c r="A201" s="64"/>
      <c r="B201" s="64"/>
      <c r="C201" s="64"/>
      <c r="D201" s="56"/>
      <c r="E201" s="56"/>
      <c r="F201" s="62"/>
      <c r="G201" s="62"/>
      <c r="H201" s="62"/>
      <c r="I201" s="62"/>
      <c r="J201" s="62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</row>
    <row r="202" spans="1:52" ht="16" x14ac:dyDescent="0.2">
      <c r="A202" s="64"/>
      <c r="B202" s="64"/>
      <c r="C202" s="64"/>
      <c r="D202" s="56"/>
      <c r="E202" s="56"/>
      <c r="F202" s="59"/>
      <c r="G202" s="59"/>
      <c r="H202" s="59"/>
      <c r="I202" s="59"/>
      <c r="J202" s="59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</row>
    <row r="203" spans="1:52" ht="16" x14ac:dyDescent="0.2">
      <c r="A203" s="64"/>
      <c r="B203" s="64"/>
      <c r="C203" s="64"/>
      <c r="D203" s="58"/>
      <c r="E203" s="58"/>
      <c r="F203" s="59"/>
      <c r="G203" s="59"/>
      <c r="H203" s="59"/>
      <c r="I203" s="59"/>
      <c r="J203" s="59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</row>
    <row r="204" spans="1:52" ht="16" x14ac:dyDescent="0.2">
      <c r="A204" s="64"/>
      <c r="B204" s="64"/>
      <c r="C204" s="64"/>
      <c r="D204" s="58"/>
      <c r="E204" s="58"/>
      <c r="F204" s="59"/>
      <c r="G204" s="59"/>
      <c r="H204" s="59"/>
      <c r="I204" s="59"/>
      <c r="J204" s="59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</row>
    <row r="205" spans="1:52" x14ac:dyDescent="0.15">
      <c r="A205" s="57"/>
      <c r="B205" s="57"/>
      <c r="C205" s="57"/>
      <c r="D205" s="63"/>
      <c r="E205" s="63"/>
      <c r="F205" s="57"/>
      <c r="G205" s="57"/>
      <c r="H205" s="57"/>
      <c r="I205" s="57"/>
      <c r="J205" s="57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</row>
    <row r="206" spans="1:52" ht="16" x14ac:dyDescent="0.2">
      <c r="A206" s="64"/>
      <c r="B206" s="64"/>
      <c r="C206" s="64"/>
      <c r="D206" s="56"/>
      <c r="E206" s="56"/>
      <c r="F206" s="62"/>
      <c r="G206" s="62"/>
      <c r="H206" s="62"/>
      <c r="I206" s="62"/>
      <c r="J206" s="62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</row>
    <row r="207" spans="1:52" ht="16" x14ac:dyDescent="0.2">
      <c r="A207" s="64"/>
      <c r="B207" s="64"/>
      <c r="C207" s="64"/>
      <c r="D207" s="56"/>
      <c r="E207" s="56"/>
      <c r="F207" s="59"/>
      <c r="G207" s="59"/>
      <c r="H207" s="59"/>
      <c r="I207" s="59"/>
      <c r="J207" s="59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</row>
    <row r="208" spans="1:52" ht="16" x14ac:dyDescent="0.2">
      <c r="A208" s="64"/>
      <c r="B208" s="64"/>
      <c r="C208" s="64"/>
      <c r="D208" s="58"/>
      <c r="E208" s="58"/>
      <c r="F208" s="59"/>
      <c r="G208" s="59"/>
      <c r="H208" s="59"/>
      <c r="I208" s="59"/>
      <c r="J208" s="59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</row>
    <row r="209" spans="1:52" ht="16" x14ac:dyDescent="0.2">
      <c r="A209" s="64"/>
      <c r="B209" s="64"/>
      <c r="C209" s="64"/>
      <c r="D209" s="58"/>
      <c r="E209" s="58"/>
      <c r="F209" s="59"/>
      <c r="G209" s="59"/>
      <c r="H209" s="59"/>
      <c r="I209" s="59"/>
      <c r="J209" s="59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</row>
    <row r="210" spans="1:52" x14ac:dyDescent="0.15">
      <c r="A210" s="57"/>
      <c r="B210" s="57"/>
      <c r="C210" s="57"/>
      <c r="D210" s="63"/>
      <c r="E210" s="63"/>
      <c r="F210" s="57"/>
      <c r="G210" s="57"/>
      <c r="H210" s="57"/>
      <c r="I210" s="57"/>
      <c r="J210" s="57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</row>
    <row r="211" spans="1:52" ht="16" x14ac:dyDescent="0.2">
      <c r="A211" s="65"/>
      <c r="B211" s="65"/>
      <c r="C211" s="65"/>
      <c r="D211" s="56"/>
      <c r="E211" s="56"/>
      <c r="F211" s="57"/>
      <c r="G211" s="57"/>
      <c r="H211" s="57"/>
      <c r="I211" s="57"/>
      <c r="J211" s="57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</row>
    <row r="212" spans="1:52" ht="16" x14ac:dyDescent="0.2">
      <c r="A212" s="65"/>
      <c r="B212" s="65"/>
      <c r="C212" s="66"/>
      <c r="D212" s="56"/>
      <c r="E212" s="56"/>
      <c r="F212" s="57"/>
      <c r="G212" s="57"/>
      <c r="H212" s="57"/>
      <c r="I212" s="57"/>
      <c r="J212" s="57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</row>
    <row r="213" spans="1:52" ht="16" x14ac:dyDescent="0.2">
      <c r="A213" s="65"/>
      <c r="B213" s="65"/>
      <c r="C213" s="65"/>
      <c r="D213" s="58"/>
      <c r="E213" s="58"/>
      <c r="F213" s="57"/>
      <c r="G213" s="57"/>
      <c r="H213" s="57"/>
      <c r="I213" s="57"/>
      <c r="J213" s="57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</row>
    <row r="214" spans="1:52" ht="16" x14ac:dyDescent="0.2">
      <c r="A214" s="65"/>
      <c r="B214" s="65"/>
      <c r="C214" s="65"/>
      <c r="D214" s="58"/>
      <c r="E214" s="58"/>
      <c r="F214" s="57"/>
      <c r="G214" s="57"/>
      <c r="H214" s="57"/>
      <c r="I214" s="57"/>
      <c r="J214" s="57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</row>
    <row r="215" spans="1:52" x14ac:dyDescent="0.15">
      <c r="A215" s="57"/>
      <c r="B215" s="57"/>
      <c r="C215" s="57"/>
      <c r="D215" s="63"/>
      <c r="E215" s="63"/>
      <c r="F215" s="57"/>
      <c r="G215" s="57"/>
      <c r="H215" s="57"/>
      <c r="I215" s="57"/>
      <c r="J215" s="57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</row>
    <row r="216" spans="1:52" ht="16" x14ac:dyDescent="0.2">
      <c r="A216" s="65"/>
      <c r="B216" s="65"/>
      <c r="C216" s="65"/>
      <c r="D216" s="56"/>
      <c r="E216" s="56"/>
      <c r="F216" s="57"/>
      <c r="G216" s="57"/>
      <c r="H216" s="57"/>
      <c r="I216" s="57"/>
      <c r="J216" s="57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</row>
    <row r="217" spans="1:52" ht="16" x14ac:dyDescent="0.2">
      <c r="A217" s="65"/>
      <c r="B217" s="65"/>
      <c r="C217" s="66"/>
      <c r="D217" s="56"/>
      <c r="E217" s="56"/>
      <c r="F217" s="57"/>
      <c r="G217" s="57"/>
      <c r="H217" s="57"/>
      <c r="I217" s="57"/>
      <c r="J217" s="57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</row>
    <row r="218" spans="1:52" ht="16" x14ac:dyDescent="0.2">
      <c r="A218" s="65"/>
      <c r="B218" s="65"/>
      <c r="C218" s="65"/>
      <c r="D218" s="56"/>
      <c r="E218" s="56"/>
      <c r="F218" s="57"/>
      <c r="G218" s="57"/>
      <c r="H218" s="57"/>
      <c r="I218" s="57"/>
      <c r="J218" s="57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</row>
    <row r="219" spans="1:52" ht="16" x14ac:dyDescent="0.2">
      <c r="A219" s="65"/>
      <c r="B219" s="65"/>
      <c r="C219" s="65"/>
      <c r="D219" s="58"/>
      <c r="E219" s="58"/>
      <c r="F219" s="57"/>
      <c r="G219" s="57"/>
      <c r="H219" s="57"/>
      <c r="I219" s="57"/>
      <c r="J219" s="57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</row>
    <row r="220" spans="1:52" ht="16" x14ac:dyDescent="0.2">
      <c r="A220" s="57"/>
      <c r="B220" s="57"/>
      <c r="C220" s="57"/>
      <c r="D220" s="58"/>
      <c r="E220" s="58"/>
      <c r="F220" s="57"/>
      <c r="G220" s="57"/>
      <c r="H220" s="57"/>
      <c r="I220" s="57"/>
      <c r="J220" s="57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</row>
    <row r="221" spans="1:52" x14ac:dyDescent="0.15">
      <c r="A221" s="57"/>
      <c r="B221" s="57"/>
      <c r="C221" s="57"/>
      <c r="D221" s="63"/>
      <c r="E221" s="63"/>
      <c r="F221" s="57"/>
      <c r="G221" s="57"/>
      <c r="H221" s="57"/>
      <c r="I221" s="57"/>
      <c r="J221" s="57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</row>
    <row r="222" spans="1:52" ht="16" x14ac:dyDescent="0.2">
      <c r="A222" s="65"/>
      <c r="B222" s="65"/>
      <c r="C222" s="65"/>
      <c r="D222" s="56"/>
      <c r="E222" s="56"/>
      <c r="F222" s="57"/>
      <c r="G222" s="57"/>
      <c r="H222" s="57"/>
      <c r="I222" s="57"/>
      <c r="J222" s="57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</row>
    <row r="223" spans="1:52" ht="16" x14ac:dyDescent="0.2">
      <c r="A223" s="65"/>
      <c r="B223" s="65"/>
      <c r="C223" s="65"/>
      <c r="D223" s="56"/>
      <c r="E223" s="56"/>
      <c r="F223" s="57"/>
      <c r="G223" s="57"/>
      <c r="H223" s="57"/>
      <c r="I223" s="57"/>
      <c r="J223" s="57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</row>
    <row r="224" spans="1:52" ht="16" x14ac:dyDescent="0.2">
      <c r="A224" s="65"/>
      <c r="B224" s="65"/>
      <c r="C224" s="66"/>
      <c r="D224" s="56"/>
      <c r="E224" s="56"/>
      <c r="F224" s="57"/>
      <c r="G224" s="57"/>
      <c r="H224" s="57"/>
      <c r="I224" s="57"/>
      <c r="J224" s="57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</row>
    <row r="225" spans="1:52" ht="16" x14ac:dyDescent="0.2">
      <c r="A225" s="65"/>
      <c r="B225" s="65"/>
      <c r="C225" s="65"/>
      <c r="D225" s="58"/>
      <c r="E225" s="58"/>
      <c r="F225" s="57"/>
      <c r="G225" s="57"/>
      <c r="H225" s="57"/>
      <c r="I225" s="57"/>
      <c r="J225" s="57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</row>
    <row r="226" spans="1:52" ht="16" x14ac:dyDescent="0.2">
      <c r="A226" s="65"/>
      <c r="B226" s="65"/>
      <c r="C226" s="65"/>
      <c r="D226" s="58"/>
      <c r="E226" s="58"/>
      <c r="F226" s="57"/>
      <c r="G226" s="57"/>
      <c r="H226" s="57"/>
      <c r="I226" s="57"/>
      <c r="J226" s="57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</row>
    <row r="227" spans="1:52" x14ac:dyDescent="0.1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</row>
    <row r="228" spans="1:52" ht="16" x14ac:dyDescent="0.2">
      <c r="A228" s="65"/>
      <c r="B228" s="65"/>
      <c r="C228" s="65"/>
      <c r="D228" s="56"/>
      <c r="E228" s="56"/>
      <c r="F228" s="57"/>
      <c r="G228" s="57"/>
      <c r="H228" s="57"/>
      <c r="I228" s="57"/>
      <c r="J228" s="57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</row>
    <row r="229" spans="1:52" ht="16" x14ac:dyDescent="0.2">
      <c r="A229" s="65"/>
      <c r="B229" s="65"/>
      <c r="C229" s="66"/>
      <c r="D229" s="56"/>
      <c r="E229" s="56"/>
      <c r="F229" s="57"/>
      <c r="G229" s="57"/>
      <c r="H229" s="57"/>
      <c r="I229" s="57"/>
      <c r="J229" s="57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</row>
    <row r="230" spans="1:52" ht="16" x14ac:dyDescent="0.2">
      <c r="A230" s="65"/>
      <c r="B230" s="65"/>
      <c r="C230" s="65"/>
      <c r="D230" s="58"/>
      <c r="E230" s="58"/>
      <c r="F230" s="57"/>
      <c r="G230" s="57"/>
      <c r="H230" s="57"/>
      <c r="I230" s="57"/>
      <c r="J230" s="57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</row>
    <row r="231" spans="1:52" ht="16" x14ac:dyDescent="0.2">
      <c r="A231" s="65"/>
      <c r="B231" s="65"/>
      <c r="C231" s="65"/>
      <c r="D231" s="58"/>
      <c r="E231" s="58"/>
      <c r="F231" s="57"/>
      <c r="G231" s="57"/>
      <c r="H231" s="57"/>
      <c r="I231" s="57"/>
      <c r="J231" s="57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</row>
    <row r="232" spans="1:52" x14ac:dyDescent="0.1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</row>
    <row r="233" spans="1:52" ht="16" x14ac:dyDescent="0.2">
      <c r="A233" s="57"/>
      <c r="B233" s="57"/>
      <c r="C233" s="57"/>
      <c r="D233" s="56"/>
      <c r="E233" s="56"/>
      <c r="F233" s="57"/>
      <c r="G233" s="57"/>
      <c r="H233" s="57"/>
      <c r="I233" s="57"/>
      <c r="J233" s="57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</row>
    <row r="234" spans="1:52" ht="16" x14ac:dyDescent="0.2">
      <c r="A234" s="57"/>
      <c r="B234" s="57"/>
      <c r="C234" s="57"/>
      <c r="D234" s="56"/>
      <c r="E234" s="56"/>
      <c r="F234" s="57"/>
      <c r="G234" s="57"/>
      <c r="H234" s="57"/>
      <c r="I234" s="57"/>
      <c r="J234" s="57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</row>
    <row r="235" spans="1:52" ht="16" x14ac:dyDescent="0.2">
      <c r="A235" s="57"/>
      <c r="B235" s="57"/>
      <c r="C235" s="57"/>
      <c r="D235" s="58"/>
      <c r="E235" s="58"/>
      <c r="F235" s="57"/>
      <c r="G235" s="57"/>
      <c r="H235" s="57"/>
      <c r="I235" s="57"/>
      <c r="J235" s="57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</row>
    <row r="236" spans="1:52" ht="16" x14ac:dyDescent="0.2">
      <c r="A236" s="57"/>
      <c r="B236" s="57"/>
      <c r="C236" s="57"/>
      <c r="D236" s="58"/>
      <c r="E236" s="58"/>
      <c r="F236" s="57"/>
      <c r="G236" s="57"/>
      <c r="H236" s="57"/>
      <c r="I236" s="57"/>
      <c r="J236" s="57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</row>
    <row r="237" spans="1:52" x14ac:dyDescent="0.1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</row>
    <row r="238" spans="1:52" ht="16" x14ac:dyDescent="0.2">
      <c r="A238" s="64"/>
      <c r="B238" s="64"/>
      <c r="C238" s="64"/>
      <c r="D238" s="56"/>
      <c r="E238" s="56"/>
      <c r="F238" s="62"/>
      <c r="G238" s="62"/>
      <c r="H238" s="62"/>
      <c r="I238" s="62"/>
      <c r="J238" s="62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</row>
    <row r="239" spans="1:52" ht="16" x14ac:dyDescent="0.2">
      <c r="A239" s="64"/>
      <c r="B239" s="64"/>
      <c r="C239" s="64"/>
      <c r="D239" s="56"/>
      <c r="E239" s="56"/>
      <c r="F239" s="59"/>
      <c r="G239" s="59"/>
      <c r="H239" s="59"/>
      <c r="I239" s="59"/>
      <c r="J239" s="59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</row>
    <row r="240" spans="1:52" ht="16" x14ac:dyDescent="0.2">
      <c r="A240" s="64"/>
      <c r="B240" s="64"/>
      <c r="C240" s="64"/>
      <c r="D240" s="58"/>
      <c r="E240" s="58"/>
      <c r="F240" s="59"/>
      <c r="G240" s="59"/>
      <c r="H240" s="59"/>
      <c r="I240" s="59"/>
      <c r="J240" s="59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</row>
    <row r="241" spans="1:52" ht="16" x14ac:dyDescent="0.2">
      <c r="A241" s="64"/>
      <c r="B241" s="64"/>
      <c r="C241" s="64"/>
      <c r="D241" s="58"/>
      <c r="E241" s="58"/>
      <c r="F241" s="59"/>
      <c r="G241" s="59"/>
      <c r="H241" s="59"/>
      <c r="I241" s="59"/>
      <c r="J241" s="59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</row>
    <row r="242" spans="1:52" x14ac:dyDescent="0.1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</row>
    <row r="243" spans="1:52" ht="16" x14ac:dyDescent="0.2">
      <c r="A243" s="65"/>
      <c r="B243" s="65"/>
      <c r="C243" s="65"/>
      <c r="D243" s="56"/>
      <c r="E243" s="56"/>
      <c r="F243" s="57"/>
      <c r="G243" s="57"/>
      <c r="H243" s="57"/>
      <c r="I243" s="57"/>
      <c r="J243" s="57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</row>
    <row r="244" spans="1:52" ht="16" x14ac:dyDescent="0.2">
      <c r="A244" s="65"/>
      <c r="B244" s="65"/>
      <c r="C244" s="65"/>
      <c r="D244" s="56"/>
      <c r="E244" s="56"/>
      <c r="F244" s="57"/>
      <c r="G244" s="57"/>
      <c r="H244" s="57"/>
      <c r="I244" s="57"/>
      <c r="J244" s="57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</row>
    <row r="245" spans="1:52" ht="16" x14ac:dyDescent="0.2">
      <c r="A245" s="65"/>
      <c r="B245" s="65"/>
      <c r="C245" s="65"/>
      <c r="D245" s="58"/>
      <c r="E245" s="58"/>
      <c r="F245" s="57"/>
      <c r="G245" s="57"/>
      <c r="H245" s="57"/>
      <c r="I245" s="57"/>
      <c r="J245" s="57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</row>
    <row r="246" spans="1:52" ht="16" x14ac:dyDescent="0.2">
      <c r="A246" s="65"/>
      <c r="B246" s="65"/>
      <c r="C246" s="65"/>
      <c r="D246" s="58"/>
      <c r="E246" s="58"/>
      <c r="F246" s="57"/>
      <c r="G246" s="57"/>
      <c r="H246" s="57"/>
      <c r="I246" s="57"/>
      <c r="J246" s="57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</row>
    <row r="247" spans="1:52" x14ac:dyDescent="0.1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</row>
    <row r="248" spans="1:52" ht="16" x14ac:dyDescent="0.2">
      <c r="A248" s="64"/>
      <c r="B248" s="64"/>
      <c r="C248" s="64"/>
      <c r="D248" s="56"/>
      <c r="E248" s="56"/>
      <c r="F248" s="59"/>
      <c r="G248" s="59"/>
      <c r="H248" s="59"/>
      <c r="I248" s="59"/>
      <c r="J248" s="59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</row>
    <row r="249" spans="1:52" ht="16" x14ac:dyDescent="0.2">
      <c r="A249" s="64"/>
      <c r="B249" s="64"/>
      <c r="C249" s="64"/>
      <c r="D249" s="56"/>
      <c r="E249" s="56"/>
      <c r="F249" s="59"/>
      <c r="G249" s="59"/>
      <c r="H249" s="59"/>
      <c r="I249" s="59"/>
      <c r="J249" s="59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</row>
    <row r="250" spans="1:52" ht="16" x14ac:dyDescent="0.2">
      <c r="A250" s="64"/>
      <c r="B250" s="64"/>
      <c r="C250" s="64"/>
      <c r="D250" s="58"/>
      <c r="E250" s="58"/>
      <c r="F250" s="59"/>
      <c r="G250" s="59"/>
      <c r="H250" s="59"/>
      <c r="I250" s="59"/>
      <c r="J250" s="59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</row>
    <row r="251" spans="1:52" ht="16" x14ac:dyDescent="0.2">
      <c r="A251" s="64"/>
      <c r="B251" s="64"/>
      <c r="C251" s="64"/>
      <c r="D251" s="58"/>
      <c r="E251" s="58"/>
      <c r="F251" s="59"/>
      <c r="G251" s="59"/>
      <c r="H251" s="59"/>
      <c r="I251" s="59"/>
      <c r="J251" s="59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</row>
    <row r="252" spans="1:52" ht="16" x14ac:dyDescent="0.2">
      <c r="A252" s="64"/>
      <c r="B252" s="64"/>
      <c r="C252" s="64"/>
      <c r="D252" s="58"/>
      <c r="E252" s="58"/>
      <c r="F252" s="59"/>
      <c r="G252" s="59"/>
      <c r="H252" s="59"/>
      <c r="I252" s="59"/>
      <c r="J252" s="59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</row>
    <row r="253" spans="1:52" ht="16" x14ac:dyDescent="0.2">
      <c r="A253" s="64"/>
      <c r="B253" s="64"/>
      <c r="C253" s="64"/>
      <c r="D253" s="56"/>
      <c r="E253" s="56"/>
      <c r="F253" s="59"/>
      <c r="G253" s="59"/>
      <c r="H253" s="59"/>
      <c r="I253" s="59"/>
      <c r="J253" s="59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</row>
    <row r="254" spans="1:52" ht="16" x14ac:dyDescent="0.2">
      <c r="A254" s="64"/>
      <c r="B254" s="64"/>
      <c r="C254" s="64"/>
      <c r="D254" s="56"/>
      <c r="E254" s="56"/>
      <c r="F254" s="59"/>
      <c r="G254" s="59"/>
      <c r="H254" s="59"/>
      <c r="I254" s="59"/>
      <c r="J254" s="59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</row>
    <row r="255" spans="1:52" ht="16" x14ac:dyDescent="0.2">
      <c r="A255" s="64"/>
      <c r="B255" s="64"/>
      <c r="C255" s="64"/>
      <c r="D255" s="58"/>
      <c r="E255" s="58"/>
      <c r="F255" s="59"/>
      <c r="G255" s="59"/>
      <c r="H255" s="59"/>
      <c r="I255" s="59"/>
      <c r="J255" s="59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</row>
    <row r="256" spans="1:52" ht="16" x14ac:dyDescent="0.2">
      <c r="A256" s="64"/>
      <c r="B256" s="64"/>
      <c r="C256" s="64"/>
      <c r="D256" s="58"/>
      <c r="E256" s="58"/>
      <c r="F256" s="59"/>
      <c r="G256" s="59"/>
      <c r="H256" s="59"/>
      <c r="I256" s="59"/>
      <c r="J256" s="59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</row>
    <row r="257" spans="1:52" x14ac:dyDescent="0.1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</row>
    <row r="258" spans="1:52" ht="16" x14ac:dyDescent="0.2">
      <c r="A258" s="65"/>
      <c r="B258" s="65"/>
      <c r="C258" s="66"/>
      <c r="D258" s="56"/>
      <c r="E258" s="56"/>
      <c r="F258" s="57"/>
      <c r="G258" s="57"/>
      <c r="H258" s="57"/>
      <c r="I258" s="57"/>
      <c r="J258" s="57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</row>
    <row r="259" spans="1:52" ht="16" x14ac:dyDescent="0.2">
      <c r="A259" s="65"/>
      <c r="B259" s="65"/>
      <c r="C259" s="65"/>
      <c r="D259" s="56"/>
      <c r="E259" s="56"/>
      <c r="F259" s="57"/>
      <c r="G259" s="57"/>
      <c r="H259" s="57"/>
      <c r="I259" s="57"/>
      <c r="J259" s="57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</row>
    <row r="260" spans="1:52" ht="16" x14ac:dyDescent="0.2">
      <c r="A260" s="65"/>
      <c r="B260" s="65"/>
      <c r="C260" s="65"/>
      <c r="D260" s="58"/>
      <c r="E260" s="58"/>
      <c r="F260" s="57"/>
      <c r="G260" s="57"/>
      <c r="H260" s="57"/>
      <c r="I260" s="57"/>
      <c r="J260" s="57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</row>
    <row r="261" spans="1:52" ht="16" x14ac:dyDescent="0.2">
      <c r="A261" s="65"/>
      <c r="B261" s="65"/>
      <c r="C261" s="57"/>
      <c r="D261" s="58"/>
      <c r="E261" s="58"/>
      <c r="F261" s="57"/>
      <c r="G261" s="57"/>
      <c r="H261" s="57"/>
      <c r="I261" s="57"/>
      <c r="J261" s="57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</row>
    <row r="262" spans="1:52" x14ac:dyDescent="0.1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</row>
    <row r="263" spans="1:52" ht="16" x14ac:dyDescent="0.2">
      <c r="A263" s="57"/>
      <c r="B263" s="57"/>
      <c r="C263" s="57"/>
      <c r="D263" s="56"/>
      <c r="E263" s="56"/>
      <c r="F263" s="57"/>
      <c r="G263" s="57"/>
      <c r="H263" s="57"/>
      <c r="I263" s="57"/>
      <c r="J263" s="57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</row>
    <row r="264" spans="1:52" ht="16" x14ac:dyDescent="0.2">
      <c r="A264" s="57"/>
      <c r="B264" s="57"/>
      <c r="C264" s="57"/>
      <c r="D264" s="56"/>
      <c r="E264" s="56"/>
      <c r="F264" s="57"/>
      <c r="G264" s="57"/>
      <c r="H264" s="57"/>
      <c r="I264" s="57"/>
      <c r="J264" s="57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</row>
    <row r="265" spans="1:52" ht="16" x14ac:dyDescent="0.2">
      <c r="A265" s="57"/>
      <c r="B265" s="57"/>
      <c r="C265" s="57"/>
      <c r="D265" s="58"/>
      <c r="E265" s="58"/>
      <c r="F265" s="57"/>
      <c r="G265" s="57"/>
      <c r="H265" s="57"/>
      <c r="I265" s="57"/>
      <c r="J265" s="57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</row>
    <row r="266" spans="1:52" ht="16" x14ac:dyDescent="0.2">
      <c r="A266" s="57"/>
      <c r="B266" s="57"/>
      <c r="C266" s="57"/>
      <c r="D266" s="58"/>
      <c r="E266" s="58"/>
      <c r="F266" s="57"/>
      <c r="G266" s="57"/>
      <c r="H266" s="57"/>
      <c r="I266" s="57"/>
      <c r="J266" s="57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</row>
    <row r="267" spans="1:52" x14ac:dyDescent="0.1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</row>
    <row r="268" spans="1:52" ht="16" x14ac:dyDescent="0.2">
      <c r="A268" s="65"/>
      <c r="B268" s="65"/>
      <c r="C268" s="65"/>
      <c r="D268" s="56"/>
      <c r="E268" s="56"/>
      <c r="F268" s="57"/>
      <c r="G268" s="57"/>
      <c r="H268" s="57"/>
      <c r="I268" s="57"/>
      <c r="J268" s="57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</row>
    <row r="269" spans="1:52" ht="16" x14ac:dyDescent="0.2">
      <c r="A269" s="65"/>
      <c r="B269" s="65"/>
      <c r="C269" s="66"/>
      <c r="D269" s="56"/>
      <c r="E269" s="56"/>
      <c r="F269" s="57"/>
      <c r="G269" s="57"/>
      <c r="H269" s="57"/>
      <c r="I269" s="57"/>
      <c r="J269" s="57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</row>
    <row r="270" spans="1:52" ht="16" x14ac:dyDescent="0.2">
      <c r="A270" s="65"/>
      <c r="B270" s="65"/>
      <c r="C270" s="65"/>
      <c r="D270" s="58"/>
      <c r="E270" s="58"/>
      <c r="F270" s="57"/>
      <c r="G270" s="57"/>
      <c r="H270" s="57"/>
      <c r="I270" s="57"/>
      <c r="J270" s="57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</row>
    <row r="271" spans="1:52" ht="16" x14ac:dyDescent="0.2">
      <c r="A271" s="65"/>
      <c r="B271" s="65"/>
      <c r="C271" s="65"/>
      <c r="D271" s="58"/>
      <c r="E271" s="58"/>
      <c r="F271" s="57"/>
      <c r="G271" s="57"/>
      <c r="H271" s="57"/>
      <c r="I271" s="57"/>
      <c r="J271" s="57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</row>
    <row r="272" spans="1:52" x14ac:dyDescent="0.1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</row>
    <row r="273" spans="1:52" ht="16" x14ac:dyDescent="0.2">
      <c r="A273" s="57"/>
      <c r="B273" s="57"/>
      <c r="C273" s="57"/>
      <c r="D273" s="56"/>
      <c r="E273" s="56"/>
      <c r="F273" s="57"/>
      <c r="G273" s="57"/>
      <c r="H273" s="57"/>
      <c r="I273" s="57"/>
      <c r="J273" s="57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</row>
    <row r="274" spans="1:52" ht="16" x14ac:dyDescent="0.2">
      <c r="A274" s="57"/>
      <c r="B274" s="57"/>
      <c r="C274" s="57"/>
      <c r="D274" s="56"/>
      <c r="E274" s="56"/>
      <c r="F274" s="57"/>
      <c r="G274" s="57"/>
      <c r="H274" s="57"/>
      <c r="I274" s="57"/>
      <c r="J274" s="57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</row>
    <row r="275" spans="1:52" ht="16" x14ac:dyDescent="0.2">
      <c r="A275" s="57"/>
      <c r="B275" s="57"/>
      <c r="C275" s="57"/>
      <c r="D275" s="58"/>
      <c r="E275" s="58"/>
      <c r="F275" s="57"/>
      <c r="G275" s="57"/>
      <c r="H275" s="57"/>
      <c r="I275" s="57"/>
      <c r="J275" s="57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</row>
    <row r="276" spans="1:52" ht="16" x14ac:dyDescent="0.2">
      <c r="A276" s="57"/>
      <c r="B276" s="57"/>
      <c r="C276" s="57"/>
      <c r="D276" s="58"/>
      <c r="E276" s="58"/>
      <c r="F276" s="57"/>
      <c r="G276" s="57"/>
      <c r="H276" s="57"/>
      <c r="I276" s="57"/>
      <c r="J276" s="57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</row>
    <row r="277" spans="1:52" x14ac:dyDescent="0.1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</row>
    <row r="278" spans="1:52" ht="16" x14ac:dyDescent="0.2">
      <c r="A278" s="57"/>
      <c r="B278" s="57"/>
      <c r="C278" s="57"/>
      <c r="D278" s="56"/>
      <c r="E278" s="56"/>
      <c r="F278" s="57"/>
      <c r="G278" s="57"/>
      <c r="H278" s="57"/>
      <c r="I278" s="57"/>
      <c r="J278" s="57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</row>
    <row r="279" spans="1:52" ht="16" x14ac:dyDescent="0.2">
      <c r="A279" s="57"/>
      <c r="B279" s="57"/>
      <c r="C279" s="57"/>
      <c r="D279" s="56"/>
      <c r="E279" s="56"/>
      <c r="F279" s="57"/>
      <c r="G279" s="57"/>
      <c r="H279" s="57"/>
      <c r="I279" s="57"/>
      <c r="J279" s="57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</row>
    <row r="280" spans="1:52" ht="16" x14ac:dyDescent="0.2">
      <c r="A280" s="57"/>
      <c r="B280" s="57"/>
      <c r="C280" s="57"/>
      <c r="D280" s="58"/>
      <c r="E280" s="58"/>
      <c r="F280" s="57"/>
      <c r="G280" s="57"/>
      <c r="H280" s="57"/>
      <c r="I280" s="57"/>
      <c r="J280" s="57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</row>
    <row r="281" spans="1:52" ht="16" x14ac:dyDescent="0.2">
      <c r="A281" s="57"/>
      <c r="B281" s="57"/>
      <c r="C281" s="57"/>
      <c r="D281" s="58"/>
      <c r="E281" s="58"/>
      <c r="F281" s="57"/>
      <c r="G281" s="57"/>
      <c r="H281" s="57"/>
      <c r="I281" s="57"/>
      <c r="J281" s="57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</row>
    <row r="282" spans="1:52" x14ac:dyDescent="0.1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</row>
    <row r="283" spans="1:52" ht="16" x14ac:dyDescent="0.2">
      <c r="A283" s="65"/>
      <c r="B283" s="65"/>
      <c r="C283" s="57"/>
      <c r="D283" s="56"/>
      <c r="E283" s="56"/>
      <c r="F283" s="59"/>
      <c r="G283" s="59"/>
      <c r="H283" s="59"/>
      <c r="I283" s="59"/>
      <c r="J283" s="59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</row>
    <row r="284" spans="1:52" ht="16" x14ac:dyDescent="0.2">
      <c r="A284" s="65"/>
      <c r="B284" s="65"/>
      <c r="C284" s="57"/>
      <c r="D284" s="56"/>
      <c r="E284" s="56"/>
      <c r="F284" s="59"/>
      <c r="G284" s="59"/>
      <c r="H284" s="59"/>
      <c r="I284" s="59"/>
      <c r="J284" s="59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</row>
    <row r="285" spans="1:52" ht="16" x14ac:dyDescent="0.2">
      <c r="A285" s="57"/>
      <c r="B285" s="57"/>
      <c r="C285" s="57"/>
      <c r="D285" s="58"/>
      <c r="E285" s="58"/>
      <c r="F285" s="59"/>
      <c r="G285" s="59"/>
      <c r="H285" s="59"/>
      <c r="I285" s="59"/>
      <c r="J285" s="59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</row>
    <row r="286" spans="1:52" ht="16" x14ac:dyDescent="0.2">
      <c r="A286" s="57"/>
      <c r="B286" s="57"/>
      <c r="C286" s="57"/>
      <c r="D286" s="58"/>
      <c r="E286" s="58"/>
      <c r="F286" s="59"/>
      <c r="G286" s="59"/>
      <c r="H286" s="59"/>
      <c r="I286" s="59"/>
      <c r="J286" s="59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</row>
    <row r="287" spans="1:52" x14ac:dyDescent="0.1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</row>
    <row r="288" spans="1:52" x14ac:dyDescent="0.1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</row>
    <row r="289" spans="1:52" x14ac:dyDescent="0.1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</row>
    <row r="290" spans="1:52" x14ac:dyDescent="0.1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</row>
    <row r="291" spans="1:52" x14ac:dyDescent="0.1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</row>
    <row r="292" spans="1:52" x14ac:dyDescent="0.1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</row>
    <row r="293" spans="1:52" x14ac:dyDescent="0.1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</row>
    <row r="294" spans="1:52" x14ac:dyDescent="0.1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</row>
    <row r="295" spans="1:52" x14ac:dyDescent="0.1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</row>
    <row r="296" spans="1:52" x14ac:dyDescent="0.1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</row>
    <row r="297" spans="1:52" x14ac:dyDescent="0.1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</row>
    <row r="298" spans="1:52" x14ac:dyDescent="0.1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</row>
    <row r="299" spans="1:52" x14ac:dyDescent="0.1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</row>
    <row r="300" spans="1:52" x14ac:dyDescent="0.1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</row>
    <row r="301" spans="1:52" x14ac:dyDescent="0.15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</row>
    <row r="302" spans="1:52" x14ac:dyDescent="0.15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</row>
    <row r="303" spans="1:52" x14ac:dyDescent="0.1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</row>
    <row r="304" spans="1:52" x14ac:dyDescent="0.1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</row>
    <row r="305" spans="1:52" x14ac:dyDescent="0.1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</row>
    <row r="306" spans="1:52" x14ac:dyDescent="0.1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</row>
    <row r="307" spans="1:52" x14ac:dyDescent="0.1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</row>
    <row r="308" spans="1:52" x14ac:dyDescent="0.1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</row>
    <row r="309" spans="1:52" x14ac:dyDescent="0.1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</row>
    <row r="310" spans="1:52" ht="16" x14ac:dyDescent="0.2">
      <c r="A310" s="57"/>
      <c r="B310" s="57"/>
      <c r="C310" s="57"/>
      <c r="D310" s="56"/>
      <c r="E310" s="56"/>
      <c r="F310" s="57"/>
      <c r="G310" s="57"/>
      <c r="H310" s="57"/>
      <c r="I310" s="57"/>
      <c r="J310" s="57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</row>
    <row r="311" spans="1:52" ht="16" x14ac:dyDescent="0.2">
      <c r="A311" s="57"/>
      <c r="B311" s="57"/>
      <c r="C311" s="57"/>
      <c r="D311" s="56"/>
      <c r="E311" s="56"/>
      <c r="F311" s="57"/>
      <c r="G311" s="57"/>
      <c r="H311" s="57"/>
      <c r="I311" s="57"/>
      <c r="J311" s="57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</row>
    <row r="312" spans="1:52" ht="16" x14ac:dyDescent="0.2">
      <c r="A312" s="57"/>
      <c r="B312" s="57"/>
      <c r="C312" s="57"/>
      <c r="D312" s="58"/>
      <c r="E312" s="58"/>
      <c r="F312" s="57"/>
      <c r="G312" s="57"/>
      <c r="H312" s="57"/>
      <c r="I312" s="57"/>
      <c r="J312" s="57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</row>
    <row r="313" spans="1:52" ht="16" x14ac:dyDescent="0.2">
      <c r="A313" s="57"/>
      <c r="B313" s="57"/>
      <c r="C313" s="57"/>
      <c r="D313" s="58"/>
      <c r="E313" s="58"/>
      <c r="F313" s="57"/>
      <c r="G313" s="57"/>
      <c r="H313" s="57"/>
      <c r="I313" s="57"/>
      <c r="J313" s="57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</row>
    <row r="314" spans="1:52" x14ac:dyDescent="0.1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</row>
    <row r="315" spans="1:52" ht="16" x14ac:dyDescent="0.2">
      <c r="A315" s="64"/>
      <c r="B315" s="64"/>
      <c r="C315" s="64"/>
      <c r="D315" s="56"/>
      <c r="E315" s="56"/>
      <c r="F315" s="62"/>
      <c r="G315" s="62"/>
      <c r="H315" s="62"/>
      <c r="I315" s="62"/>
      <c r="J315" s="62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</row>
    <row r="316" spans="1:52" ht="16" x14ac:dyDescent="0.2">
      <c r="A316" s="64"/>
      <c r="B316" s="64"/>
      <c r="C316" s="64"/>
      <c r="D316" s="56"/>
      <c r="E316" s="56"/>
      <c r="F316" s="59"/>
      <c r="G316" s="59"/>
      <c r="H316" s="59"/>
      <c r="I316" s="59"/>
      <c r="J316" s="59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</row>
    <row r="317" spans="1:52" ht="16" x14ac:dyDescent="0.2">
      <c r="A317" s="64"/>
      <c r="B317" s="64"/>
      <c r="C317" s="64"/>
      <c r="D317" s="58"/>
      <c r="E317" s="58"/>
      <c r="F317" s="59"/>
      <c r="G317" s="59"/>
      <c r="H317" s="59"/>
      <c r="I317" s="59"/>
      <c r="J317" s="59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</row>
    <row r="318" spans="1:52" ht="16" x14ac:dyDescent="0.2">
      <c r="A318" s="64"/>
      <c r="B318" s="64"/>
      <c r="C318" s="64"/>
      <c r="D318" s="58"/>
      <c r="E318" s="58"/>
      <c r="F318" s="59"/>
      <c r="G318" s="59"/>
      <c r="H318" s="59"/>
      <c r="I318" s="59"/>
      <c r="J318" s="59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</row>
    <row r="319" spans="1:52" x14ac:dyDescent="0.1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</row>
    <row r="320" spans="1:52" ht="16" x14ac:dyDescent="0.2">
      <c r="A320" s="65"/>
      <c r="B320" s="65"/>
      <c r="C320" s="65"/>
      <c r="D320" s="56"/>
      <c r="E320" s="56"/>
      <c r="F320" s="57"/>
      <c r="G320" s="57"/>
      <c r="H320" s="57"/>
      <c r="I320" s="57"/>
      <c r="J320" s="57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</row>
    <row r="321" spans="1:52" ht="16" x14ac:dyDescent="0.2">
      <c r="A321" s="65"/>
      <c r="B321" s="65"/>
      <c r="C321" s="65"/>
      <c r="D321" s="56"/>
      <c r="E321" s="56"/>
      <c r="F321" s="57"/>
      <c r="G321" s="57"/>
      <c r="H321" s="57"/>
      <c r="I321" s="57"/>
      <c r="J321" s="57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</row>
    <row r="322" spans="1:52" ht="16" x14ac:dyDescent="0.2">
      <c r="A322" s="65"/>
      <c r="B322" s="65"/>
      <c r="C322" s="65"/>
      <c r="D322" s="58"/>
      <c r="E322" s="58"/>
      <c r="F322" s="57"/>
      <c r="G322" s="57"/>
      <c r="H322" s="57"/>
      <c r="I322" s="57"/>
      <c r="J322" s="57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</row>
    <row r="323" spans="1:52" ht="16" x14ac:dyDescent="0.2">
      <c r="A323" s="65"/>
      <c r="B323" s="65"/>
      <c r="C323" s="65"/>
      <c r="D323" s="58"/>
      <c r="E323" s="58"/>
      <c r="F323" s="57"/>
      <c r="G323" s="57"/>
      <c r="H323" s="57"/>
      <c r="I323" s="57"/>
      <c r="J323" s="57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</row>
    <row r="324" spans="1:52" x14ac:dyDescent="0.1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</row>
    <row r="325" spans="1:52" ht="16" x14ac:dyDescent="0.2">
      <c r="A325" s="57"/>
      <c r="B325" s="57"/>
      <c r="C325" s="57"/>
      <c r="D325" s="56"/>
      <c r="E325" s="56"/>
      <c r="F325" s="57"/>
      <c r="G325" s="57"/>
      <c r="H325" s="57"/>
      <c r="I325" s="57"/>
      <c r="J325" s="57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</row>
    <row r="326" spans="1:52" ht="16" x14ac:dyDescent="0.2">
      <c r="A326" s="57"/>
      <c r="B326" s="57"/>
      <c r="C326" s="57"/>
      <c r="D326" s="56"/>
      <c r="E326" s="56"/>
      <c r="F326" s="57"/>
      <c r="G326" s="57"/>
      <c r="H326" s="57"/>
      <c r="I326" s="57"/>
      <c r="J326" s="57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</row>
    <row r="327" spans="1:52" ht="16" x14ac:dyDescent="0.2">
      <c r="A327" s="57"/>
      <c r="B327" s="57"/>
      <c r="C327" s="57"/>
      <c r="D327" s="56"/>
      <c r="E327" s="56"/>
      <c r="F327" s="57"/>
      <c r="G327" s="57"/>
      <c r="H327" s="57"/>
      <c r="I327" s="57"/>
      <c r="J327" s="57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</row>
    <row r="328" spans="1:52" ht="16" x14ac:dyDescent="0.2">
      <c r="A328" s="57"/>
      <c r="B328" s="57"/>
      <c r="C328" s="57"/>
      <c r="D328" s="58"/>
      <c r="E328" s="58"/>
      <c r="F328" s="57"/>
      <c r="G328" s="57"/>
      <c r="H328" s="57"/>
      <c r="I328" s="57"/>
      <c r="J328" s="57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</row>
    <row r="329" spans="1:52" ht="16" x14ac:dyDescent="0.2">
      <c r="A329" s="57"/>
      <c r="B329" s="57"/>
      <c r="C329" s="57"/>
      <c r="D329" s="58"/>
      <c r="E329" s="58"/>
      <c r="F329" s="57"/>
      <c r="G329" s="57"/>
      <c r="H329" s="57"/>
      <c r="I329" s="57"/>
      <c r="J329" s="57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</row>
    <row r="330" spans="1:52" x14ac:dyDescent="0.1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</row>
    <row r="331" spans="1:52" ht="16" x14ac:dyDescent="0.2">
      <c r="A331" s="57"/>
      <c r="B331" s="57"/>
      <c r="C331" s="57"/>
      <c r="D331" s="56"/>
      <c r="E331" s="56"/>
      <c r="F331" s="57"/>
      <c r="G331" s="57"/>
      <c r="H331" s="57"/>
      <c r="I331" s="57"/>
      <c r="J331" s="57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</row>
    <row r="332" spans="1:52" ht="16" x14ac:dyDescent="0.2">
      <c r="A332" s="57"/>
      <c r="B332" s="57"/>
      <c r="C332" s="57"/>
      <c r="D332" s="56"/>
      <c r="E332" s="56"/>
      <c r="F332" s="57"/>
      <c r="G332" s="57"/>
      <c r="H332" s="57"/>
      <c r="I332" s="57"/>
      <c r="J332" s="57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</row>
    <row r="333" spans="1:52" ht="16" x14ac:dyDescent="0.2">
      <c r="A333" s="57"/>
      <c r="B333" s="57"/>
      <c r="C333" s="57"/>
      <c r="D333" s="58"/>
      <c r="E333" s="58"/>
      <c r="F333" s="57"/>
      <c r="G333" s="57"/>
      <c r="H333" s="57"/>
      <c r="I333" s="57"/>
      <c r="J333" s="57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</row>
    <row r="334" spans="1:52" ht="16" x14ac:dyDescent="0.2">
      <c r="A334" s="57"/>
      <c r="B334" s="57"/>
      <c r="C334" s="57"/>
      <c r="D334" s="58"/>
      <c r="E334" s="58"/>
      <c r="F334" s="57"/>
      <c r="G334" s="57"/>
      <c r="H334" s="57"/>
      <c r="I334" s="57"/>
      <c r="J334" s="57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</row>
    <row r="335" spans="1:52" x14ac:dyDescent="0.1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</row>
    <row r="336" spans="1:52" ht="16" x14ac:dyDescent="0.2">
      <c r="A336" s="57"/>
      <c r="B336" s="57"/>
      <c r="C336" s="57"/>
      <c r="D336" s="56"/>
      <c r="E336" s="56"/>
      <c r="F336" s="57"/>
      <c r="G336" s="57"/>
      <c r="H336" s="57"/>
      <c r="I336" s="57"/>
      <c r="J336" s="57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</row>
    <row r="337" spans="1:52" ht="16" x14ac:dyDescent="0.2">
      <c r="A337" s="57"/>
      <c r="B337" s="57"/>
      <c r="C337" s="57"/>
      <c r="D337" s="56"/>
      <c r="E337" s="56"/>
      <c r="F337" s="57"/>
      <c r="G337" s="57"/>
      <c r="H337" s="57"/>
      <c r="I337" s="57"/>
      <c r="J337" s="57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</row>
    <row r="338" spans="1:52" ht="16" x14ac:dyDescent="0.2">
      <c r="A338" s="57"/>
      <c r="B338" s="57"/>
      <c r="C338" s="57"/>
      <c r="D338" s="58"/>
      <c r="E338" s="58"/>
      <c r="F338" s="57"/>
      <c r="G338" s="57"/>
      <c r="H338" s="57"/>
      <c r="I338" s="57"/>
      <c r="J338" s="57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</row>
    <row r="339" spans="1:52" ht="16" x14ac:dyDescent="0.2">
      <c r="A339" s="57"/>
      <c r="B339" s="57"/>
      <c r="C339" s="57"/>
      <c r="D339" s="58"/>
      <c r="E339" s="58"/>
      <c r="F339" s="57"/>
      <c r="G339" s="57"/>
      <c r="H339" s="57"/>
      <c r="I339" s="57"/>
      <c r="J339" s="57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</row>
    <row r="340" spans="1:52" x14ac:dyDescent="0.1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</row>
    <row r="341" spans="1:52" x14ac:dyDescent="0.15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</row>
    <row r="342" spans="1:52" ht="16" x14ac:dyDescent="0.2">
      <c r="A342" s="57"/>
      <c r="B342" s="57"/>
      <c r="C342" s="57"/>
      <c r="D342" s="56"/>
      <c r="E342" s="56"/>
      <c r="F342" s="57"/>
      <c r="G342" s="57"/>
      <c r="H342" s="57"/>
      <c r="I342" s="57"/>
      <c r="J342" s="57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</row>
    <row r="343" spans="1:52" ht="16" x14ac:dyDescent="0.2">
      <c r="A343" s="57"/>
      <c r="B343" s="57"/>
      <c r="C343" s="57"/>
      <c r="D343" s="56"/>
      <c r="E343" s="56"/>
      <c r="F343" s="57"/>
      <c r="G343" s="57"/>
      <c r="H343" s="57"/>
      <c r="I343" s="57"/>
      <c r="J343" s="57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</row>
    <row r="344" spans="1:52" ht="16" x14ac:dyDescent="0.2">
      <c r="A344" s="57"/>
      <c r="B344" s="57"/>
      <c r="C344" s="57"/>
      <c r="D344" s="58"/>
      <c r="E344" s="58"/>
      <c r="F344" s="57"/>
      <c r="G344" s="57"/>
      <c r="H344" s="57"/>
      <c r="I344" s="57"/>
      <c r="J344" s="57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</row>
    <row r="345" spans="1:52" ht="16" x14ac:dyDescent="0.2">
      <c r="A345" s="57"/>
      <c r="B345" s="57"/>
      <c r="C345" s="57"/>
      <c r="D345" s="58"/>
      <c r="E345" s="58"/>
      <c r="F345" s="57"/>
      <c r="G345" s="57"/>
      <c r="H345" s="57"/>
      <c r="I345" s="57"/>
      <c r="J345" s="57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</row>
    <row r="346" spans="1:52" x14ac:dyDescent="0.1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</row>
    <row r="347" spans="1:52" ht="16" x14ac:dyDescent="0.2">
      <c r="A347" s="65"/>
      <c r="B347" s="65"/>
      <c r="C347" s="65"/>
      <c r="D347" s="56"/>
      <c r="E347" s="56"/>
      <c r="F347" s="57"/>
      <c r="G347" s="57"/>
      <c r="H347" s="57"/>
      <c r="I347" s="57"/>
      <c r="J347" s="57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</row>
    <row r="348" spans="1:52" ht="16" x14ac:dyDescent="0.2">
      <c r="A348" s="65"/>
      <c r="B348" s="65"/>
      <c r="C348" s="65"/>
      <c r="D348" s="56"/>
      <c r="E348" s="56"/>
      <c r="F348" s="57"/>
      <c r="G348" s="57"/>
      <c r="H348" s="57"/>
      <c r="I348" s="57"/>
      <c r="J348" s="57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</row>
    <row r="349" spans="1:52" ht="16" x14ac:dyDescent="0.2">
      <c r="A349" s="65"/>
      <c r="B349" s="65"/>
      <c r="C349" s="65"/>
      <c r="D349" s="58"/>
      <c r="E349" s="58"/>
      <c r="F349" s="57"/>
      <c r="G349" s="57"/>
      <c r="H349" s="57"/>
      <c r="I349" s="57"/>
      <c r="J349" s="57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</row>
    <row r="350" spans="1:52" ht="16" x14ac:dyDescent="0.2">
      <c r="A350" s="65"/>
      <c r="B350" s="65"/>
      <c r="C350" s="65"/>
      <c r="D350" s="58"/>
      <c r="E350" s="58"/>
      <c r="F350" s="57"/>
      <c r="G350" s="57"/>
      <c r="H350" s="57"/>
      <c r="I350" s="57"/>
      <c r="J350" s="57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</row>
    <row r="351" spans="1:52" x14ac:dyDescent="0.1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</row>
    <row r="352" spans="1:52" ht="16" x14ac:dyDescent="0.2">
      <c r="A352" s="65"/>
      <c r="B352" s="65"/>
      <c r="C352" s="65"/>
      <c r="D352" s="56"/>
      <c r="E352" s="56"/>
      <c r="F352" s="57"/>
      <c r="G352" s="57"/>
      <c r="H352" s="57"/>
      <c r="I352" s="57"/>
      <c r="J352" s="57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</row>
    <row r="353" spans="1:52" ht="16" x14ac:dyDescent="0.2">
      <c r="A353" s="65"/>
      <c r="B353" s="65"/>
      <c r="C353" s="65"/>
      <c r="D353" s="56"/>
      <c r="E353" s="56"/>
      <c r="F353" s="57"/>
      <c r="G353" s="57"/>
      <c r="H353" s="57"/>
      <c r="I353" s="57"/>
      <c r="J353" s="57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</row>
    <row r="354" spans="1:52" ht="16" x14ac:dyDescent="0.2">
      <c r="A354" s="65"/>
      <c r="B354" s="65"/>
      <c r="C354" s="65"/>
      <c r="D354" s="58"/>
      <c r="E354" s="58"/>
      <c r="F354" s="57"/>
      <c r="G354" s="57"/>
      <c r="H354" s="57"/>
      <c r="I354" s="57"/>
      <c r="J354" s="57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</row>
    <row r="355" spans="1:52" ht="16" x14ac:dyDescent="0.2">
      <c r="A355" s="65"/>
      <c r="B355" s="65"/>
      <c r="C355" s="65"/>
      <c r="D355" s="58"/>
      <c r="E355" s="58"/>
      <c r="F355" s="57"/>
      <c r="G355" s="57"/>
      <c r="H355" s="57"/>
      <c r="I355" s="57"/>
      <c r="J355" s="57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</row>
    <row r="356" spans="1:52" x14ac:dyDescent="0.1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</row>
    <row r="357" spans="1:52" ht="16" x14ac:dyDescent="0.2">
      <c r="A357" s="65"/>
      <c r="B357" s="65"/>
      <c r="C357" s="66"/>
      <c r="D357" s="56"/>
      <c r="E357" s="56"/>
      <c r="F357" s="57"/>
      <c r="G357" s="57"/>
      <c r="H357" s="57"/>
      <c r="I357" s="57"/>
      <c r="J357" s="57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</row>
    <row r="358" spans="1:52" ht="16" x14ac:dyDescent="0.2">
      <c r="A358" s="65"/>
      <c r="B358" s="65"/>
      <c r="C358" s="65"/>
      <c r="D358" s="56"/>
      <c r="E358" s="56"/>
      <c r="F358" s="57"/>
      <c r="G358" s="57"/>
      <c r="H358" s="57"/>
      <c r="I358" s="57"/>
      <c r="J358" s="57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</row>
    <row r="359" spans="1:52" ht="16" x14ac:dyDescent="0.2">
      <c r="A359" s="65"/>
      <c r="B359" s="65"/>
      <c r="C359" s="65"/>
      <c r="D359" s="58"/>
      <c r="E359" s="58"/>
      <c r="F359" s="57"/>
      <c r="G359" s="57"/>
      <c r="H359" s="57"/>
      <c r="I359" s="57"/>
      <c r="J359" s="57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</row>
    <row r="360" spans="1:52" ht="16" x14ac:dyDescent="0.2">
      <c r="A360" s="65"/>
      <c r="B360" s="65"/>
      <c r="C360" s="57"/>
      <c r="D360" s="58"/>
      <c r="E360" s="58"/>
      <c r="F360" s="57"/>
      <c r="G360" s="57"/>
      <c r="H360" s="57"/>
      <c r="I360" s="57"/>
      <c r="J360" s="57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</row>
    <row r="361" spans="1:52" x14ac:dyDescent="0.15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</row>
    <row r="362" spans="1:52" ht="16" x14ac:dyDescent="0.2">
      <c r="A362" s="64"/>
      <c r="B362" s="64"/>
      <c r="C362" s="64"/>
      <c r="D362" s="56"/>
      <c r="E362" s="56"/>
      <c r="F362" s="62"/>
      <c r="G362" s="62"/>
      <c r="H362" s="62"/>
      <c r="I362" s="62"/>
      <c r="J362" s="62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</row>
    <row r="363" spans="1:52" ht="16" x14ac:dyDescent="0.2">
      <c r="A363" s="64"/>
      <c r="B363" s="64"/>
      <c r="C363" s="64"/>
      <c r="D363" s="56"/>
      <c r="E363" s="56"/>
      <c r="F363" s="59"/>
      <c r="G363" s="59"/>
      <c r="H363" s="59"/>
      <c r="I363" s="59"/>
      <c r="J363" s="59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</row>
    <row r="364" spans="1:52" ht="16" x14ac:dyDescent="0.2">
      <c r="A364" s="64"/>
      <c r="B364" s="64"/>
      <c r="C364" s="64"/>
      <c r="D364" s="58"/>
      <c r="E364" s="58"/>
      <c r="F364" s="59"/>
      <c r="G364" s="59"/>
      <c r="H364" s="59"/>
      <c r="I364" s="59"/>
      <c r="J364" s="59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</row>
    <row r="365" spans="1:52" ht="16" x14ac:dyDescent="0.2">
      <c r="A365" s="64"/>
      <c r="B365" s="64"/>
      <c r="C365" s="64"/>
      <c r="D365" s="58"/>
      <c r="E365" s="58"/>
      <c r="F365" s="59"/>
      <c r="G365" s="59"/>
      <c r="H365" s="59"/>
      <c r="I365" s="59"/>
      <c r="J365" s="59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</row>
    <row r="366" spans="1:52" x14ac:dyDescent="0.15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</row>
    <row r="367" spans="1:52" ht="16" x14ac:dyDescent="0.2">
      <c r="A367" s="64"/>
      <c r="B367" s="64"/>
      <c r="C367" s="64"/>
      <c r="D367" s="56"/>
      <c r="E367" s="56"/>
      <c r="F367" s="59"/>
      <c r="G367" s="59"/>
      <c r="H367" s="59"/>
      <c r="I367" s="59"/>
      <c r="J367" s="59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</row>
    <row r="368" spans="1:52" ht="16" x14ac:dyDescent="0.2">
      <c r="A368" s="64"/>
      <c r="B368" s="64"/>
      <c r="C368" s="64"/>
      <c r="D368" s="56"/>
      <c r="E368" s="56"/>
      <c r="F368" s="59"/>
      <c r="G368" s="59"/>
      <c r="H368" s="59"/>
      <c r="I368" s="59"/>
      <c r="J368" s="59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</row>
    <row r="369" spans="1:52" ht="16" x14ac:dyDescent="0.2">
      <c r="A369" s="64"/>
      <c r="B369" s="64"/>
      <c r="C369" s="64"/>
      <c r="D369" s="58"/>
      <c r="E369" s="58"/>
      <c r="F369" s="59"/>
      <c r="G369" s="59"/>
      <c r="H369" s="59"/>
      <c r="I369" s="59"/>
      <c r="J369" s="59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</row>
    <row r="370" spans="1:52" ht="16" x14ac:dyDescent="0.2">
      <c r="A370" s="64"/>
      <c r="B370" s="64"/>
      <c r="C370" s="64"/>
      <c r="D370" s="58"/>
      <c r="E370" s="58"/>
      <c r="F370" s="59"/>
      <c r="G370" s="59"/>
      <c r="H370" s="59"/>
      <c r="I370" s="59"/>
      <c r="J370" s="59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</row>
    <row r="371" spans="1:52" x14ac:dyDescent="0.15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</row>
    <row r="372" spans="1:52" x14ac:dyDescent="0.1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</row>
    <row r="373" spans="1:52" x14ac:dyDescent="0.15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</row>
    <row r="374" spans="1:52" ht="16" x14ac:dyDescent="0.2">
      <c r="A374" s="57"/>
      <c r="B374" s="57"/>
      <c r="C374" s="57"/>
      <c r="D374" s="56"/>
      <c r="E374" s="56"/>
      <c r="F374" s="57"/>
      <c r="G374" s="57"/>
      <c r="H374" s="57"/>
      <c r="I374" s="57"/>
      <c r="J374" s="57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</row>
    <row r="375" spans="1:52" ht="16" x14ac:dyDescent="0.2">
      <c r="A375" s="57"/>
      <c r="B375" s="57"/>
      <c r="C375" s="57"/>
      <c r="D375" s="56"/>
      <c r="E375" s="56"/>
      <c r="F375" s="57"/>
      <c r="G375" s="57"/>
      <c r="H375" s="57"/>
      <c r="I375" s="57"/>
      <c r="J375" s="57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</row>
    <row r="376" spans="1:52" ht="16" x14ac:dyDescent="0.2">
      <c r="A376" s="57"/>
      <c r="B376" s="57"/>
      <c r="C376" s="57"/>
      <c r="D376" s="58"/>
      <c r="E376" s="58"/>
      <c r="F376" s="57"/>
      <c r="G376" s="57"/>
      <c r="H376" s="57"/>
      <c r="I376" s="57"/>
      <c r="J376" s="57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</row>
    <row r="377" spans="1:52" ht="16" x14ac:dyDescent="0.2">
      <c r="A377" s="57"/>
      <c r="B377" s="57"/>
      <c r="C377" s="57"/>
      <c r="D377" s="58"/>
      <c r="E377" s="58"/>
      <c r="F377" s="57"/>
      <c r="G377" s="57"/>
      <c r="H377" s="57"/>
      <c r="I377" s="57"/>
      <c r="J377" s="57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</row>
    <row r="378" spans="1:52" x14ac:dyDescent="0.15">
      <c r="A378" s="57"/>
      <c r="B378" s="57"/>
      <c r="C378" s="57"/>
      <c r="D378" s="60"/>
      <c r="E378" s="60"/>
      <c r="F378" s="57"/>
      <c r="G378" s="57"/>
      <c r="H378" s="57"/>
      <c r="I378" s="57"/>
      <c r="J378" s="57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</row>
    <row r="379" spans="1:52" ht="16" x14ac:dyDescent="0.2">
      <c r="A379" s="57"/>
      <c r="B379" s="57"/>
      <c r="C379" s="57"/>
      <c r="D379" s="56"/>
      <c r="E379" s="56"/>
      <c r="F379" s="57"/>
      <c r="G379" s="57"/>
      <c r="H379" s="57"/>
      <c r="I379" s="57"/>
      <c r="J379" s="57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</row>
    <row r="380" spans="1:52" ht="16" x14ac:dyDescent="0.2">
      <c r="A380" s="57"/>
      <c r="B380" s="57"/>
      <c r="C380" s="57"/>
      <c r="D380" s="56"/>
      <c r="E380" s="56"/>
      <c r="F380" s="57"/>
      <c r="G380" s="57"/>
      <c r="H380" s="57"/>
      <c r="I380" s="57"/>
      <c r="J380" s="57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</row>
    <row r="381" spans="1:52" ht="16" x14ac:dyDescent="0.2">
      <c r="A381" s="57"/>
      <c r="B381" s="57"/>
      <c r="C381" s="57"/>
      <c r="D381" s="58"/>
      <c r="E381" s="58"/>
      <c r="F381" s="57"/>
      <c r="G381" s="57"/>
      <c r="H381" s="57"/>
      <c r="I381" s="57"/>
      <c r="J381" s="57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</row>
    <row r="382" spans="1:52" ht="16" x14ac:dyDescent="0.2">
      <c r="A382" s="57"/>
      <c r="B382" s="57"/>
      <c r="C382" s="57"/>
      <c r="D382" s="58"/>
      <c r="E382" s="58"/>
      <c r="F382" s="57"/>
      <c r="G382" s="57"/>
      <c r="H382" s="57"/>
      <c r="I382" s="57"/>
      <c r="J382" s="57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</row>
    <row r="383" spans="1:52" x14ac:dyDescent="0.15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</row>
    <row r="384" spans="1:52" ht="16" x14ac:dyDescent="0.2">
      <c r="A384" s="57"/>
      <c r="B384" s="57"/>
      <c r="C384" s="57"/>
      <c r="D384" s="56"/>
      <c r="E384" s="56"/>
      <c r="F384" s="57"/>
      <c r="G384" s="57"/>
      <c r="H384" s="57"/>
      <c r="I384" s="57"/>
      <c r="J384" s="57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</row>
    <row r="385" spans="1:52" ht="16" x14ac:dyDescent="0.2">
      <c r="A385" s="57"/>
      <c r="B385" s="57"/>
      <c r="C385" s="57"/>
      <c r="D385" s="56"/>
      <c r="E385" s="56"/>
      <c r="F385" s="57"/>
      <c r="G385" s="57"/>
      <c r="H385" s="57"/>
      <c r="I385" s="57"/>
      <c r="J385" s="57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</row>
    <row r="386" spans="1:52" ht="16" x14ac:dyDescent="0.2">
      <c r="A386" s="57"/>
      <c r="B386" s="57"/>
      <c r="C386" s="57"/>
      <c r="D386" s="58"/>
      <c r="E386" s="58"/>
      <c r="F386" s="57"/>
      <c r="G386" s="57"/>
      <c r="H386" s="57"/>
      <c r="I386" s="57"/>
      <c r="J386" s="57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</row>
    <row r="387" spans="1:52" ht="16" x14ac:dyDescent="0.2">
      <c r="A387" s="57"/>
      <c r="B387" s="57"/>
      <c r="C387" s="57"/>
      <c r="D387" s="58"/>
      <c r="E387" s="58"/>
      <c r="F387" s="57"/>
      <c r="G387" s="57"/>
      <c r="H387" s="57"/>
      <c r="I387" s="57"/>
      <c r="J387" s="57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</row>
    <row r="388" spans="1:52" x14ac:dyDescent="0.1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</row>
    <row r="389" spans="1:52" ht="16" x14ac:dyDescent="0.2">
      <c r="A389" s="57"/>
      <c r="B389" s="57"/>
      <c r="C389" s="57"/>
      <c r="D389" s="56"/>
      <c r="E389" s="56"/>
      <c r="F389" s="57"/>
      <c r="G389" s="57"/>
      <c r="H389" s="57"/>
      <c r="I389" s="57"/>
      <c r="J389" s="57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</row>
    <row r="390" spans="1:52" ht="16" x14ac:dyDescent="0.2">
      <c r="A390" s="57"/>
      <c r="B390" s="57"/>
      <c r="C390" s="57"/>
      <c r="D390" s="56"/>
      <c r="E390" s="56"/>
      <c r="F390" s="57"/>
      <c r="G390" s="57"/>
      <c r="H390" s="57"/>
      <c r="I390" s="57"/>
      <c r="J390" s="57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</row>
    <row r="391" spans="1:52" ht="16" x14ac:dyDescent="0.2">
      <c r="A391" s="57"/>
      <c r="B391" s="57"/>
      <c r="C391" s="57"/>
      <c r="D391" s="58"/>
      <c r="E391" s="58"/>
      <c r="F391" s="57"/>
      <c r="G391" s="57"/>
      <c r="H391" s="57"/>
      <c r="I391" s="57"/>
      <c r="J391" s="57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</row>
    <row r="392" spans="1:52" ht="16" x14ac:dyDescent="0.2">
      <c r="A392" s="57"/>
      <c r="B392" s="57"/>
      <c r="C392" s="57"/>
      <c r="D392" s="58"/>
      <c r="E392" s="58"/>
      <c r="F392" s="57"/>
      <c r="G392" s="57"/>
      <c r="H392" s="57"/>
      <c r="I392" s="57"/>
      <c r="J392" s="57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</row>
    <row r="393" spans="1:52" ht="16" x14ac:dyDescent="0.2">
      <c r="A393" s="57"/>
      <c r="B393" s="57"/>
      <c r="C393" s="57"/>
      <c r="D393" s="58"/>
      <c r="E393" s="58"/>
      <c r="F393" s="57"/>
      <c r="G393" s="57"/>
      <c r="H393" s="57"/>
      <c r="I393" s="57"/>
      <c r="J393" s="57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</row>
    <row r="394" spans="1:52" ht="16" x14ac:dyDescent="0.2">
      <c r="A394" s="57"/>
      <c r="B394" s="57"/>
      <c r="C394" s="57"/>
      <c r="D394" s="56"/>
      <c r="E394" s="56"/>
      <c r="F394" s="57"/>
      <c r="G394" s="57"/>
      <c r="H394" s="57"/>
      <c r="I394" s="57"/>
      <c r="J394" s="57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</row>
    <row r="395" spans="1:52" ht="16" x14ac:dyDescent="0.2">
      <c r="A395" s="57"/>
      <c r="B395" s="57"/>
      <c r="C395" s="57"/>
      <c r="D395" s="56"/>
      <c r="E395" s="56"/>
      <c r="F395" s="57"/>
      <c r="G395" s="57"/>
      <c r="H395" s="57"/>
      <c r="I395" s="57"/>
      <c r="J395" s="57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</row>
    <row r="396" spans="1:52" ht="16" x14ac:dyDescent="0.2">
      <c r="A396" s="57"/>
      <c r="B396" s="57"/>
      <c r="C396" s="57"/>
      <c r="D396" s="58"/>
      <c r="E396" s="58"/>
      <c r="F396" s="57"/>
      <c r="G396" s="57"/>
      <c r="H396" s="57"/>
      <c r="I396" s="57"/>
      <c r="J396" s="57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</row>
    <row r="397" spans="1:52" ht="16" x14ac:dyDescent="0.2">
      <c r="A397" s="57"/>
      <c r="B397" s="57"/>
      <c r="C397" s="57"/>
      <c r="D397" s="58"/>
      <c r="E397" s="58"/>
      <c r="F397" s="57"/>
      <c r="G397" s="57"/>
      <c r="H397" s="57"/>
      <c r="I397" s="57"/>
      <c r="J397" s="57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</row>
    <row r="398" spans="1:52" x14ac:dyDescent="0.15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</row>
    <row r="399" spans="1:52" x14ac:dyDescent="0.1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</row>
    <row r="400" spans="1:52" x14ac:dyDescent="0.15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</row>
    <row r="401" spans="1:52" x14ac:dyDescent="0.15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</row>
    <row r="402" spans="1:52" x14ac:dyDescent="0.15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</row>
    <row r="403" spans="1:52" x14ac:dyDescent="0.15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</row>
    <row r="404" spans="1:52" x14ac:dyDescent="0.1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</row>
    <row r="405" spans="1:52" x14ac:dyDescent="0.1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</row>
    <row r="406" spans="1:52" x14ac:dyDescent="0.15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</row>
    <row r="407" spans="1:52" x14ac:dyDescent="0.15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</row>
    <row r="408" spans="1:52" x14ac:dyDescent="0.15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</row>
    <row r="409" spans="1:52" x14ac:dyDescent="0.15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</row>
    <row r="410" spans="1:52" x14ac:dyDescent="0.15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</row>
    <row r="411" spans="1:52" x14ac:dyDescent="0.15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</row>
    <row r="412" spans="1:52" x14ac:dyDescent="0.15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</row>
    <row r="413" spans="1:52" x14ac:dyDescent="0.15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</row>
    <row r="414" spans="1:52" x14ac:dyDescent="0.1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</row>
    <row r="415" spans="1:52" x14ac:dyDescent="0.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</row>
    <row r="416" spans="1:52" x14ac:dyDescent="0.1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</row>
    <row r="417" spans="1:52" x14ac:dyDescent="0.1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</row>
    <row r="418" spans="1:52" x14ac:dyDescent="0.1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</row>
    <row r="419" spans="1:52" x14ac:dyDescent="0.1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</row>
    <row r="420" spans="1:52" x14ac:dyDescent="0.1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</row>
    <row r="421" spans="1:52" x14ac:dyDescent="0.1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</row>
    <row r="422" spans="1:52" x14ac:dyDescent="0.1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</row>
    <row r="423" spans="1:52" x14ac:dyDescent="0.1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</row>
    <row r="424" spans="1:52" x14ac:dyDescent="0.1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</row>
    <row r="425" spans="1:52" x14ac:dyDescent="0.1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</row>
    <row r="426" spans="1:52" x14ac:dyDescent="0.1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</row>
    <row r="427" spans="1:52" x14ac:dyDescent="0.1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</row>
    <row r="428" spans="1:52" x14ac:dyDescent="0.1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</row>
    <row r="429" spans="1:52" x14ac:dyDescent="0.1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</row>
    <row r="430" spans="1:52" x14ac:dyDescent="0.1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</row>
    <row r="431" spans="1:52" x14ac:dyDescent="0.1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</row>
    <row r="432" spans="1:52" x14ac:dyDescent="0.1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</row>
    <row r="433" spans="1:52" x14ac:dyDescent="0.1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</row>
    <row r="434" spans="1:52" x14ac:dyDescent="0.1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</row>
    <row r="435" spans="1:52" x14ac:dyDescent="0.1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</row>
    <row r="436" spans="1:52" x14ac:dyDescent="0.1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</row>
    <row r="437" spans="1:52" x14ac:dyDescent="0.1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</row>
    <row r="438" spans="1:52" x14ac:dyDescent="0.1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</row>
    <row r="439" spans="1:52" x14ac:dyDescent="0.1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</row>
    <row r="440" spans="1:52" x14ac:dyDescent="0.1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</row>
    <row r="441" spans="1:52" x14ac:dyDescent="0.1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</row>
    <row r="442" spans="1:52" x14ac:dyDescent="0.1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</row>
    <row r="443" spans="1:52" x14ac:dyDescent="0.1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</row>
    <row r="444" spans="1:52" x14ac:dyDescent="0.1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</row>
    <row r="445" spans="1:52" x14ac:dyDescent="0.1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</row>
    <row r="446" spans="1:52" x14ac:dyDescent="0.1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</row>
    <row r="447" spans="1:52" x14ac:dyDescent="0.1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</row>
    <row r="448" spans="1:52" x14ac:dyDescent="0.1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</row>
    <row r="449" spans="1:52" x14ac:dyDescent="0.1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</row>
    <row r="450" spans="1:52" x14ac:dyDescent="0.1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</row>
    <row r="451" spans="1:52" x14ac:dyDescent="0.1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</row>
    <row r="452" spans="1:52" x14ac:dyDescent="0.1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</row>
    <row r="453" spans="1:52" x14ac:dyDescent="0.1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</row>
    <row r="454" spans="1:52" x14ac:dyDescent="0.1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</row>
    <row r="455" spans="1:52" x14ac:dyDescent="0.1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</row>
    <row r="456" spans="1:52" x14ac:dyDescent="0.1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</row>
    <row r="457" spans="1:52" x14ac:dyDescent="0.1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</row>
    <row r="458" spans="1:52" x14ac:dyDescent="0.1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</row>
    <row r="459" spans="1:52" x14ac:dyDescent="0.1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</row>
    <row r="460" spans="1:52" x14ac:dyDescent="0.1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</row>
    <row r="461" spans="1:52" x14ac:dyDescent="0.1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</row>
    <row r="462" spans="1:52" x14ac:dyDescent="0.1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</row>
    <row r="463" spans="1:52" x14ac:dyDescent="0.1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</row>
    <row r="464" spans="1:52" x14ac:dyDescent="0.1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</row>
    <row r="465" spans="1:52" x14ac:dyDescent="0.1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</row>
    <row r="466" spans="1:52" x14ac:dyDescent="0.1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</row>
    <row r="467" spans="1:52" x14ac:dyDescent="0.1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</row>
    <row r="468" spans="1:52" x14ac:dyDescent="0.1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</row>
    <row r="469" spans="1:52" x14ac:dyDescent="0.1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</row>
    <row r="470" spans="1:52" x14ac:dyDescent="0.1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</row>
    <row r="471" spans="1:52" x14ac:dyDescent="0.1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</row>
    <row r="472" spans="1:52" x14ac:dyDescent="0.1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</row>
    <row r="473" spans="1:52" x14ac:dyDescent="0.1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</row>
    <row r="474" spans="1:52" x14ac:dyDescent="0.1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</row>
    <row r="475" spans="1:52" x14ac:dyDescent="0.1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</row>
    <row r="476" spans="1:52" x14ac:dyDescent="0.1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</row>
    <row r="477" spans="1:52" x14ac:dyDescent="0.1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</row>
    <row r="478" spans="1:52" x14ac:dyDescent="0.1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</row>
    <row r="479" spans="1:52" x14ac:dyDescent="0.1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</row>
    <row r="480" spans="1:52" x14ac:dyDescent="0.1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</row>
    <row r="481" spans="1:52" x14ac:dyDescent="0.1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</row>
    <row r="482" spans="1:52" x14ac:dyDescent="0.1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</row>
    <row r="483" spans="1:52" x14ac:dyDescent="0.1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</row>
    <row r="484" spans="1:52" x14ac:dyDescent="0.1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</row>
    <row r="485" spans="1:52" x14ac:dyDescent="0.1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</row>
    <row r="486" spans="1:52" x14ac:dyDescent="0.1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</row>
    <row r="487" spans="1:52" x14ac:dyDescent="0.1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</row>
    <row r="488" spans="1:52" x14ac:dyDescent="0.1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</row>
    <row r="489" spans="1:52" x14ac:dyDescent="0.1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</row>
    <row r="490" spans="1:52" x14ac:dyDescent="0.1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</row>
    <row r="491" spans="1:52" x14ac:dyDescent="0.1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</row>
    <row r="492" spans="1:52" x14ac:dyDescent="0.1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</row>
    <row r="493" spans="1:52" x14ac:dyDescent="0.1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</row>
    <row r="494" spans="1:52" x14ac:dyDescent="0.1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</row>
    <row r="495" spans="1:52" x14ac:dyDescent="0.1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</row>
    <row r="496" spans="1:52" x14ac:dyDescent="0.1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</row>
    <row r="497" spans="1:52" x14ac:dyDescent="0.1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</row>
    <row r="498" spans="1:52" x14ac:dyDescent="0.1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</row>
    <row r="499" spans="1:52" x14ac:dyDescent="0.1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</row>
    <row r="500" spans="1:52" x14ac:dyDescent="0.1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</row>
    <row r="501" spans="1:52" x14ac:dyDescent="0.1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</row>
    <row r="502" spans="1:52" x14ac:dyDescent="0.1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</row>
    <row r="503" spans="1:52" x14ac:dyDescent="0.1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</row>
    <row r="504" spans="1:52" x14ac:dyDescent="0.1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</row>
    <row r="505" spans="1:52" x14ac:dyDescent="0.1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</row>
    <row r="506" spans="1:52" x14ac:dyDescent="0.1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</row>
    <row r="507" spans="1:52" x14ac:dyDescent="0.1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</row>
    <row r="508" spans="1:52" x14ac:dyDescent="0.1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</row>
    <row r="509" spans="1:52" x14ac:dyDescent="0.1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</row>
    <row r="510" spans="1:52" x14ac:dyDescent="0.1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</row>
    <row r="511" spans="1:52" x14ac:dyDescent="0.1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</row>
    <row r="512" spans="1:52" x14ac:dyDescent="0.1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</row>
    <row r="513" spans="1:52" x14ac:dyDescent="0.1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</row>
    <row r="514" spans="1:52" x14ac:dyDescent="0.1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</row>
    <row r="515" spans="1:52" x14ac:dyDescent="0.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</row>
    <row r="516" spans="1:52" x14ac:dyDescent="0.1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</row>
    <row r="517" spans="1:52" x14ac:dyDescent="0.1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</row>
    <row r="518" spans="1:52" x14ac:dyDescent="0.1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</row>
    <row r="519" spans="1:52" x14ac:dyDescent="0.1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</row>
    <row r="520" spans="1:52" x14ac:dyDescent="0.1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</row>
    <row r="521" spans="1:52" x14ac:dyDescent="0.1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</row>
    <row r="522" spans="1:52" x14ac:dyDescent="0.1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</row>
    <row r="523" spans="1:52" x14ac:dyDescent="0.1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</row>
    <row r="524" spans="1:52" x14ac:dyDescent="0.1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</row>
    <row r="525" spans="1:52" x14ac:dyDescent="0.1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</row>
    <row r="526" spans="1:52" x14ac:dyDescent="0.1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</row>
    <row r="527" spans="1:52" x14ac:dyDescent="0.1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</row>
    <row r="528" spans="1:52" x14ac:dyDescent="0.1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</row>
    <row r="529" spans="1:52" x14ac:dyDescent="0.1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</row>
    <row r="530" spans="1:52" x14ac:dyDescent="0.1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</row>
    <row r="531" spans="1:52" x14ac:dyDescent="0.1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</row>
    <row r="532" spans="1:52" x14ac:dyDescent="0.1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</row>
    <row r="533" spans="1:52" x14ac:dyDescent="0.1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</row>
    <row r="534" spans="1:52" ht="15" x14ac:dyDescent="0.2">
      <c r="A534"/>
      <c r="B534"/>
      <c r="C534"/>
      <c r="D534" s="57"/>
      <c r="E534" s="57"/>
      <c r="F534" s="57"/>
      <c r="G534" s="57"/>
      <c r="H534" s="57"/>
      <c r="I534" s="57"/>
      <c r="J534" s="57"/>
      <c r="K534" s="60"/>
      <c r="L534" s="60"/>
      <c r="M534" s="60"/>
      <c r="N534" s="60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</row>
    <row r="535" spans="1:52" ht="15" x14ac:dyDescent="0.2">
      <c r="A535"/>
      <c r="B535"/>
      <c r="C535"/>
      <c r="D535" s="57"/>
      <c r="E535" s="57"/>
      <c r="F535" s="57"/>
      <c r="G535" s="57"/>
      <c r="H535" s="57"/>
      <c r="I535" s="57"/>
      <c r="J535" s="57"/>
      <c r="K535" s="60"/>
      <c r="L535" s="60"/>
      <c r="M535" s="60"/>
      <c r="N535" s="60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</row>
    <row r="536" spans="1:52" ht="15" x14ac:dyDescent="0.2">
      <c r="A536"/>
      <c r="B536"/>
      <c r="C536"/>
      <c r="D536" s="57"/>
      <c r="E536" s="57"/>
      <c r="F536" s="57"/>
      <c r="G536" s="57"/>
      <c r="H536" s="57"/>
      <c r="I536" s="57"/>
      <c r="J536" s="57"/>
      <c r="K536" s="60"/>
      <c r="L536" s="60"/>
      <c r="M536" s="60"/>
      <c r="N536" s="60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</row>
    <row r="537" spans="1:52" ht="15" x14ac:dyDescent="0.2">
      <c r="A537"/>
      <c r="B537"/>
      <c r="C537"/>
      <c r="D537" s="57"/>
      <c r="E537" s="57"/>
      <c r="F537" s="57"/>
      <c r="G537" s="57"/>
      <c r="H537" s="57"/>
      <c r="I537" s="57"/>
      <c r="J537" s="57"/>
      <c r="K537" s="60"/>
      <c r="L537" s="60"/>
      <c r="M537" s="60"/>
      <c r="N537" s="60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</row>
    <row r="538" spans="1:52" ht="15" x14ac:dyDescent="0.2">
      <c r="A538"/>
      <c r="B538"/>
      <c r="C538"/>
      <c r="D538" s="57"/>
      <c r="E538" s="57"/>
      <c r="F538" s="57"/>
      <c r="G538" s="57"/>
      <c r="H538" s="57"/>
      <c r="I538" s="57"/>
      <c r="J538" s="57"/>
      <c r="K538" s="60"/>
      <c r="L538" s="60"/>
      <c r="M538" s="60"/>
      <c r="N538" s="60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</row>
    <row r="539" spans="1:52" ht="15" x14ac:dyDescent="0.2">
      <c r="A539"/>
      <c r="B539"/>
      <c r="C539"/>
      <c r="D539" s="57"/>
      <c r="E539" s="57"/>
      <c r="F539" s="57"/>
      <c r="G539" s="57"/>
      <c r="H539" s="57"/>
      <c r="I539" s="57"/>
      <c r="J539" s="57"/>
      <c r="K539" s="60"/>
      <c r="L539" s="60"/>
      <c r="M539" s="60"/>
      <c r="N539" s="60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</row>
    <row r="540" spans="1:52" ht="15" x14ac:dyDescent="0.2">
      <c r="A540"/>
      <c r="B540"/>
      <c r="C540"/>
      <c r="D540" s="57"/>
      <c r="E540" s="57"/>
      <c r="F540" s="57"/>
      <c r="G540" s="57"/>
      <c r="H540" s="57"/>
      <c r="I540" s="57"/>
      <c r="J540" s="57"/>
      <c r="K540" s="60"/>
      <c r="L540" s="60"/>
      <c r="M540" s="60"/>
      <c r="N540" s="6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</row>
    <row r="541" spans="1:52" ht="15" x14ac:dyDescent="0.2">
      <c r="A541"/>
      <c r="B541"/>
      <c r="C541"/>
      <c r="D541" s="57"/>
      <c r="E541" s="57"/>
      <c r="F541" s="57"/>
      <c r="G541" s="57"/>
      <c r="H541" s="57"/>
      <c r="I541" s="57"/>
      <c r="J541" s="57"/>
      <c r="K541" s="60"/>
      <c r="L541" s="60"/>
      <c r="M541" s="60"/>
      <c r="N541" s="60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</row>
    <row r="542" spans="1:52" ht="15" x14ac:dyDescent="0.2">
      <c r="A542"/>
      <c r="B542"/>
      <c r="C542"/>
      <c r="D542" s="57"/>
      <c r="E542" s="57"/>
      <c r="F542" s="57"/>
      <c r="G542" s="57"/>
      <c r="H542" s="57"/>
      <c r="I542" s="57"/>
      <c r="J542" s="57"/>
      <c r="K542" s="60"/>
      <c r="L542" s="60"/>
      <c r="M542" s="60"/>
      <c r="N542" s="60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</row>
    <row r="543" spans="1:52" ht="15" x14ac:dyDescent="0.2">
      <c r="A543"/>
      <c r="B543"/>
      <c r="C543"/>
      <c r="D543" s="57"/>
      <c r="E543" s="57"/>
      <c r="F543" s="57"/>
      <c r="G543" s="57"/>
      <c r="H543" s="57"/>
      <c r="I543" s="57"/>
      <c r="J543" s="57"/>
      <c r="K543" s="60"/>
      <c r="L543" s="60"/>
      <c r="M543" s="60"/>
      <c r="N543" s="60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</row>
    <row r="544" spans="1:52" ht="15" x14ac:dyDescent="0.2">
      <c r="A544"/>
      <c r="B544"/>
      <c r="C544"/>
      <c r="D544" s="57"/>
      <c r="E544" s="57"/>
      <c r="F544" s="57"/>
      <c r="G544" s="57"/>
      <c r="H544" s="57"/>
      <c r="I544" s="57"/>
      <c r="J544" s="57"/>
      <c r="K544" s="60"/>
      <c r="L544" s="60"/>
      <c r="M544" s="60"/>
      <c r="N544" s="60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</row>
    <row r="545" spans="4:14" x14ac:dyDescent="0.15">
      <c r="D545" s="57"/>
      <c r="E545" s="57"/>
      <c r="F545" s="57"/>
      <c r="G545" s="57"/>
      <c r="H545" s="57"/>
      <c r="I545" s="57"/>
      <c r="J545" s="57"/>
      <c r="K545" s="60"/>
      <c r="L545" s="60"/>
      <c r="M545" s="60"/>
      <c r="N545" s="60"/>
    </row>
    <row r="546" spans="4:14" x14ac:dyDescent="0.15">
      <c r="D546" s="57"/>
      <c r="E546" s="57"/>
      <c r="F546" s="57"/>
      <c r="G546" s="57"/>
      <c r="H546" s="57"/>
      <c r="I546" s="57"/>
      <c r="J546" s="57"/>
      <c r="K546" s="60"/>
      <c r="L546" s="60"/>
      <c r="M546" s="60"/>
      <c r="N546" s="60"/>
    </row>
    <row r="547" spans="4:14" x14ac:dyDescent="0.15">
      <c r="D547" s="57"/>
      <c r="E547" s="57"/>
      <c r="F547" s="57"/>
      <c r="G547" s="57"/>
      <c r="H547" s="57"/>
      <c r="I547" s="57"/>
      <c r="J547" s="57"/>
      <c r="K547" s="60"/>
      <c r="L547" s="60"/>
      <c r="M547" s="60"/>
      <c r="N547" s="60"/>
    </row>
    <row r="548" spans="4:14" x14ac:dyDescent="0.15">
      <c r="D548" s="57"/>
      <c r="E548" s="57"/>
      <c r="F548" s="57"/>
      <c r="G548" s="57"/>
      <c r="H548" s="57"/>
      <c r="I548" s="57"/>
      <c r="J548" s="57"/>
      <c r="K548" s="60"/>
      <c r="L548" s="60"/>
      <c r="M548" s="60"/>
      <c r="N548" s="60"/>
    </row>
    <row r="549" spans="4:14" x14ac:dyDescent="0.15">
      <c r="D549" s="57"/>
      <c r="E549" s="57"/>
      <c r="F549" s="57"/>
      <c r="G549" s="57"/>
      <c r="H549" s="57"/>
      <c r="I549" s="57"/>
      <c r="J549" s="57"/>
      <c r="K549" s="60"/>
      <c r="L549" s="60"/>
      <c r="M549" s="60"/>
      <c r="N549" s="60"/>
    </row>
    <row r="550" spans="4:14" x14ac:dyDescent="0.15">
      <c r="D550" s="57"/>
      <c r="E550" s="57"/>
      <c r="F550" s="57"/>
      <c r="G550" s="57"/>
      <c r="H550" s="57"/>
      <c r="I550" s="57"/>
      <c r="J550" s="57"/>
      <c r="K550" s="60"/>
      <c r="L550" s="60"/>
      <c r="M550" s="60"/>
      <c r="N550" s="60"/>
    </row>
    <row r="551" spans="4:14" x14ac:dyDescent="0.15">
      <c r="D551" s="57"/>
      <c r="E551" s="57"/>
      <c r="F551" s="57"/>
      <c r="G551" s="57"/>
      <c r="H551" s="57"/>
      <c r="I551" s="57"/>
      <c r="J551" s="57"/>
      <c r="K551" s="60"/>
      <c r="L551" s="60"/>
      <c r="M551" s="60"/>
      <c r="N551" s="60"/>
    </row>
    <row r="552" spans="4:14" x14ac:dyDescent="0.15">
      <c r="D552" s="57"/>
      <c r="E552" s="57"/>
      <c r="F552" s="57"/>
      <c r="G552" s="57"/>
      <c r="H552" s="57"/>
      <c r="I552" s="57"/>
      <c r="J552" s="57"/>
      <c r="K552" s="60"/>
      <c r="L552" s="60"/>
      <c r="M552" s="60"/>
      <c r="N552" s="60"/>
    </row>
    <row r="553" spans="4:14" x14ac:dyDescent="0.15">
      <c r="D553" s="57"/>
      <c r="E553" s="57"/>
      <c r="F553" s="57"/>
      <c r="G553" s="57"/>
      <c r="H553" s="57"/>
      <c r="I553" s="57"/>
      <c r="J553" s="57"/>
      <c r="K553" s="60"/>
      <c r="L553" s="60"/>
      <c r="M553" s="60"/>
      <c r="N553" s="60"/>
    </row>
    <row r="554" spans="4:14" x14ac:dyDescent="0.15">
      <c r="D554" s="57"/>
      <c r="E554" s="57"/>
      <c r="F554" s="57"/>
      <c r="G554" s="57"/>
      <c r="H554" s="57"/>
      <c r="I554" s="57"/>
      <c r="J554" s="57"/>
      <c r="K554" s="60"/>
      <c r="L554" s="60"/>
      <c r="M554" s="60"/>
      <c r="N554" s="60"/>
    </row>
    <row r="555" spans="4:14" x14ac:dyDescent="0.15">
      <c r="D555" s="57"/>
      <c r="E555" s="57"/>
      <c r="F555" s="57"/>
      <c r="G555" s="57"/>
      <c r="H555" s="57"/>
      <c r="I555" s="57"/>
      <c r="J555" s="57"/>
      <c r="K555" s="60"/>
      <c r="L555" s="60"/>
      <c r="M555" s="60"/>
      <c r="N555" s="60"/>
    </row>
    <row r="556" spans="4:14" x14ac:dyDescent="0.15">
      <c r="D556" s="57"/>
      <c r="E556" s="57"/>
      <c r="F556" s="57"/>
      <c r="G556" s="57"/>
      <c r="H556" s="57"/>
      <c r="I556" s="57"/>
      <c r="J556" s="57"/>
      <c r="K556" s="60"/>
      <c r="L556" s="60"/>
      <c r="M556" s="60"/>
      <c r="N556" s="60"/>
    </row>
    <row r="557" spans="4:14" x14ac:dyDescent="0.15">
      <c r="D557" s="57"/>
      <c r="E557" s="57"/>
      <c r="F557" s="57"/>
      <c r="G557" s="57"/>
      <c r="H557" s="57"/>
      <c r="I557" s="57"/>
      <c r="J557" s="57"/>
      <c r="K557" s="60"/>
      <c r="L557" s="60"/>
      <c r="M557" s="60"/>
      <c r="N557" s="60"/>
    </row>
    <row r="558" spans="4:14" x14ac:dyDescent="0.15">
      <c r="D558" s="57"/>
      <c r="E558" s="57"/>
      <c r="F558" s="57"/>
      <c r="G558" s="57"/>
      <c r="H558" s="57"/>
      <c r="I558" s="57"/>
      <c r="J558" s="57"/>
      <c r="K558" s="60"/>
      <c r="L558" s="60"/>
      <c r="M558" s="60"/>
      <c r="N558" s="60"/>
    </row>
    <row r="559" spans="4:14" x14ac:dyDescent="0.15">
      <c r="D559" s="57"/>
      <c r="E559" s="57"/>
      <c r="F559" s="57"/>
      <c r="G559" s="57"/>
      <c r="H559" s="57"/>
      <c r="I559" s="57"/>
      <c r="J559" s="57"/>
      <c r="K559" s="60"/>
      <c r="L559" s="60"/>
      <c r="M559" s="60"/>
      <c r="N559" s="60"/>
    </row>
    <row r="560" spans="4:14" x14ac:dyDescent="0.15">
      <c r="D560" s="57"/>
      <c r="E560" s="57"/>
      <c r="F560" s="57"/>
      <c r="G560" s="57"/>
      <c r="H560" s="57"/>
      <c r="I560" s="57"/>
      <c r="J560" s="57"/>
      <c r="K560" s="60"/>
      <c r="L560" s="60"/>
      <c r="M560" s="60"/>
      <c r="N560" s="60"/>
    </row>
    <row r="561" spans="4:14" x14ac:dyDescent="0.15">
      <c r="D561" s="57"/>
      <c r="E561" s="57"/>
      <c r="F561" s="57"/>
      <c r="G561" s="57"/>
      <c r="H561" s="57"/>
      <c r="I561" s="57"/>
      <c r="J561" s="57"/>
      <c r="K561" s="60"/>
      <c r="L561" s="60"/>
      <c r="M561" s="60"/>
      <c r="N561" s="60"/>
    </row>
    <row r="562" spans="4:14" x14ac:dyDescent="0.15">
      <c r="D562" s="57"/>
      <c r="E562" s="57"/>
      <c r="F562" s="57"/>
      <c r="G562" s="57"/>
      <c r="H562" s="57"/>
      <c r="I562" s="57"/>
      <c r="J562" s="57"/>
      <c r="K562" s="60"/>
      <c r="L562" s="60"/>
      <c r="M562" s="60"/>
      <c r="N562" s="60"/>
    </row>
    <row r="563" spans="4:14" x14ac:dyDescent="0.15">
      <c r="D563" s="57"/>
      <c r="E563" s="57"/>
      <c r="F563" s="57"/>
      <c r="G563" s="57"/>
      <c r="H563" s="57"/>
      <c r="I563" s="57"/>
      <c r="J563" s="57"/>
      <c r="K563" s="60"/>
      <c r="L563" s="60"/>
      <c r="M563" s="60"/>
      <c r="N563" s="60"/>
    </row>
    <row r="564" spans="4:14" x14ac:dyDescent="0.15">
      <c r="D564" s="57"/>
      <c r="E564" s="57"/>
      <c r="F564" s="57"/>
      <c r="G564" s="57"/>
      <c r="H564" s="57"/>
      <c r="I564" s="57"/>
      <c r="J564" s="57"/>
      <c r="K564" s="60"/>
      <c r="L564" s="60"/>
      <c r="M564" s="60"/>
      <c r="N564" s="60"/>
    </row>
    <row r="565" spans="4:14" x14ac:dyDescent="0.15">
      <c r="D565" s="57"/>
      <c r="E565" s="57"/>
      <c r="F565" s="57"/>
      <c r="G565" s="57"/>
      <c r="H565" s="57"/>
      <c r="I565" s="57"/>
      <c r="J565" s="57"/>
      <c r="K565" s="60"/>
      <c r="L565" s="60"/>
      <c r="M565" s="60"/>
      <c r="N565" s="60"/>
    </row>
    <row r="566" spans="4:14" x14ac:dyDescent="0.15">
      <c r="D566" s="57"/>
      <c r="E566" s="57"/>
      <c r="F566" s="57"/>
      <c r="G566" s="57"/>
      <c r="H566" s="57"/>
      <c r="I566" s="57"/>
      <c r="J566" s="57"/>
      <c r="K566" s="60"/>
      <c r="L566" s="60"/>
      <c r="M566" s="60"/>
      <c r="N566" s="60"/>
    </row>
    <row r="567" spans="4:14" x14ac:dyDescent="0.15">
      <c r="D567" s="57"/>
      <c r="E567" s="57"/>
      <c r="F567" s="57"/>
      <c r="G567" s="57"/>
      <c r="H567" s="57"/>
      <c r="I567" s="57"/>
      <c r="J567" s="57"/>
      <c r="K567" s="60"/>
      <c r="L567" s="60"/>
      <c r="M567" s="60"/>
      <c r="N567" s="60"/>
    </row>
    <row r="568" spans="4:14" x14ac:dyDescent="0.15">
      <c r="D568" s="57"/>
      <c r="E568" s="57"/>
      <c r="F568" s="57"/>
      <c r="G568" s="57"/>
      <c r="H568" s="57"/>
      <c r="I568" s="57"/>
      <c r="J568" s="57"/>
      <c r="K568" s="60"/>
      <c r="L568" s="60"/>
      <c r="M568" s="60"/>
      <c r="N568" s="60"/>
    </row>
    <row r="569" spans="4:14" x14ac:dyDescent="0.15">
      <c r="D569" s="57"/>
      <c r="E569" s="57"/>
      <c r="F569" s="57"/>
      <c r="G569" s="57"/>
      <c r="H569" s="57"/>
      <c r="I569" s="57"/>
      <c r="J569" s="57"/>
      <c r="K569" s="60"/>
      <c r="L569" s="60"/>
      <c r="M569" s="60"/>
      <c r="N569" s="60"/>
    </row>
    <row r="570" spans="4:14" x14ac:dyDescent="0.15">
      <c r="D570" s="57"/>
      <c r="E570" s="57"/>
      <c r="F570" s="57"/>
      <c r="G570" s="57"/>
      <c r="H570" s="57"/>
      <c r="I570" s="57"/>
      <c r="J570" s="57"/>
      <c r="K570" s="60"/>
      <c r="L570" s="60"/>
      <c r="M570" s="60"/>
      <c r="N570" s="60"/>
    </row>
    <row r="571" spans="4:14" x14ac:dyDescent="0.15">
      <c r="D571" s="57"/>
      <c r="E571" s="57"/>
      <c r="F571" s="57"/>
      <c r="G571" s="57"/>
      <c r="H571" s="57"/>
      <c r="I571" s="57"/>
      <c r="J571" s="57"/>
      <c r="K571" s="60"/>
      <c r="L571" s="60"/>
      <c r="M571" s="60"/>
      <c r="N571" s="60"/>
    </row>
    <row r="572" spans="4:14" x14ac:dyDescent="0.15">
      <c r="D572" s="57"/>
      <c r="E572" s="57"/>
      <c r="F572" s="57"/>
      <c r="G572" s="57"/>
      <c r="H572" s="57"/>
      <c r="I572" s="57"/>
      <c r="J572" s="57"/>
      <c r="K572" s="60"/>
      <c r="L572" s="60"/>
      <c r="M572" s="60"/>
      <c r="N572" s="60"/>
    </row>
    <row r="573" spans="4:14" x14ac:dyDescent="0.15">
      <c r="D573" s="57"/>
      <c r="E573" s="57"/>
      <c r="F573" s="57"/>
      <c r="G573" s="57"/>
      <c r="H573" s="57"/>
      <c r="I573" s="57"/>
      <c r="J573" s="57"/>
      <c r="K573" s="60"/>
      <c r="L573" s="60"/>
      <c r="M573" s="60"/>
      <c r="N573" s="60"/>
    </row>
    <row r="574" spans="4:14" x14ac:dyDescent="0.15">
      <c r="D574" s="57"/>
      <c r="E574" s="57"/>
      <c r="F574" s="57"/>
      <c r="G574" s="57"/>
      <c r="H574" s="57"/>
      <c r="I574" s="57"/>
      <c r="J574" s="57"/>
      <c r="K574" s="60"/>
      <c r="L574" s="60"/>
      <c r="M574" s="60"/>
      <c r="N574" s="60"/>
    </row>
    <row r="575" spans="4:14" x14ac:dyDescent="0.15">
      <c r="D575" s="57"/>
      <c r="E575" s="57"/>
      <c r="F575" s="57"/>
      <c r="G575" s="57"/>
      <c r="H575" s="57"/>
      <c r="I575" s="57"/>
      <c r="J575" s="57"/>
      <c r="K575" s="60"/>
      <c r="L575" s="60"/>
      <c r="M575" s="60"/>
      <c r="N575" s="60"/>
    </row>
    <row r="576" spans="4:14" x14ac:dyDescent="0.15">
      <c r="D576" s="57"/>
      <c r="E576" s="57"/>
      <c r="F576" s="57"/>
      <c r="G576" s="57"/>
      <c r="H576" s="57"/>
      <c r="I576" s="57"/>
      <c r="J576" s="57"/>
      <c r="K576" s="60"/>
      <c r="L576" s="60"/>
      <c r="M576" s="60"/>
      <c r="N576" s="60"/>
    </row>
    <row r="577" spans="4:14" x14ac:dyDescent="0.15">
      <c r="D577" s="57"/>
      <c r="E577" s="57"/>
      <c r="F577" s="57"/>
      <c r="G577" s="57"/>
      <c r="H577" s="57"/>
      <c r="I577" s="57"/>
      <c r="J577" s="57"/>
      <c r="K577" s="60"/>
      <c r="L577" s="60"/>
      <c r="M577" s="60"/>
      <c r="N577" s="60"/>
    </row>
    <row r="578" spans="4:14" x14ac:dyDescent="0.15">
      <c r="D578" s="57"/>
      <c r="E578" s="57"/>
      <c r="F578" s="57"/>
      <c r="G578" s="57"/>
      <c r="H578" s="57"/>
      <c r="I578" s="57"/>
      <c r="J578" s="57"/>
      <c r="K578" s="60"/>
      <c r="L578" s="60"/>
      <c r="M578" s="60"/>
      <c r="N578" s="60"/>
    </row>
    <row r="579" spans="4:14" x14ac:dyDescent="0.15">
      <c r="D579" s="57"/>
      <c r="E579" s="57"/>
      <c r="F579" s="57"/>
      <c r="G579" s="57"/>
      <c r="H579" s="57"/>
      <c r="I579" s="57"/>
      <c r="J579" s="57"/>
      <c r="K579" s="60"/>
      <c r="L579" s="60"/>
      <c r="M579" s="60"/>
      <c r="N579" s="60"/>
    </row>
    <row r="580" spans="4:14" x14ac:dyDescent="0.15">
      <c r="D580" s="57"/>
      <c r="E580" s="57"/>
      <c r="F580" s="57"/>
      <c r="G580" s="57"/>
      <c r="H580" s="57"/>
      <c r="I580" s="57"/>
      <c r="J580" s="57"/>
      <c r="K580" s="60"/>
      <c r="L580" s="60"/>
      <c r="M580" s="60"/>
      <c r="N580" s="60"/>
    </row>
    <row r="581" spans="4:14" x14ac:dyDescent="0.15">
      <c r="D581" s="57"/>
      <c r="E581" s="57"/>
      <c r="F581" s="57"/>
      <c r="G581" s="57"/>
      <c r="H581" s="57"/>
      <c r="I581" s="57"/>
      <c r="J581" s="57"/>
      <c r="K581" s="60"/>
      <c r="L581" s="60"/>
      <c r="M581" s="60"/>
      <c r="N581" s="60"/>
    </row>
    <row r="582" spans="4:14" x14ac:dyDescent="0.15">
      <c r="D582" s="57"/>
      <c r="E582" s="57"/>
      <c r="F582" s="57"/>
      <c r="G582" s="57"/>
      <c r="H582" s="57"/>
      <c r="I582" s="57"/>
      <c r="J582" s="57"/>
      <c r="K582" s="60"/>
      <c r="L582" s="60"/>
      <c r="M582" s="60"/>
      <c r="N582" s="60"/>
    </row>
    <row r="583" spans="4:14" x14ac:dyDescent="0.15">
      <c r="D583" s="57"/>
      <c r="E583" s="57"/>
      <c r="F583" s="57"/>
      <c r="G583" s="57"/>
      <c r="H583" s="57"/>
      <c r="I583" s="57"/>
      <c r="J583" s="57"/>
      <c r="K583" s="60"/>
      <c r="L583" s="60"/>
      <c r="M583" s="60"/>
      <c r="N583" s="60"/>
    </row>
    <row r="584" spans="4:14" x14ac:dyDescent="0.15">
      <c r="D584" s="57"/>
      <c r="E584" s="57"/>
      <c r="F584" s="57"/>
      <c r="G584" s="57"/>
      <c r="H584" s="57"/>
      <c r="I584" s="57"/>
      <c r="J584" s="57"/>
      <c r="K584" s="60"/>
      <c r="L584" s="60"/>
      <c r="M584" s="60"/>
      <c r="N584" s="60"/>
    </row>
    <row r="585" spans="4:14" x14ac:dyDescent="0.15">
      <c r="D585" s="57"/>
      <c r="E585" s="57"/>
      <c r="F585" s="57"/>
      <c r="G585" s="57"/>
      <c r="H585" s="57"/>
      <c r="I585" s="57"/>
      <c r="J585" s="57"/>
      <c r="K585" s="60"/>
      <c r="L585" s="60"/>
      <c r="M585" s="60"/>
      <c r="N585" s="60"/>
    </row>
    <row r="586" spans="4:14" x14ac:dyDescent="0.15">
      <c r="D586" s="57"/>
      <c r="E586" s="57"/>
      <c r="F586" s="57"/>
      <c r="G586" s="57"/>
      <c r="H586" s="57"/>
      <c r="I586" s="57"/>
      <c r="J586" s="57"/>
      <c r="K586" s="60"/>
      <c r="L586" s="60"/>
      <c r="M586" s="60"/>
      <c r="N586" s="60"/>
    </row>
    <row r="587" spans="4:14" x14ac:dyDescent="0.15">
      <c r="D587" s="57"/>
      <c r="E587" s="57"/>
      <c r="F587" s="57"/>
      <c r="G587" s="57"/>
      <c r="H587" s="57"/>
      <c r="I587" s="57"/>
      <c r="J587" s="57"/>
      <c r="K587" s="60"/>
      <c r="L587" s="60"/>
      <c r="M587" s="60"/>
      <c r="N587" s="60"/>
    </row>
    <row r="588" spans="4:14" x14ac:dyDescent="0.15">
      <c r="D588" s="57"/>
      <c r="E588" s="57"/>
      <c r="F588" s="57"/>
      <c r="G588" s="57"/>
      <c r="H588" s="57"/>
      <c r="I588" s="57"/>
      <c r="J588" s="57"/>
      <c r="K588" s="60"/>
      <c r="L588" s="60"/>
      <c r="M588" s="60"/>
      <c r="N588" s="60"/>
    </row>
    <row r="589" spans="4:14" x14ac:dyDescent="0.15">
      <c r="D589" s="57"/>
      <c r="E589" s="57"/>
      <c r="F589" s="57"/>
      <c r="G589" s="57"/>
      <c r="H589" s="57"/>
      <c r="I589" s="57"/>
      <c r="J589" s="57"/>
      <c r="K589" s="60"/>
      <c r="L589" s="60"/>
      <c r="M589" s="60"/>
      <c r="N589" s="60"/>
    </row>
    <row r="590" spans="4:14" x14ac:dyDescent="0.15">
      <c r="D590" s="57"/>
      <c r="E590" s="57"/>
      <c r="F590" s="57"/>
      <c r="G590" s="57"/>
      <c r="H590" s="57"/>
      <c r="I590" s="57"/>
      <c r="J590" s="57"/>
      <c r="K590" s="60"/>
      <c r="L590" s="60"/>
      <c r="M590" s="60"/>
      <c r="N590" s="60"/>
    </row>
    <row r="591" spans="4:14" x14ac:dyDescent="0.15">
      <c r="D591" s="57"/>
      <c r="E591" s="57"/>
      <c r="F591" s="57"/>
      <c r="G591" s="57"/>
      <c r="H591" s="57"/>
      <c r="I591" s="57"/>
      <c r="J591" s="57"/>
      <c r="K591" s="60"/>
      <c r="L591" s="60"/>
      <c r="M591" s="60"/>
      <c r="N591" s="60"/>
    </row>
    <row r="592" spans="4:14" x14ac:dyDescent="0.15">
      <c r="D592" s="57"/>
      <c r="E592" s="57"/>
      <c r="F592" s="57"/>
      <c r="G592" s="57"/>
      <c r="H592" s="57"/>
      <c r="I592" s="57"/>
      <c r="J592" s="57"/>
      <c r="K592" s="60"/>
      <c r="L592" s="60"/>
      <c r="M592" s="60"/>
      <c r="N592" s="60"/>
    </row>
    <row r="593" spans="4:14" x14ac:dyDescent="0.15">
      <c r="D593" s="57"/>
      <c r="E593" s="57"/>
      <c r="F593" s="57"/>
      <c r="G593" s="57"/>
      <c r="H593" s="57"/>
      <c r="I593" s="57"/>
      <c r="J593" s="57"/>
      <c r="K593" s="60"/>
      <c r="L593" s="60"/>
      <c r="M593" s="60"/>
      <c r="N593" s="60"/>
    </row>
    <row r="594" spans="4:14" x14ac:dyDescent="0.15">
      <c r="D594" s="57"/>
      <c r="E594" s="57"/>
      <c r="F594" s="57"/>
      <c r="G594" s="57"/>
      <c r="H594" s="57"/>
      <c r="I594" s="57"/>
      <c r="J594" s="57"/>
      <c r="K594" s="60"/>
      <c r="L594" s="60"/>
      <c r="M594" s="60"/>
      <c r="N594" s="60"/>
    </row>
    <row r="595" spans="4:14" x14ac:dyDescent="0.15">
      <c r="D595" s="57"/>
      <c r="E595" s="57"/>
      <c r="F595" s="57"/>
      <c r="G595" s="57"/>
      <c r="H595" s="57"/>
      <c r="I595" s="57"/>
      <c r="J595" s="57"/>
      <c r="K595" s="60"/>
      <c r="L595" s="60"/>
      <c r="M595" s="60"/>
      <c r="N595" s="60"/>
    </row>
    <row r="596" spans="4:14" x14ac:dyDescent="0.15">
      <c r="D596" s="57"/>
      <c r="E596" s="57"/>
      <c r="F596" s="57"/>
      <c r="G596" s="57"/>
      <c r="H596" s="57"/>
      <c r="I596" s="57"/>
      <c r="J596" s="57"/>
      <c r="K596" s="60"/>
      <c r="L596" s="60"/>
      <c r="M596" s="60"/>
      <c r="N596" s="60"/>
    </row>
    <row r="597" spans="4:14" x14ac:dyDescent="0.15">
      <c r="D597" s="57"/>
      <c r="E597" s="57"/>
      <c r="F597" s="57"/>
      <c r="G597" s="57"/>
      <c r="H597" s="57"/>
      <c r="I597" s="57"/>
      <c r="J597" s="57"/>
      <c r="K597" s="60"/>
      <c r="L597" s="60"/>
      <c r="M597" s="60"/>
      <c r="N597" s="60"/>
    </row>
    <row r="598" spans="4:14" x14ac:dyDescent="0.15">
      <c r="D598" s="57"/>
      <c r="E598" s="57"/>
      <c r="F598" s="57"/>
      <c r="G598" s="57"/>
      <c r="H598" s="57"/>
      <c r="I598" s="57"/>
      <c r="J598" s="57"/>
      <c r="K598" s="60"/>
      <c r="L598" s="60"/>
      <c r="M598" s="60"/>
      <c r="N598" s="60"/>
    </row>
    <row r="599" spans="4:14" x14ac:dyDescent="0.15">
      <c r="D599" s="57"/>
      <c r="E599" s="57"/>
      <c r="F599" s="57"/>
      <c r="G599" s="57"/>
      <c r="H599" s="57"/>
      <c r="I599" s="57"/>
      <c r="J599" s="57"/>
      <c r="K599" s="60"/>
      <c r="L599" s="60"/>
      <c r="M599" s="60"/>
      <c r="N599" s="60"/>
    </row>
    <row r="600" spans="4:14" x14ac:dyDescent="0.15">
      <c r="D600" s="57"/>
      <c r="E600" s="57"/>
      <c r="F600" s="57"/>
      <c r="G600" s="57"/>
      <c r="H600" s="57"/>
      <c r="I600" s="57"/>
      <c r="J600" s="57"/>
      <c r="K600" s="60"/>
      <c r="L600" s="60"/>
      <c r="M600" s="60"/>
      <c r="N600" s="60"/>
    </row>
    <row r="601" spans="4:14" x14ac:dyDescent="0.15">
      <c r="D601" s="57"/>
      <c r="E601" s="57"/>
      <c r="F601" s="57"/>
      <c r="G601" s="57"/>
      <c r="H601" s="57"/>
      <c r="I601" s="57"/>
      <c r="J601" s="57"/>
      <c r="K601" s="60"/>
      <c r="L601" s="60"/>
      <c r="M601" s="60"/>
      <c r="N601" s="60"/>
    </row>
    <row r="602" spans="4:14" x14ac:dyDescent="0.15">
      <c r="D602" s="57"/>
      <c r="E602" s="57"/>
      <c r="F602" s="57"/>
      <c r="G602" s="57"/>
      <c r="H602" s="57"/>
      <c r="I602" s="57"/>
      <c r="J602" s="57"/>
      <c r="K602" s="60"/>
      <c r="L602" s="60"/>
      <c r="M602" s="60"/>
      <c r="N602" s="60"/>
    </row>
    <row r="603" spans="4:14" x14ac:dyDescent="0.15">
      <c r="D603" s="57"/>
      <c r="E603" s="57"/>
      <c r="F603" s="57"/>
      <c r="G603" s="57"/>
      <c r="H603" s="57"/>
      <c r="I603" s="57"/>
      <c r="J603" s="57"/>
      <c r="K603" s="60"/>
      <c r="L603" s="60"/>
      <c r="M603" s="60"/>
      <c r="N603" s="60"/>
    </row>
    <row r="604" spans="4:14" x14ac:dyDescent="0.15">
      <c r="D604" s="57"/>
      <c r="E604" s="57"/>
      <c r="F604" s="57"/>
      <c r="G604" s="57"/>
      <c r="H604" s="57"/>
      <c r="I604" s="57"/>
      <c r="J604" s="57"/>
      <c r="K604" s="60"/>
      <c r="L604" s="60"/>
      <c r="M604" s="60"/>
      <c r="N604" s="60"/>
    </row>
    <row r="605" spans="4:14" x14ac:dyDescent="0.15">
      <c r="D605" s="57"/>
      <c r="E605" s="57"/>
      <c r="F605" s="57"/>
      <c r="G605" s="57"/>
      <c r="H605" s="57"/>
      <c r="I605" s="57"/>
      <c r="J605" s="57"/>
      <c r="K605" s="60"/>
      <c r="L605" s="60"/>
      <c r="M605" s="60"/>
      <c r="N605" s="60"/>
    </row>
    <row r="606" spans="4:14" x14ac:dyDescent="0.15">
      <c r="D606" s="57"/>
      <c r="E606" s="57"/>
      <c r="F606" s="57"/>
      <c r="G606" s="57"/>
      <c r="H606" s="57"/>
      <c r="I606" s="57"/>
      <c r="J606" s="57"/>
      <c r="K606" s="60"/>
      <c r="L606" s="60"/>
      <c r="M606" s="60"/>
      <c r="N606" s="60"/>
    </row>
    <row r="607" spans="4:14" x14ac:dyDescent="0.15">
      <c r="D607" s="57"/>
      <c r="E607" s="57"/>
      <c r="F607" s="57"/>
      <c r="G607" s="57"/>
      <c r="H607" s="57"/>
      <c r="I607" s="57"/>
      <c r="J607" s="57"/>
      <c r="K607" s="60"/>
      <c r="L607" s="60"/>
      <c r="M607" s="60"/>
      <c r="N607" s="60"/>
    </row>
    <row r="608" spans="4:14" x14ac:dyDescent="0.15">
      <c r="D608" s="57"/>
      <c r="E608" s="57"/>
      <c r="F608" s="57"/>
      <c r="G608" s="57"/>
      <c r="H608" s="57"/>
      <c r="I608" s="57"/>
      <c r="J608" s="57"/>
      <c r="K608" s="60"/>
      <c r="L608" s="60"/>
      <c r="M608" s="60"/>
      <c r="N608" s="60"/>
    </row>
    <row r="609" spans="4:14" x14ac:dyDescent="0.15">
      <c r="D609" s="57"/>
      <c r="E609" s="57"/>
      <c r="F609" s="57"/>
      <c r="G609" s="57"/>
      <c r="H609" s="57"/>
      <c r="I609" s="57"/>
      <c r="J609" s="57"/>
      <c r="K609" s="60"/>
      <c r="L609" s="60"/>
      <c r="M609" s="60"/>
      <c r="N609" s="60"/>
    </row>
    <row r="610" spans="4:14" x14ac:dyDescent="0.15">
      <c r="D610" s="57"/>
      <c r="E610" s="57"/>
      <c r="F610" s="57"/>
      <c r="G610" s="57"/>
      <c r="H610" s="57"/>
      <c r="I610" s="57"/>
      <c r="J610" s="57"/>
      <c r="K610" s="60"/>
      <c r="L610" s="60"/>
      <c r="M610" s="60"/>
      <c r="N610" s="60"/>
    </row>
    <row r="611" spans="4:14" x14ac:dyDescent="0.15">
      <c r="D611" s="57"/>
      <c r="E611" s="57"/>
      <c r="F611" s="57"/>
      <c r="G611" s="57"/>
      <c r="H611" s="57"/>
      <c r="I611" s="57"/>
      <c r="J611" s="57"/>
      <c r="K611" s="60"/>
      <c r="L611" s="60"/>
      <c r="M611" s="60"/>
      <c r="N611" s="60"/>
    </row>
    <row r="612" spans="4:14" x14ac:dyDescent="0.15">
      <c r="D612" s="57"/>
      <c r="E612" s="57"/>
      <c r="F612" s="57"/>
      <c r="G612" s="57"/>
      <c r="H612" s="57"/>
      <c r="I612" s="57"/>
      <c r="J612" s="57"/>
      <c r="K612" s="60"/>
      <c r="L612" s="60"/>
      <c r="M612" s="60"/>
      <c r="N612" s="60"/>
    </row>
    <row r="613" spans="4:14" x14ac:dyDescent="0.15">
      <c r="D613" s="57"/>
      <c r="E613" s="57"/>
      <c r="F613" s="57"/>
      <c r="G613" s="57"/>
      <c r="H613" s="57"/>
      <c r="I613" s="57"/>
      <c r="J613" s="57"/>
      <c r="K613" s="60"/>
      <c r="L613" s="60"/>
      <c r="M613" s="60"/>
      <c r="N613" s="60"/>
    </row>
    <row r="614" spans="4:14" x14ac:dyDescent="0.15">
      <c r="D614" s="57"/>
      <c r="E614" s="57"/>
      <c r="F614" s="57"/>
      <c r="G614" s="57"/>
      <c r="H614" s="57"/>
      <c r="I614" s="57"/>
      <c r="J614" s="57"/>
      <c r="K614" s="60"/>
      <c r="L614" s="60"/>
      <c r="M614" s="60"/>
      <c r="N614" s="60"/>
    </row>
    <row r="615" spans="4:14" x14ac:dyDescent="0.15">
      <c r="D615" s="57"/>
      <c r="E615" s="57"/>
      <c r="F615" s="57"/>
      <c r="G615" s="57"/>
      <c r="H615" s="57"/>
      <c r="I615" s="57"/>
      <c r="J615" s="57"/>
      <c r="K615" s="60"/>
      <c r="L615" s="60"/>
      <c r="M615" s="60"/>
      <c r="N615" s="60"/>
    </row>
    <row r="616" spans="4:14" x14ac:dyDescent="0.15">
      <c r="D616" s="57"/>
      <c r="E616" s="57"/>
      <c r="F616" s="57"/>
      <c r="G616" s="57"/>
      <c r="H616" s="57"/>
      <c r="I616" s="57"/>
      <c r="J616" s="57"/>
      <c r="K616" s="60"/>
      <c r="L616" s="60"/>
      <c r="M616" s="60"/>
      <c r="N616" s="60"/>
    </row>
    <row r="617" spans="4:14" x14ac:dyDescent="0.15">
      <c r="D617" s="57"/>
      <c r="E617" s="57"/>
      <c r="F617" s="57"/>
      <c r="G617" s="57"/>
      <c r="H617" s="57"/>
      <c r="I617" s="57"/>
      <c r="J617" s="57"/>
      <c r="K617" s="60"/>
      <c r="L617" s="60"/>
      <c r="M617" s="60"/>
      <c r="N617" s="60"/>
    </row>
    <row r="618" spans="4:14" x14ac:dyDescent="0.15">
      <c r="D618" s="57"/>
      <c r="E618" s="57"/>
      <c r="F618" s="57"/>
      <c r="G618" s="57"/>
      <c r="H618" s="57"/>
      <c r="I618" s="57"/>
      <c r="J618" s="57"/>
      <c r="K618" s="60"/>
      <c r="L618" s="60"/>
      <c r="M618" s="60"/>
      <c r="N618" s="60"/>
    </row>
    <row r="619" spans="4:14" x14ac:dyDescent="0.15">
      <c r="D619" s="57"/>
      <c r="E619" s="57"/>
      <c r="F619" s="57"/>
      <c r="G619" s="57"/>
      <c r="H619" s="57"/>
      <c r="I619" s="57"/>
      <c r="J619" s="57"/>
      <c r="K619" s="60"/>
      <c r="L619" s="60"/>
      <c r="M619" s="60"/>
      <c r="N619" s="60"/>
    </row>
    <row r="620" spans="4:14" x14ac:dyDescent="0.15">
      <c r="D620" s="57"/>
      <c r="E620" s="57"/>
      <c r="F620" s="57"/>
      <c r="G620" s="57"/>
      <c r="H620" s="57"/>
      <c r="I620" s="57"/>
      <c r="J620" s="57"/>
      <c r="K620" s="60"/>
      <c r="L620" s="60"/>
      <c r="M620" s="60"/>
      <c r="N620" s="60"/>
    </row>
    <row r="621" spans="4:14" x14ac:dyDescent="0.15">
      <c r="D621" s="57"/>
      <c r="E621" s="57"/>
      <c r="F621" s="57"/>
      <c r="G621" s="57"/>
      <c r="H621" s="57"/>
      <c r="I621" s="57"/>
      <c r="J621" s="57"/>
      <c r="K621" s="60"/>
      <c r="L621" s="60"/>
      <c r="M621" s="60"/>
      <c r="N621" s="60"/>
    </row>
    <row r="622" spans="4:14" x14ac:dyDescent="0.15">
      <c r="D622" s="57"/>
      <c r="E622" s="57"/>
      <c r="F622" s="57"/>
      <c r="G622" s="57"/>
      <c r="H622" s="57"/>
      <c r="I622" s="57"/>
      <c r="J622" s="57"/>
      <c r="K622" s="60"/>
      <c r="L622" s="60"/>
      <c r="M622" s="60"/>
      <c r="N622" s="60"/>
    </row>
    <row r="623" spans="4:14" x14ac:dyDescent="0.15">
      <c r="D623" s="57"/>
      <c r="E623" s="57"/>
      <c r="F623" s="57"/>
      <c r="G623" s="57"/>
      <c r="H623" s="57"/>
      <c r="I623" s="57"/>
      <c r="J623" s="57"/>
      <c r="K623" s="60"/>
      <c r="L623" s="60"/>
      <c r="M623" s="60"/>
      <c r="N623" s="60"/>
    </row>
    <row r="624" spans="4:14" x14ac:dyDescent="0.15">
      <c r="D624" s="57"/>
      <c r="E624" s="57"/>
      <c r="F624" s="57"/>
      <c r="G624" s="57"/>
      <c r="H624" s="57"/>
      <c r="I624" s="57"/>
      <c r="J624" s="57"/>
      <c r="K624" s="60"/>
      <c r="L624" s="60"/>
      <c r="M624" s="60"/>
      <c r="N624" s="60"/>
    </row>
    <row r="625" spans="4:14" x14ac:dyDescent="0.15">
      <c r="D625" s="57"/>
      <c r="E625" s="57"/>
      <c r="F625" s="57"/>
      <c r="G625" s="57"/>
      <c r="H625" s="57"/>
      <c r="I625" s="57"/>
      <c r="J625" s="57"/>
      <c r="K625" s="60"/>
      <c r="L625" s="60"/>
      <c r="M625" s="60"/>
      <c r="N625" s="60"/>
    </row>
    <row r="626" spans="4:14" x14ac:dyDescent="0.15">
      <c r="D626" s="57"/>
      <c r="E626" s="57"/>
      <c r="F626" s="57"/>
      <c r="G626" s="57"/>
      <c r="H626" s="57"/>
      <c r="I626" s="57"/>
      <c r="J626" s="57"/>
      <c r="K626" s="60"/>
      <c r="L626" s="60"/>
      <c r="M626" s="60"/>
      <c r="N626" s="60"/>
    </row>
    <row r="627" spans="4:14" x14ac:dyDescent="0.15">
      <c r="D627" s="57"/>
      <c r="E627" s="57"/>
      <c r="F627" s="57"/>
      <c r="G627" s="57"/>
      <c r="H627" s="57"/>
      <c r="I627" s="57"/>
      <c r="J627" s="57"/>
      <c r="K627" s="60"/>
      <c r="L627" s="60"/>
      <c r="M627" s="60"/>
      <c r="N627" s="60"/>
    </row>
    <row r="628" spans="4:14" x14ac:dyDescent="0.15">
      <c r="D628" s="57"/>
      <c r="E628" s="57"/>
      <c r="F628" s="57"/>
      <c r="G628" s="57"/>
      <c r="H628" s="57"/>
      <c r="I628" s="57"/>
      <c r="J628" s="57"/>
      <c r="K628" s="60"/>
      <c r="L628" s="60"/>
      <c r="M628" s="60"/>
      <c r="N628" s="60"/>
    </row>
    <row r="629" spans="4:14" x14ac:dyDescent="0.15">
      <c r="D629" s="57"/>
      <c r="E629" s="57"/>
      <c r="F629" s="57"/>
      <c r="G629" s="57"/>
      <c r="H629" s="57"/>
      <c r="I629" s="57"/>
      <c r="J629" s="57"/>
      <c r="K629" s="60"/>
      <c r="L629" s="60"/>
      <c r="M629" s="60"/>
      <c r="N629" s="60"/>
    </row>
    <row r="630" spans="4:14" x14ac:dyDescent="0.15">
      <c r="D630" s="57"/>
      <c r="E630" s="57"/>
      <c r="F630" s="57"/>
      <c r="G630" s="57"/>
      <c r="H630" s="57"/>
      <c r="I630" s="57"/>
      <c r="J630" s="57"/>
      <c r="K630" s="60"/>
      <c r="L630" s="60"/>
      <c r="M630" s="60"/>
      <c r="N630" s="60"/>
    </row>
    <row r="631" spans="4:14" x14ac:dyDescent="0.15">
      <c r="D631" s="57"/>
      <c r="E631" s="57"/>
      <c r="F631" s="57"/>
      <c r="G631" s="57"/>
      <c r="H631" s="57"/>
      <c r="I631" s="57"/>
      <c r="J631" s="57"/>
      <c r="K631" s="60"/>
      <c r="L631" s="60"/>
      <c r="M631" s="60"/>
      <c r="N631" s="60"/>
    </row>
    <row r="632" spans="4:14" x14ac:dyDescent="0.15">
      <c r="D632" s="57"/>
      <c r="E632" s="57"/>
      <c r="F632" s="57"/>
      <c r="G632" s="57"/>
      <c r="H632" s="57"/>
      <c r="I632" s="57"/>
      <c r="J632" s="57"/>
      <c r="K632" s="60"/>
      <c r="L632" s="60"/>
      <c r="M632" s="60"/>
      <c r="N632" s="60"/>
    </row>
    <row r="633" spans="4:14" x14ac:dyDescent="0.15">
      <c r="D633" s="57"/>
      <c r="E633" s="57"/>
      <c r="F633" s="57"/>
      <c r="G633" s="57"/>
      <c r="H633" s="57"/>
      <c r="I633" s="57"/>
      <c r="J633" s="57"/>
      <c r="K633" s="60"/>
      <c r="L633" s="60"/>
      <c r="M633" s="60"/>
      <c r="N633" s="60"/>
    </row>
    <row r="634" spans="4:14" x14ac:dyDescent="0.15">
      <c r="D634" s="57"/>
      <c r="E634" s="57"/>
      <c r="F634" s="57"/>
      <c r="G634" s="57"/>
      <c r="H634" s="57"/>
      <c r="I634" s="57"/>
      <c r="J634" s="57"/>
      <c r="K634" s="60"/>
      <c r="L634" s="60"/>
      <c r="M634" s="60"/>
      <c r="N634" s="60"/>
    </row>
    <row r="635" spans="4:14" x14ac:dyDescent="0.15">
      <c r="D635" s="57"/>
      <c r="E635" s="57"/>
      <c r="F635" s="57"/>
      <c r="G635" s="57"/>
      <c r="H635" s="57"/>
      <c r="I635" s="57"/>
      <c r="J635" s="57"/>
      <c r="K635" s="60"/>
      <c r="L635" s="60"/>
      <c r="M635" s="60"/>
      <c r="N635" s="60"/>
    </row>
    <row r="636" spans="4:14" x14ac:dyDescent="0.15">
      <c r="D636" s="57"/>
      <c r="E636" s="57"/>
      <c r="F636" s="57"/>
      <c r="G636" s="57"/>
      <c r="H636" s="57"/>
      <c r="I636" s="57"/>
      <c r="J636" s="57"/>
      <c r="K636" s="60"/>
      <c r="L636" s="60"/>
      <c r="M636" s="60"/>
      <c r="N636" s="60"/>
    </row>
    <row r="637" spans="4:14" x14ac:dyDescent="0.15">
      <c r="D637" s="57"/>
      <c r="E637" s="57"/>
      <c r="F637" s="57"/>
      <c r="G637" s="57"/>
      <c r="H637" s="57"/>
      <c r="I637" s="57"/>
      <c r="J637" s="57"/>
      <c r="K637" s="60"/>
      <c r="L637" s="60"/>
      <c r="M637" s="60"/>
      <c r="N637" s="60"/>
    </row>
    <row r="638" spans="4:14" x14ac:dyDescent="0.15">
      <c r="D638" s="57"/>
      <c r="E638" s="57"/>
      <c r="F638" s="57"/>
      <c r="G638" s="57"/>
      <c r="H638" s="57"/>
      <c r="I638" s="57"/>
      <c r="J638" s="57"/>
      <c r="K638" s="60"/>
      <c r="L638" s="60"/>
      <c r="M638" s="60"/>
      <c r="N638" s="60"/>
    </row>
    <row r="639" spans="4:14" x14ac:dyDescent="0.15">
      <c r="D639" s="57"/>
      <c r="E639" s="57"/>
      <c r="F639" s="57"/>
      <c r="G639" s="57"/>
      <c r="H639" s="57"/>
      <c r="I639" s="57"/>
      <c r="J639" s="57"/>
      <c r="K639" s="60"/>
      <c r="L639" s="60"/>
      <c r="M639" s="60"/>
      <c r="N639" s="60"/>
    </row>
    <row r="640" spans="4:14" x14ac:dyDescent="0.15">
      <c r="D640" s="57"/>
      <c r="E640" s="57"/>
      <c r="F640" s="57"/>
      <c r="G640" s="57"/>
      <c r="H640" s="57"/>
      <c r="I640" s="57"/>
      <c r="J640" s="57"/>
      <c r="K640" s="60"/>
      <c r="L640" s="60"/>
      <c r="M640" s="60"/>
      <c r="N640" s="60"/>
    </row>
    <row r="641" spans="4:14" x14ac:dyDescent="0.15">
      <c r="D641" s="57"/>
      <c r="E641" s="57"/>
      <c r="F641" s="57"/>
      <c r="G641" s="57"/>
      <c r="H641" s="57"/>
      <c r="I641" s="57"/>
      <c r="J641" s="57"/>
      <c r="K641" s="60"/>
      <c r="L641" s="60"/>
      <c r="M641" s="60"/>
      <c r="N641" s="60"/>
    </row>
    <row r="642" spans="4:14" x14ac:dyDescent="0.15">
      <c r="D642" s="57"/>
      <c r="E642" s="57"/>
      <c r="F642" s="57"/>
      <c r="G642" s="57"/>
      <c r="H642" s="57"/>
      <c r="I642" s="57"/>
      <c r="J642" s="57"/>
      <c r="K642" s="60"/>
      <c r="L642" s="60"/>
      <c r="M642" s="60"/>
      <c r="N642" s="60"/>
    </row>
    <row r="643" spans="4:14" x14ac:dyDescent="0.15">
      <c r="D643" s="57"/>
      <c r="E643" s="57"/>
      <c r="F643" s="57"/>
      <c r="G643" s="57"/>
      <c r="H643" s="57"/>
      <c r="I643" s="57"/>
      <c r="J643" s="57"/>
      <c r="K643" s="60"/>
      <c r="L643" s="60"/>
      <c r="M643" s="60"/>
      <c r="N643" s="60"/>
    </row>
    <row r="644" spans="4:14" x14ac:dyDescent="0.15">
      <c r="D644" s="57"/>
      <c r="E644" s="57"/>
      <c r="F644" s="57"/>
      <c r="G644" s="57"/>
      <c r="H644" s="57"/>
      <c r="I644" s="57"/>
      <c r="J644" s="57"/>
      <c r="K644" s="60"/>
      <c r="L644" s="60"/>
      <c r="M644" s="60"/>
      <c r="N644" s="60"/>
    </row>
    <row r="645" spans="4:14" x14ac:dyDescent="0.15">
      <c r="D645" s="57"/>
      <c r="E645" s="57"/>
      <c r="F645" s="57"/>
      <c r="G645" s="57"/>
      <c r="H645" s="57"/>
      <c r="I645" s="57"/>
      <c r="J645" s="57"/>
      <c r="K645" s="60"/>
      <c r="L645" s="60"/>
      <c r="M645" s="60"/>
      <c r="N645" s="60"/>
    </row>
    <row r="646" spans="4:14" x14ac:dyDescent="0.15">
      <c r="D646" s="57"/>
      <c r="E646" s="57"/>
      <c r="F646" s="57"/>
      <c r="G646" s="57"/>
      <c r="H646" s="57"/>
      <c r="I646" s="57"/>
      <c r="J646" s="57"/>
      <c r="K646" s="60"/>
      <c r="L646" s="60"/>
      <c r="M646" s="60"/>
      <c r="N646" s="60"/>
    </row>
    <row r="647" spans="4:14" x14ac:dyDescent="0.15">
      <c r="D647" s="57"/>
      <c r="E647" s="57"/>
      <c r="F647" s="57"/>
      <c r="G647" s="57"/>
      <c r="H647" s="57"/>
      <c r="I647" s="57"/>
      <c r="J647" s="57"/>
      <c r="K647" s="60"/>
      <c r="L647" s="60"/>
      <c r="M647" s="60"/>
      <c r="N647" s="60"/>
    </row>
    <row r="648" spans="4:14" x14ac:dyDescent="0.15">
      <c r="D648" s="57"/>
      <c r="E648" s="57"/>
      <c r="F648" s="57"/>
      <c r="G648" s="57"/>
      <c r="H648" s="57"/>
      <c r="I648" s="57"/>
      <c r="J648" s="57"/>
      <c r="K648" s="60"/>
      <c r="L648" s="60"/>
      <c r="M648" s="60"/>
      <c r="N648" s="60"/>
    </row>
    <row r="649" spans="4:14" x14ac:dyDescent="0.15">
      <c r="D649" s="57"/>
      <c r="E649" s="57"/>
      <c r="F649" s="57"/>
      <c r="G649" s="57"/>
      <c r="H649" s="57"/>
      <c r="I649" s="57"/>
      <c r="J649" s="57"/>
      <c r="K649" s="60"/>
      <c r="L649" s="60"/>
      <c r="M649" s="60"/>
      <c r="N649" s="60"/>
    </row>
    <row r="650" spans="4:14" x14ac:dyDescent="0.15">
      <c r="D650" s="57"/>
      <c r="E650" s="57"/>
      <c r="F650" s="57"/>
      <c r="G650" s="57"/>
      <c r="H650" s="57"/>
      <c r="I650" s="57"/>
      <c r="J650" s="57"/>
      <c r="K650" s="60"/>
      <c r="L650" s="60"/>
      <c r="M650" s="60"/>
      <c r="N650" s="60"/>
    </row>
    <row r="651" spans="4:14" x14ac:dyDescent="0.15">
      <c r="D651" s="57"/>
      <c r="E651" s="57"/>
      <c r="F651" s="57"/>
      <c r="G651" s="57"/>
      <c r="H651" s="57"/>
      <c r="I651" s="57"/>
      <c r="J651" s="57"/>
      <c r="K651" s="60"/>
      <c r="L651" s="60"/>
      <c r="M651" s="60"/>
      <c r="N651" s="60"/>
    </row>
    <row r="652" spans="4:14" x14ac:dyDescent="0.15">
      <c r="D652" s="57"/>
      <c r="E652" s="57"/>
      <c r="F652" s="57"/>
      <c r="G652" s="57"/>
      <c r="H652" s="57"/>
      <c r="I652" s="57"/>
      <c r="J652" s="57"/>
      <c r="K652" s="60"/>
      <c r="L652" s="60"/>
      <c r="M652" s="60"/>
      <c r="N652" s="60"/>
    </row>
    <row r="653" spans="4:14" x14ac:dyDescent="0.15">
      <c r="D653" s="57"/>
      <c r="E653" s="57"/>
      <c r="F653" s="57"/>
      <c r="G653" s="57"/>
      <c r="H653" s="57"/>
      <c r="I653" s="57"/>
      <c r="J653" s="57"/>
      <c r="K653" s="60"/>
      <c r="L653" s="60"/>
      <c r="M653" s="60"/>
      <c r="N653" s="60"/>
    </row>
    <row r="654" spans="4:14" x14ac:dyDescent="0.15">
      <c r="D654" s="57"/>
      <c r="E654" s="57"/>
      <c r="F654" s="57"/>
      <c r="G654" s="57"/>
      <c r="H654" s="57"/>
      <c r="I654" s="57"/>
      <c r="J654" s="57"/>
      <c r="K654" s="60"/>
      <c r="L654" s="60"/>
      <c r="M654" s="60"/>
      <c r="N654" s="60"/>
    </row>
    <row r="655" spans="4:14" x14ac:dyDescent="0.15">
      <c r="D655" s="57"/>
      <c r="E655" s="57"/>
      <c r="F655" s="57"/>
      <c r="G655" s="57"/>
      <c r="H655" s="57"/>
      <c r="I655" s="57"/>
      <c r="J655" s="57"/>
      <c r="K655" s="60"/>
      <c r="L655" s="60"/>
      <c r="M655" s="60"/>
      <c r="N655" s="60"/>
    </row>
    <row r="656" spans="4:14" x14ac:dyDescent="0.15">
      <c r="D656" s="57"/>
      <c r="E656" s="57"/>
      <c r="F656" s="57"/>
      <c r="G656" s="57"/>
      <c r="H656" s="57"/>
      <c r="I656" s="57"/>
      <c r="J656" s="57"/>
      <c r="K656" s="60"/>
      <c r="L656" s="60"/>
      <c r="M656" s="60"/>
      <c r="N656" s="60"/>
    </row>
    <row r="657" spans="4:14" x14ac:dyDescent="0.15">
      <c r="D657" s="57"/>
      <c r="E657" s="57"/>
      <c r="F657" s="57"/>
      <c r="G657" s="57"/>
      <c r="H657" s="57"/>
      <c r="I657" s="57"/>
      <c r="J657" s="57"/>
      <c r="K657" s="60"/>
      <c r="L657" s="60"/>
      <c r="M657" s="60"/>
      <c r="N657" s="60"/>
    </row>
    <row r="658" spans="4:14" x14ac:dyDescent="0.15">
      <c r="D658" s="57"/>
      <c r="E658" s="57"/>
      <c r="F658" s="57"/>
      <c r="G658" s="57"/>
      <c r="H658" s="57"/>
      <c r="I658" s="57"/>
      <c r="J658" s="57"/>
      <c r="K658" s="60"/>
      <c r="L658" s="60"/>
      <c r="M658" s="60"/>
      <c r="N658" s="60"/>
    </row>
    <row r="659" spans="4:14" x14ac:dyDescent="0.15">
      <c r="D659" s="57"/>
      <c r="E659" s="57"/>
      <c r="F659" s="57"/>
      <c r="G659" s="57"/>
      <c r="H659" s="57"/>
      <c r="I659" s="57"/>
      <c r="J659" s="57"/>
      <c r="K659" s="60"/>
      <c r="L659" s="60"/>
      <c r="M659" s="60"/>
      <c r="N659" s="60"/>
    </row>
    <row r="660" spans="4:14" x14ac:dyDescent="0.15">
      <c r="D660" s="57"/>
      <c r="E660" s="57"/>
      <c r="F660" s="57"/>
      <c r="G660" s="57"/>
      <c r="H660" s="57"/>
      <c r="I660" s="57"/>
      <c r="J660" s="57"/>
      <c r="K660" s="60"/>
      <c r="L660" s="60"/>
      <c r="M660" s="60"/>
      <c r="N660" s="60"/>
    </row>
    <row r="661" spans="4:14" x14ac:dyDescent="0.15">
      <c r="D661" s="57"/>
      <c r="E661" s="57"/>
      <c r="F661" s="57"/>
      <c r="G661" s="57"/>
      <c r="H661" s="57"/>
      <c r="I661" s="57"/>
      <c r="J661" s="57"/>
      <c r="K661" s="60"/>
      <c r="L661" s="60"/>
      <c r="M661" s="60"/>
      <c r="N661" s="60"/>
    </row>
    <row r="662" spans="4:14" x14ac:dyDescent="0.15">
      <c r="D662" s="57"/>
      <c r="E662" s="57"/>
      <c r="F662" s="57"/>
      <c r="G662" s="57"/>
      <c r="H662" s="57"/>
      <c r="I662" s="57"/>
      <c r="J662" s="57"/>
      <c r="K662" s="60"/>
      <c r="L662" s="60"/>
      <c r="M662" s="60"/>
      <c r="N662" s="60"/>
    </row>
    <row r="663" spans="4:14" x14ac:dyDescent="0.15">
      <c r="D663" s="57"/>
      <c r="E663" s="57"/>
      <c r="F663" s="57"/>
      <c r="G663" s="57"/>
      <c r="H663" s="57"/>
      <c r="I663" s="57"/>
      <c r="J663" s="57"/>
      <c r="K663" s="60"/>
      <c r="L663" s="60"/>
      <c r="M663" s="60"/>
      <c r="N663" s="60"/>
    </row>
    <row r="664" spans="4:14" x14ac:dyDescent="0.15">
      <c r="D664" s="57"/>
      <c r="E664" s="57"/>
      <c r="F664" s="57"/>
      <c r="G664" s="57"/>
      <c r="H664" s="57"/>
      <c r="I664" s="57"/>
      <c r="J664" s="57"/>
      <c r="K664" s="60"/>
      <c r="L664" s="60"/>
      <c r="M664" s="60"/>
      <c r="N664" s="60"/>
    </row>
    <row r="665" spans="4:14" x14ac:dyDescent="0.15">
      <c r="D665" s="57"/>
      <c r="E665" s="57"/>
      <c r="F665" s="57"/>
      <c r="G665" s="57"/>
      <c r="H665" s="57"/>
      <c r="I665" s="57"/>
      <c r="J665" s="57"/>
      <c r="K665" s="60"/>
      <c r="L665" s="60"/>
      <c r="M665" s="60"/>
      <c r="N665" s="60"/>
    </row>
    <row r="666" spans="4:14" x14ac:dyDescent="0.15">
      <c r="D666" s="57"/>
      <c r="E666" s="57"/>
      <c r="F666" s="57"/>
      <c r="G666" s="57"/>
      <c r="H666" s="57"/>
      <c r="I666" s="57"/>
      <c r="J666" s="57"/>
      <c r="K666" s="60"/>
      <c r="L666" s="60"/>
      <c r="M666" s="60"/>
      <c r="N666" s="60"/>
    </row>
    <row r="667" spans="4:14" x14ac:dyDescent="0.15">
      <c r="D667" s="57"/>
      <c r="E667" s="57"/>
      <c r="F667" s="57"/>
      <c r="G667" s="57"/>
      <c r="H667" s="57"/>
      <c r="I667" s="57"/>
      <c r="J667" s="57"/>
      <c r="K667" s="60"/>
      <c r="L667" s="60"/>
      <c r="M667" s="60"/>
      <c r="N667" s="60"/>
    </row>
    <row r="668" spans="4:14" x14ac:dyDescent="0.15">
      <c r="D668" s="57"/>
      <c r="E668" s="57"/>
      <c r="F668" s="57"/>
      <c r="G668" s="57"/>
      <c r="H668" s="57"/>
      <c r="I668" s="57"/>
      <c r="J668" s="57"/>
      <c r="K668" s="60"/>
      <c r="L668" s="60"/>
      <c r="M668" s="60"/>
      <c r="N668" s="60"/>
    </row>
    <row r="669" spans="4:14" x14ac:dyDescent="0.15">
      <c r="D669" s="57"/>
      <c r="E669" s="57"/>
      <c r="F669" s="57"/>
      <c r="G669" s="57"/>
      <c r="H669" s="57"/>
      <c r="I669" s="57"/>
      <c r="J669" s="57"/>
      <c r="K669" s="60"/>
      <c r="L669" s="60"/>
      <c r="M669" s="60"/>
      <c r="N669" s="60"/>
    </row>
    <row r="670" spans="4:14" x14ac:dyDescent="0.15">
      <c r="D670" s="57"/>
      <c r="E670" s="57"/>
      <c r="F670" s="57"/>
      <c r="G670" s="57"/>
      <c r="H670" s="57"/>
      <c r="I670" s="57"/>
      <c r="J670" s="57"/>
      <c r="K670" s="60"/>
      <c r="L670" s="60"/>
      <c r="M670" s="60"/>
      <c r="N670" s="60"/>
    </row>
    <row r="671" spans="4:14" x14ac:dyDescent="0.15">
      <c r="D671" s="57"/>
      <c r="E671" s="57"/>
      <c r="F671" s="57"/>
      <c r="G671" s="57"/>
      <c r="H671" s="57"/>
      <c r="I671" s="57"/>
      <c r="J671" s="57"/>
      <c r="K671" s="60"/>
      <c r="L671" s="60"/>
      <c r="M671" s="60"/>
      <c r="N671" s="60"/>
    </row>
    <row r="672" spans="4:14" x14ac:dyDescent="0.15">
      <c r="D672" s="57"/>
      <c r="E672" s="57"/>
      <c r="F672" s="57"/>
      <c r="G672" s="57"/>
      <c r="H672" s="57"/>
      <c r="I672" s="57"/>
      <c r="J672" s="57"/>
      <c r="K672" s="60"/>
      <c r="L672" s="60"/>
      <c r="M672" s="60"/>
      <c r="N672" s="60"/>
    </row>
    <row r="673" spans="4:14" x14ac:dyDescent="0.15">
      <c r="D673" s="57"/>
      <c r="E673" s="57"/>
      <c r="F673" s="57"/>
      <c r="G673" s="57"/>
      <c r="H673" s="57"/>
      <c r="I673" s="57"/>
      <c r="J673" s="57"/>
      <c r="K673" s="60"/>
      <c r="L673" s="60"/>
      <c r="M673" s="60"/>
      <c r="N673" s="60"/>
    </row>
    <row r="674" spans="4:14" x14ac:dyDescent="0.15">
      <c r="D674" s="57"/>
      <c r="E674" s="57"/>
      <c r="F674" s="57"/>
      <c r="G674" s="57"/>
      <c r="H674" s="57"/>
      <c r="I674" s="57"/>
      <c r="J674" s="57"/>
      <c r="K674" s="60"/>
      <c r="L674" s="60"/>
      <c r="M674" s="60"/>
      <c r="N674" s="60"/>
    </row>
    <row r="675" spans="4:14" x14ac:dyDescent="0.15">
      <c r="D675" s="57"/>
      <c r="E675" s="57"/>
      <c r="F675" s="57"/>
      <c r="G675" s="57"/>
      <c r="H675" s="57"/>
      <c r="I675" s="57"/>
      <c r="J675" s="57"/>
      <c r="K675" s="60"/>
      <c r="L675" s="60"/>
      <c r="M675" s="60"/>
      <c r="N675" s="60"/>
    </row>
    <row r="676" spans="4:14" x14ac:dyDescent="0.15">
      <c r="D676" s="57"/>
      <c r="E676" s="57"/>
      <c r="F676" s="57"/>
      <c r="G676" s="57"/>
      <c r="H676" s="57"/>
      <c r="I676" s="57"/>
      <c r="J676" s="57"/>
      <c r="K676" s="60"/>
      <c r="L676" s="60"/>
      <c r="M676" s="60"/>
      <c r="N676" s="60"/>
    </row>
    <row r="677" spans="4:14" x14ac:dyDescent="0.15">
      <c r="D677" s="57"/>
      <c r="E677" s="57"/>
      <c r="F677" s="57"/>
      <c r="G677" s="57"/>
      <c r="H677" s="57"/>
      <c r="I677" s="57"/>
      <c r="J677" s="57"/>
      <c r="K677" s="60"/>
      <c r="L677" s="60"/>
      <c r="M677" s="60"/>
      <c r="N677" s="60"/>
    </row>
    <row r="678" spans="4:14" x14ac:dyDescent="0.15">
      <c r="D678" s="57"/>
      <c r="E678" s="57"/>
      <c r="F678" s="57"/>
      <c r="G678" s="57"/>
      <c r="H678" s="57"/>
      <c r="I678" s="57"/>
      <c r="J678" s="57"/>
      <c r="K678" s="60"/>
      <c r="L678" s="60"/>
      <c r="M678" s="60"/>
      <c r="N678" s="60"/>
    </row>
    <row r="679" spans="4:14" x14ac:dyDescent="0.15">
      <c r="D679" s="57"/>
      <c r="E679" s="57"/>
      <c r="F679" s="57"/>
      <c r="G679" s="57"/>
      <c r="H679" s="57"/>
      <c r="I679" s="57"/>
      <c r="J679" s="57"/>
      <c r="K679" s="60"/>
      <c r="L679" s="60"/>
      <c r="M679" s="60"/>
      <c r="N679" s="60"/>
    </row>
    <row r="680" spans="4:14" x14ac:dyDescent="0.15">
      <c r="D680" s="57"/>
      <c r="E680" s="57"/>
      <c r="F680" s="57"/>
      <c r="G680" s="57"/>
      <c r="H680" s="57"/>
      <c r="I680" s="57"/>
      <c r="J680" s="57"/>
      <c r="K680" s="60"/>
      <c r="L680" s="60"/>
      <c r="M680" s="60"/>
      <c r="N680" s="60"/>
    </row>
    <row r="681" spans="4:14" x14ac:dyDescent="0.15">
      <c r="D681" s="57"/>
      <c r="E681" s="57"/>
      <c r="F681" s="57"/>
      <c r="G681" s="57"/>
      <c r="H681" s="57"/>
      <c r="I681" s="57"/>
      <c r="J681" s="57"/>
      <c r="K681" s="60"/>
      <c r="L681" s="60"/>
      <c r="M681" s="60"/>
      <c r="N681" s="60"/>
    </row>
    <row r="682" spans="4:14" x14ac:dyDescent="0.15">
      <c r="D682" s="57"/>
      <c r="E682" s="57"/>
      <c r="F682" s="57"/>
      <c r="G682" s="57"/>
      <c r="H682" s="57"/>
      <c r="I682" s="57"/>
      <c r="J682" s="57"/>
      <c r="K682" s="60"/>
      <c r="L682" s="60"/>
      <c r="M682" s="60"/>
      <c r="N682" s="60"/>
    </row>
    <row r="683" spans="4:14" x14ac:dyDescent="0.15">
      <c r="D683" s="57"/>
      <c r="E683" s="57"/>
      <c r="F683" s="57"/>
      <c r="G683" s="57"/>
      <c r="H683" s="57"/>
      <c r="I683" s="57"/>
      <c r="J683" s="57"/>
      <c r="K683" s="60"/>
      <c r="L683" s="60"/>
      <c r="M683" s="60"/>
      <c r="N683" s="60"/>
    </row>
    <row r="684" spans="4:14" x14ac:dyDescent="0.15">
      <c r="D684" s="57"/>
      <c r="E684" s="57"/>
      <c r="F684" s="57"/>
      <c r="G684" s="57"/>
      <c r="H684" s="57"/>
      <c r="I684" s="57"/>
      <c r="J684" s="57"/>
      <c r="K684" s="60"/>
      <c r="L684" s="60"/>
      <c r="M684" s="60"/>
      <c r="N684" s="60"/>
    </row>
    <row r="685" spans="4:14" x14ac:dyDescent="0.15">
      <c r="D685" s="57"/>
      <c r="E685" s="57"/>
      <c r="F685" s="57"/>
      <c r="G685" s="57"/>
      <c r="H685" s="57"/>
      <c r="I685" s="57"/>
      <c r="J685" s="57"/>
      <c r="K685" s="60"/>
      <c r="L685" s="60"/>
      <c r="M685" s="60"/>
      <c r="N685" s="60"/>
    </row>
    <row r="686" spans="4:14" x14ac:dyDescent="0.15">
      <c r="D686" s="57"/>
      <c r="E686" s="57"/>
      <c r="F686" s="57"/>
      <c r="G686" s="57"/>
      <c r="H686" s="57"/>
      <c r="I686" s="57"/>
      <c r="J686" s="57"/>
      <c r="K686" s="60"/>
      <c r="L686" s="60"/>
      <c r="M686" s="60"/>
      <c r="N686" s="60"/>
    </row>
    <row r="687" spans="4:14" x14ac:dyDescent="0.15">
      <c r="D687" s="57"/>
      <c r="E687" s="57"/>
      <c r="F687" s="57"/>
      <c r="G687" s="57"/>
      <c r="H687" s="57"/>
      <c r="I687" s="57"/>
      <c r="J687" s="57"/>
      <c r="K687" s="60"/>
      <c r="L687" s="60"/>
      <c r="M687" s="60"/>
      <c r="N687" s="60"/>
    </row>
    <row r="688" spans="4:14" x14ac:dyDescent="0.15">
      <c r="D688" s="57"/>
      <c r="E688" s="57"/>
      <c r="F688" s="57"/>
      <c r="G688" s="57"/>
      <c r="H688" s="57"/>
      <c r="I688" s="57"/>
      <c r="J688" s="57"/>
      <c r="K688" s="60"/>
      <c r="L688" s="60"/>
      <c r="M688" s="60"/>
      <c r="N688" s="60"/>
    </row>
    <row r="689" spans="4:14" x14ac:dyDescent="0.15">
      <c r="D689" s="57"/>
      <c r="E689" s="57"/>
      <c r="F689" s="57"/>
      <c r="G689" s="57"/>
      <c r="H689" s="57"/>
      <c r="I689" s="57"/>
      <c r="J689" s="57"/>
      <c r="K689" s="60"/>
      <c r="L689" s="60"/>
      <c r="M689" s="60"/>
      <c r="N689" s="60"/>
    </row>
    <row r="690" spans="4:14" x14ac:dyDescent="0.15">
      <c r="D690" s="57"/>
      <c r="E690" s="57"/>
      <c r="F690" s="57"/>
      <c r="G690" s="57"/>
      <c r="H690" s="57"/>
      <c r="I690" s="57"/>
      <c r="J690" s="57"/>
      <c r="K690" s="60"/>
      <c r="L690" s="60"/>
      <c r="M690" s="60"/>
      <c r="N690" s="60"/>
    </row>
    <row r="691" spans="4:14" x14ac:dyDescent="0.15">
      <c r="D691" s="57"/>
      <c r="E691" s="57"/>
      <c r="F691" s="57"/>
      <c r="G691" s="57"/>
      <c r="H691" s="57"/>
      <c r="I691" s="57"/>
      <c r="J691" s="57"/>
      <c r="K691" s="60"/>
      <c r="L691" s="60"/>
      <c r="M691" s="60"/>
      <c r="N691" s="60"/>
    </row>
    <row r="692" spans="4:14" x14ac:dyDescent="0.15">
      <c r="D692" s="57"/>
      <c r="E692" s="57"/>
      <c r="F692" s="57"/>
      <c r="G692" s="57"/>
      <c r="H692" s="57"/>
      <c r="I692" s="57"/>
      <c r="J692" s="57"/>
      <c r="K692" s="60"/>
      <c r="L692" s="60"/>
      <c r="M692" s="60"/>
      <c r="N692" s="60"/>
    </row>
    <row r="693" spans="4:14" x14ac:dyDescent="0.15">
      <c r="D693" s="57"/>
      <c r="E693" s="57"/>
      <c r="F693" s="57"/>
      <c r="G693" s="57"/>
      <c r="H693" s="57"/>
      <c r="I693" s="57"/>
      <c r="J693" s="57"/>
      <c r="K693" s="60"/>
      <c r="L693" s="60"/>
      <c r="M693" s="60"/>
      <c r="N693" s="60"/>
    </row>
    <row r="694" spans="4:14" x14ac:dyDescent="0.15">
      <c r="D694" s="57"/>
      <c r="E694" s="57"/>
      <c r="F694" s="57"/>
      <c r="G694" s="57"/>
      <c r="H694" s="57"/>
      <c r="I694" s="57"/>
      <c r="J694" s="57"/>
      <c r="K694" s="60"/>
      <c r="L694" s="60"/>
      <c r="M694" s="60"/>
      <c r="N694" s="60"/>
    </row>
    <row r="695" spans="4:14" x14ac:dyDescent="0.15">
      <c r="D695" s="57"/>
      <c r="E695" s="57"/>
      <c r="F695" s="57"/>
      <c r="G695" s="57"/>
      <c r="H695" s="57"/>
      <c r="I695" s="57"/>
      <c r="J695" s="57"/>
      <c r="K695" s="60"/>
      <c r="L695" s="60"/>
      <c r="M695" s="60"/>
      <c r="N695" s="60"/>
    </row>
    <row r="696" spans="4:14" x14ac:dyDescent="0.15">
      <c r="D696" s="57"/>
      <c r="E696" s="57"/>
      <c r="F696" s="57"/>
      <c r="G696" s="57"/>
      <c r="H696" s="57"/>
      <c r="I696" s="57"/>
      <c r="J696" s="57"/>
      <c r="K696" s="60"/>
      <c r="L696" s="60"/>
      <c r="M696" s="60"/>
      <c r="N696" s="60"/>
    </row>
    <row r="697" spans="4:14" x14ac:dyDescent="0.15">
      <c r="D697" s="57"/>
      <c r="E697" s="57"/>
      <c r="F697" s="57"/>
      <c r="G697" s="57"/>
      <c r="H697" s="57"/>
      <c r="I697" s="57"/>
      <c r="J697" s="57"/>
      <c r="K697" s="60"/>
      <c r="L697" s="60"/>
      <c r="M697" s="60"/>
      <c r="N697" s="60"/>
    </row>
    <row r="698" spans="4:14" x14ac:dyDescent="0.15">
      <c r="D698" s="57"/>
      <c r="E698" s="57"/>
      <c r="F698" s="57"/>
      <c r="G698" s="57"/>
      <c r="H698" s="57"/>
      <c r="I698" s="57"/>
      <c r="J698" s="57"/>
      <c r="K698" s="60"/>
      <c r="L698" s="60"/>
      <c r="M698" s="60"/>
      <c r="N698" s="60"/>
    </row>
    <row r="699" spans="4:14" x14ac:dyDescent="0.15">
      <c r="D699" s="57"/>
      <c r="E699" s="57"/>
      <c r="F699" s="57"/>
      <c r="G699" s="57"/>
      <c r="H699" s="57"/>
      <c r="I699" s="57"/>
      <c r="J699" s="57"/>
      <c r="K699" s="60"/>
      <c r="L699" s="60"/>
      <c r="M699" s="60"/>
      <c r="N699" s="60"/>
    </row>
    <row r="700" spans="4:14" x14ac:dyDescent="0.15">
      <c r="D700" s="57"/>
      <c r="E700" s="57"/>
      <c r="F700" s="57"/>
      <c r="G700" s="57"/>
      <c r="H700" s="57"/>
      <c r="I700" s="57"/>
      <c r="J700" s="57"/>
      <c r="K700" s="60"/>
      <c r="L700" s="60"/>
      <c r="M700" s="60"/>
      <c r="N700" s="60"/>
    </row>
    <row r="701" spans="4:14" x14ac:dyDescent="0.15">
      <c r="D701" s="57"/>
      <c r="E701" s="57"/>
      <c r="F701" s="57"/>
      <c r="G701" s="57"/>
      <c r="H701" s="57"/>
      <c r="I701" s="57"/>
      <c r="J701" s="57"/>
      <c r="K701" s="60"/>
      <c r="L701" s="60"/>
      <c r="M701" s="60"/>
      <c r="N701" s="60"/>
    </row>
    <row r="702" spans="4:14" x14ac:dyDescent="0.15">
      <c r="D702" s="57"/>
      <c r="E702" s="57"/>
      <c r="F702" s="57"/>
      <c r="G702" s="57"/>
      <c r="H702" s="57"/>
      <c r="I702" s="57"/>
      <c r="J702" s="57"/>
      <c r="K702" s="60"/>
      <c r="L702" s="60"/>
      <c r="M702" s="60"/>
      <c r="N702" s="60"/>
    </row>
    <row r="703" spans="4:14" x14ac:dyDescent="0.15">
      <c r="D703" s="57"/>
      <c r="E703" s="57"/>
      <c r="F703" s="57"/>
      <c r="G703" s="57"/>
      <c r="H703" s="57"/>
      <c r="I703" s="57"/>
      <c r="J703" s="57"/>
      <c r="K703" s="60"/>
      <c r="L703" s="60"/>
      <c r="M703" s="60"/>
      <c r="N703" s="60"/>
    </row>
    <row r="704" spans="4:14" x14ac:dyDescent="0.15">
      <c r="D704" s="57"/>
      <c r="E704" s="57"/>
      <c r="F704" s="57"/>
      <c r="G704" s="57"/>
      <c r="H704" s="57"/>
      <c r="I704" s="57"/>
      <c r="J704" s="57"/>
      <c r="K704" s="60"/>
      <c r="L704" s="60"/>
      <c r="M704" s="60"/>
      <c r="N704" s="60"/>
    </row>
    <row r="705" spans="4:14" x14ac:dyDescent="0.15">
      <c r="D705" s="57"/>
      <c r="E705" s="57"/>
      <c r="F705" s="57"/>
      <c r="G705" s="57"/>
      <c r="H705" s="57"/>
      <c r="I705" s="57"/>
      <c r="J705" s="57"/>
      <c r="K705" s="60"/>
      <c r="L705" s="60"/>
      <c r="M705" s="60"/>
      <c r="N705" s="60"/>
    </row>
    <row r="706" spans="4:14" x14ac:dyDescent="0.15">
      <c r="D706" s="57"/>
      <c r="E706" s="57"/>
      <c r="F706" s="57"/>
      <c r="G706" s="57"/>
      <c r="H706" s="57"/>
      <c r="I706" s="57"/>
      <c r="J706" s="57"/>
      <c r="K706" s="60"/>
      <c r="L706" s="60"/>
      <c r="M706" s="60"/>
      <c r="N706" s="60"/>
    </row>
    <row r="707" spans="4:14" x14ac:dyDescent="0.15">
      <c r="D707" s="57"/>
      <c r="E707" s="57"/>
      <c r="F707" s="57"/>
      <c r="G707" s="57"/>
      <c r="H707" s="57"/>
      <c r="I707" s="57"/>
      <c r="J707" s="57"/>
      <c r="K707" s="60"/>
      <c r="L707" s="60"/>
      <c r="M707" s="60"/>
      <c r="N707" s="60"/>
    </row>
    <row r="708" spans="4:14" x14ac:dyDescent="0.15">
      <c r="D708" s="57"/>
      <c r="E708" s="57"/>
      <c r="F708" s="57"/>
      <c r="G708" s="57"/>
      <c r="H708" s="57"/>
      <c r="I708" s="57"/>
      <c r="J708" s="57"/>
      <c r="K708" s="60"/>
      <c r="L708" s="60"/>
      <c r="M708" s="60"/>
      <c r="N708" s="60"/>
    </row>
    <row r="709" spans="4:14" x14ac:dyDescent="0.15">
      <c r="D709" s="57"/>
      <c r="E709" s="57"/>
      <c r="F709" s="57"/>
      <c r="G709" s="57"/>
      <c r="H709" s="57"/>
      <c r="I709" s="57"/>
      <c r="J709" s="57"/>
      <c r="K709" s="60"/>
      <c r="L709" s="60"/>
      <c r="M709" s="60"/>
      <c r="N709" s="60"/>
    </row>
    <row r="710" spans="4:14" x14ac:dyDescent="0.15">
      <c r="D710" s="57"/>
      <c r="E710" s="57"/>
      <c r="F710" s="57"/>
      <c r="G710" s="57"/>
      <c r="H710" s="57"/>
      <c r="I710" s="57"/>
      <c r="J710" s="57"/>
      <c r="K710" s="60"/>
      <c r="L710" s="60"/>
      <c r="M710" s="60"/>
      <c r="N710" s="60"/>
    </row>
    <row r="711" spans="4:14" x14ac:dyDescent="0.15">
      <c r="D711" s="57"/>
      <c r="E711" s="57"/>
      <c r="F711" s="57"/>
      <c r="G711" s="57"/>
      <c r="H711" s="57"/>
      <c r="I711" s="57"/>
      <c r="J711" s="57"/>
      <c r="K711" s="60"/>
      <c r="L711" s="60"/>
      <c r="M711" s="60"/>
      <c r="N711" s="60"/>
    </row>
    <row r="712" spans="4:14" x14ac:dyDescent="0.15">
      <c r="D712" s="57"/>
      <c r="E712" s="57"/>
      <c r="F712" s="57"/>
      <c r="G712" s="57"/>
      <c r="H712" s="57"/>
      <c r="I712" s="57"/>
      <c r="J712" s="57"/>
      <c r="K712" s="60"/>
      <c r="L712" s="60"/>
      <c r="M712" s="60"/>
      <c r="N712" s="60"/>
    </row>
    <row r="713" spans="4:14" x14ac:dyDescent="0.15">
      <c r="D713" s="57"/>
      <c r="E713" s="57"/>
      <c r="F713" s="57"/>
      <c r="G713" s="57"/>
      <c r="H713" s="57"/>
      <c r="I713" s="57"/>
      <c r="J713" s="57"/>
      <c r="K713" s="60"/>
      <c r="L713" s="60"/>
      <c r="M713" s="60"/>
      <c r="N713" s="60"/>
    </row>
    <row r="714" spans="4:14" x14ac:dyDescent="0.15">
      <c r="D714" s="57"/>
      <c r="E714" s="57"/>
      <c r="F714" s="57"/>
      <c r="G714" s="57"/>
      <c r="H714" s="57"/>
      <c r="I714" s="57"/>
      <c r="J714" s="57"/>
      <c r="K714" s="60"/>
      <c r="L714" s="60"/>
      <c r="M714" s="60"/>
      <c r="N714" s="60"/>
    </row>
    <row r="715" spans="4:14" x14ac:dyDescent="0.15">
      <c r="D715" s="57"/>
      <c r="E715" s="57"/>
      <c r="F715" s="57"/>
      <c r="G715" s="57"/>
      <c r="H715" s="57"/>
      <c r="I715" s="57"/>
      <c r="J715" s="57"/>
      <c r="K715" s="60"/>
      <c r="L715" s="60"/>
      <c r="M715" s="60"/>
      <c r="N715" s="60"/>
    </row>
    <row r="716" spans="4:14" x14ac:dyDescent="0.15">
      <c r="D716" s="57"/>
      <c r="E716" s="57"/>
      <c r="F716" s="57"/>
      <c r="G716" s="57"/>
      <c r="H716" s="57"/>
      <c r="I716" s="57"/>
      <c r="J716" s="57"/>
      <c r="K716" s="60"/>
      <c r="L716" s="60"/>
      <c r="M716" s="60"/>
      <c r="N716" s="60"/>
    </row>
    <row r="717" spans="4:14" x14ac:dyDescent="0.15">
      <c r="D717" s="57"/>
      <c r="E717" s="57"/>
      <c r="F717" s="57"/>
      <c r="G717" s="57"/>
      <c r="H717" s="57"/>
      <c r="I717" s="57"/>
      <c r="J717" s="57"/>
      <c r="K717" s="60"/>
      <c r="L717" s="60"/>
      <c r="M717" s="60"/>
      <c r="N717" s="60"/>
    </row>
    <row r="718" spans="4:14" x14ac:dyDescent="0.15">
      <c r="D718" s="57"/>
      <c r="E718" s="57"/>
      <c r="F718" s="57"/>
      <c r="G718" s="57"/>
      <c r="H718" s="57"/>
      <c r="I718" s="57"/>
      <c r="J718" s="57"/>
      <c r="K718" s="60"/>
      <c r="L718" s="60"/>
      <c r="M718" s="60"/>
      <c r="N718" s="60"/>
    </row>
    <row r="719" spans="4:14" x14ac:dyDescent="0.15">
      <c r="D719" s="57"/>
      <c r="E719" s="57"/>
      <c r="F719" s="57"/>
      <c r="G719" s="57"/>
      <c r="H719" s="57"/>
      <c r="I719" s="57"/>
      <c r="J719" s="57"/>
      <c r="K719" s="60"/>
      <c r="L719" s="60"/>
      <c r="M719" s="60"/>
      <c r="N719" s="60"/>
    </row>
    <row r="720" spans="4:14" x14ac:dyDescent="0.15">
      <c r="D720" s="57"/>
      <c r="E720" s="57"/>
      <c r="F720" s="57"/>
      <c r="G720" s="57"/>
      <c r="H720" s="57"/>
      <c r="I720" s="57"/>
      <c r="J720" s="57"/>
      <c r="K720" s="60"/>
      <c r="L720" s="60"/>
      <c r="M720" s="60"/>
      <c r="N720" s="60"/>
    </row>
    <row r="721" spans="4:14" x14ac:dyDescent="0.15">
      <c r="D721" s="57"/>
      <c r="E721" s="57"/>
      <c r="F721" s="57"/>
      <c r="G721" s="57"/>
      <c r="H721" s="57"/>
      <c r="I721" s="57"/>
      <c r="J721" s="57"/>
      <c r="K721" s="60"/>
      <c r="L721" s="60"/>
      <c r="M721" s="60"/>
      <c r="N721" s="60"/>
    </row>
    <row r="722" spans="4:14" x14ac:dyDescent="0.15">
      <c r="D722" s="57"/>
      <c r="E722" s="57"/>
      <c r="F722" s="57"/>
      <c r="G722" s="57"/>
      <c r="H722" s="57"/>
      <c r="I722" s="57"/>
      <c r="J722" s="57"/>
      <c r="K722" s="60"/>
      <c r="L722" s="60"/>
      <c r="M722" s="60"/>
      <c r="N722" s="60"/>
    </row>
    <row r="723" spans="4:14" x14ac:dyDescent="0.15">
      <c r="D723" s="57"/>
      <c r="E723" s="57"/>
      <c r="F723" s="57"/>
      <c r="G723" s="57"/>
      <c r="H723" s="57"/>
      <c r="I723" s="57"/>
      <c r="J723" s="57"/>
      <c r="K723" s="60"/>
      <c r="L723" s="60"/>
      <c r="M723" s="60"/>
      <c r="N723" s="60"/>
    </row>
    <row r="724" spans="4:14" x14ac:dyDescent="0.15">
      <c r="D724" s="57"/>
      <c r="E724" s="57"/>
      <c r="F724" s="57"/>
      <c r="G724" s="57"/>
      <c r="H724" s="57"/>
      <c r="I724" s="57"/>
      <c r="J724" s="57"/>
      <c r="K724" s="60"/>
      <c r="L724" s="60"/>
      <c r="M724" s="60"/>
      <c r="N724" s="60"/>
    </row>
    <row r="725" spans="4:14" x14ac:dyDescent="0.15">
      <c r="D725" s="57"/>
      <c r="E725" s="57"/>
      <c r="F725" s="57"/>
      <c r="G725" s="57"/>
      <c r="H725" s="57"/>
      <c r="I725" s="57"/>
      <c r="J725" s="57"/>
      <c r="K725" s="60"/>
      <c r="L725" s="60"/>
      <c r="M725" s="60"/>
      <c r="N725" s="60"/>
    </row>
    <row r="726" spans="4:14" x14ac:dyDescent="0.15">
      <c r="D726" s="57"/>
      <c r="E726" s="57"/>
      <c r="F726" s="57"/>
      <c r="G726" s="57"/>
      <c r="H726" s="57"/>
      <c r="I726" s="57"/>
      <c r="J726" s="57"/>
      <c r="K726" s="60"/>
      <c r="L726" s="60"/>
      <c r="M726" s="60"/>
      <c r="N726" s="60"/>
    </row>
    <row r="727" spans="4:14" x14ac:dyDescent="0.15">
      <c r="D727" s="57"/>
      <c r="E727" s="57"/>
      <c r="F727" s="57"/>
      <c r="G727" s="57"/>
      <c r="H727" s="57"/>
      <c r="I727" s="57"/>
      <c r="J727" s="57"/>
      <c r="K727" s="60"/>
      <c r="L727" s="60"/>
      <c r="M727" s="60"/>
      <c r="N727" s="60"/>
    </row>
    <row r="728" spans="4:14" x14ac:dyDescent="0.15">
      <c r="D728" s="57"/>
      <c r="E728" s="57"/>
      <c r="F728" s="57"/>
      <c r="G728" s="57"/>
      <c r="H728" s="57"/>
      <c r="I728" s="57"/>
      <c r="J728" s="57"/>
      <c r="K728" s="60"/>
      <c r="L728" s="60"/>
      <c r="M728" s="60"/>
      <c r="N728" s="60"/>
    </row>
    <row r="729" spans="4:14" x14ac:dyDescent="0.15">
      <c r="D729" s="57"/>
      <c r="E729" s="57"/>
      <c r="F729" s="57"/>
      <c r="G729" s="57"/>
      <c r="H729" s="57"/>
      <c r="I729" s="57"/>
      <c r="J729" s="57"/>
      <c r="K729" s="60"/>
      <c r="L729" s="60"/>
      <c r="M729" s="60"/>
      <c r="N729" s="60"/>
    </row>
    <row r="730" spans="4:14" x14ac:dyDescent="0.15">
      <c r="D730" s="57"/>
      <c r="E730" s="57"/>
      <c r="F730" s="57"/>
      <c r="G730" s="57"/>
      <c r="H730" s="57"/>
      <c r="I730" s="57"/>
      <c r="J730" s="57"/>
      <c r="K730" s="60"/>
      <c r="L730" s="60"/>
      <c r="M730" s="60"/>
      <c r="N730" s="60"/>
    </row>
    <row r="731" spans="4:14" x14ac:dyDescent="0.15">
      <c r="D731" s="57"/>
      <c r="E731" s="57"/>
      <c r="F731" s="57"/>
      <c r="G731" s="57"/>
      <c r="H731" s="57"/>
      <c r="I731" s="57"/>
      <c r="J731" s="57"/>
      <c r="K731" s="60"/>
      <c r="L731" s="60"/>
      <c r="M731" s="60"/>
      <c r="N731" s="60"/>
    </row>
    <row r="732" spans="4:14" x14ac:dyDescent="0.15">
      <c r="D732" s="57"/>
      <c r="E732" s="57"/>
      <c r="F732" s="57"/>
      <c r="G732" s="57"/>
      <c r="H732" s="57"/>
      <c r="I732" s="57"/>
      <c r="J732" s="57"/>
      <c r="K732" s="60"/>
      <c r="L732" s="60"/>
      <c r="M732" s="60"/>
      <c r="N732" s="60"/>
    </row>
    <row r="733" spans="4:14" x14ac:dyDescent="0.15">
      <c r="D733" s="57"/>
      <c r="E733" s="57"/>
      <c r="F733" s="57"/>
      <c r="G733" s="57"/>
      <c r="H733" s="57"/>
      <c r="I733" s="57"/>
      <c r="J733" s="57"/>
      <c r="K733" s="60"/>
      <c r="L733" s="60"/>
      <c r="M733" s="60"/>
      <c r="N733" s="60"/>
    </row>
    <row r="734" spans="4:14" x14ac:dyDescent="0.15">
      <c r="D734" s="57"/>
      <c r="E734" s="57"/>
      <c r="F734" s="57"/>
      <c r="G734" s="57"/>
      <c r="H734" s="57"/>
      <c r="I734" s="57"/>
      <c r="J734" s="57"/>
      <c r="K734" s="60"/>
      <c r="L734" s="60"/>
      <c r="M734" s="60"/>
      <c r="N734" s="60"/>
    </row>
    <row r="735" spans="4:14" x14ac:dyDescent="0.15">
      <c r="D735" s="57"/>
      <c r="E735" s="57"/>
      <c r="F735" s="57"/>
      <c r="G735" s="57"/>
      <c r="H735" s="57"/>
      <c r="I735" s="57"/>
      <c r="J735" s="57"/>
      <c r="K735" s="60"/>
      <c r="L735" s="60"/>
      <c r="M735" s="60"/>
      <c r="N735" s="60"/>
    </row>
    <row r="736" spans="4:14" x14ac:dyDescent="0.15">
      <c r="D736" s="57"/>
      <c r="E736" s="57"/>
      <c r="F736" s="57"/>
      <c r="G736" s="57"/>
      <c r="H736" s="57"/>
      <c r="I736" s="57"/>
      <c r="J736" s="57"/>
      <c r="K736" s="60"/>
      <c r="L736" s="60"/>
      <c r="M736" s="60"/>
      <c r="N736" s="60"/>
    </row>
    <row r="737" spans="4:14" x14ac:dyDescent="0.15">
      <c r="D737" s="57"/>
      <c r="E737" s="57"/>
      <c r="F737" s="57"/>
      <c r="G737" s="57"/>
      <c r="H737" s="57"/>
      <c r="I737" s="57"/>
      <c r="J737" s="57"/>
      <c r="K737" s="60"/>
      <c r="L737" s="60"/>
      <c r="M737" s="60"/>
      <c r="N737" s="60"/>
    </row>
    <row r="738" spans="4:14" x14ac:dyDescent="0.15">
      <c r="D738" s="57"/>
      <c r="E738" s="57"/>
      <c r="F738" s="57"/>
      <c r="G738" s="57"/>
      <c r="H738" s="57"/>
      <c r="I738" s="57"/>
      <c r="J738" s="57"/>
      <c r="K738" s="60"/>
      <c r="L738" s="60"/>
      <c r="M738" s="60"/>
      <c r="N738" s="60"/>
    </row>
    <row r="739" spans="4:14" x14ac:dyDescent="0.15">
      <c r="D739" s="57"/>
      <c r="E739" s="57"/>
      <c r="F739" s="57"/>
      <c r="G739" s="57"/>
      <c r="H739" s="57"/>
      <c r="I739" s="57"/>
      <c r="J739" s="57"/>
      <c r="K739" s="60"/>
      <c r="L739" s="60"/>
      <c r="M739" s="60"/>
      <c r="N739" s="60"/>
    </row>
    <row r="740" spans="4:14" x14ac:dyDescent="0.15">
      <c r="D740" s="57"/>
      <c r="E740" s="57"/>
      <c r="F740" s="57"/>
      <c r="G740" s="57"/>
      <c r="H740" s="57"/>
      <c r="I740" s="57"/>
      <c r="J740" s="57"/>
      <c r="K740" s="60"/>
      <c r="L740" s="60"/>
      <c r="M740" s="60"/>
      <c r="N740" s="60"/>
    </row>
    <row r="741" spans="4:14" x14ac:dyDescent="0.15">
      <c r="D741" s="57"/>
      <c r="E741" s="57"/>
      <c r="F741" s="57"/>
      <c r="G741" s="57"/>
      <c r="H741" s="57"/>
      <c r="I741" s="57"/>
      <c r="J741" s="57"/>
      <c r="K741" s="60"/>
      <c r="L741" s="60"/>
      <c r="M741" s="60"/>
      <c r="N741" s="60"/>
    </row>
    <row r="742" spans="4:14" x14ac:dyDescent="0.15">
      <c r="D742" s="57"/>
      <c r="E742" s="57"/>
      <c r="F742" s="57"/>
      <c r="G742" s="57"/>
      <c r="H742" s="57"/>
      <c r="I742" s="57"/>
      <c r="J742" s="57"/>
      <c r="K742" s="60"/>
      <c r="L742" s="60"/>
      <c r="M742" s="60"/>
      <c r="N742" s="60"/>
    </row>
    <row r="743" spans="4:14" x14ac:dyDescent="0.15">
      <c r="D743" s="57"/>
      <c r="E743" s="57"/>
      <c r="F743" s="57"/>
      <c r="G743" s="57"/>
      <c r="H743" s="57"/>
      <c r="I743" s="57"/>
      <c r="J743" s="57"/>
      <c r="K743" s="60"/>
      <c r="L743" s="60"/>
      <c r="M743" s="60"/>
      <c r="N743" s="60"/>
    </row>
    <row r="744" spans="4:14" x14ac:dyDescent="0.15">
      <c r="D744" s="57"/>
      <c r="E744" s="57"/>
      <c r="F744" s="57"/>
      <c r="G744" s="57"/>
      <c r="H744" s="57"/>
      <c r="I744" s="57"/>
      <c r="J744" s="57"/>
      <c r="K744" s="60"/>
      <c r="L744" s="60"/>
      <c r="M744" s="60"/>
      <c r="N744" s="60"/>
    </row>
    <row r="745" spans="4:14" x14ac:dyDescent="0.15">
      <c r="D745" s="57"/>
      <c r="E745" s="57"/>
      <c r="F745" s="57"/>
      <c r="G745" s="57"/>
      <c r="H745" s="57"/>
      <c r="I745" s="57"/>
      <c r="J745" s="57"/>
      <c r="K745" s="60"/>
      <c r="L745" s="60"/>
      <c r="M745" s="60"/>
      <c r="N745" s="60"/>
    </row>
    <row r="746" spans="4:14" x14ac:dyDescent="0.15">
      <c r="D746" s="57"/>
      <c r="E746" s="57"/>
      <c r="F746" s="57"/>
      <c r="G746" s="57"/>
      <c r="H746" s="57"/>
      <c r="I746" s="57"/>
      <c r="J746" s="57"/>
      <c r="K746" s="60"/>
      <c r="L746" s="60"/>
      <c r="M746" s="60"/>
      <c r="N746" s="60"/>
    </row>
    <row r="747" spans="4:14" x14ac:dyDescent="0.15">
      <c r="D747" s="57"/>
      <c r="E747" s="57"/>
      <c r="F747" s="57"/>
      <c r="G747" s="57"/>
      <c r="H747" s="57"/>
      <c r="I747" s="57"/>
      <c r="J747" s="57"/>
      <c r="K747" s="60"/>
      <c r="L747" s="60"/>
      <c r="M747" s="60"/>
      <c r="N747" s="60"/>
    </row>
    <row r="748" spans="4:14" x14ac:dyDescent="0.15">
      <c r="D748" s="57"/>
      <c r="E748" s="57"/>
      <c r="F748" s="57"/>
      <c r="G748" s="57"/>
      <c r="H748" s="57"/>
      <c r="I748" s="57"/>
      <c r="J748" s="57"/>
      <c r="K748" s="60"/>
      <c r="L748" s="60"/>
      <c r="M748" s="60"/>
      <c r="N748" s="60"/>
    </row>
    <row r="749" spans="4:14" x14ac:dyDescent="0.15">
      <c r="D749" s="57"/>
      <c r="E749" s="57"/>
      <c r="F749" s="57"/>
      <c r="G749" s="57"/>
      <c r="H749" s="57"/>
      <c r="I749" s="57"/>
      <c r="J749" s="57"/>
      <c r="K749" s="60"/>
      <c r="L749" s="60"/>
      <c r="M749" s="60"/>
      <c r="N749" s="60"/>
    </row>
    <row r="750" spans="4:14" x14ac:dyDescent="0.15">
      <c r="D750" s="57"/>
      <c r="E750" s="57"/>
      <c r="F750" s="57"/>
      <c r="G750" s="57"/>
      <c r="H750" s="57"/>
      <c r="I750" s="57"/>
      <c r="J750" s="57"/>
      <c r="K750" s="60"/>
      <c r="L750" s="60"/>
      <c r="M750" s="60"/>
      <c r="N750" s="60"/>
    </row>
    <row r="751" spans="4:14" x14ac:dyDescent="0.15">
      <c r="D751" s="57"/>
      <c r="E751" s="57"/>
      <c r="F751" s="57"/>
      <c r="G751" s="57"/>
      <c r="H751" s="57"/>
      <c r="I751" s="57"/>
      <c r="J751" s="57"/>
      <c r="K751" s="60"/>
      <c r="L751" s="60"/>
      <c r="M751" s="60"/>
      <c r="N751" s="60"/>
    </row>
    <row r="752" spans="4:14" x14ac:dyDescent="0.15">
      <c r="D752" s="57"/>
      <c r="E752" s="57"/>
      <c r="F752" s="57"/>
      <c r="G752" s="57"/>
      <c r="H752" s="57"/>
      <c r="I752" s="57"/>
      <c r="J752" s="57"/>
      <c r="K752" s="60"/>
      <c r="L752" s="60"/>
      <c r="M752" s="60"/>
      <c r="N752" s="60"/>
    </row>
    <row r="753" spans="4:14" x14ac:dyDescent="0.15">
      <c r="D753" s="57"/>
      <c r="E753" s="57"/>
      <c r="F753" s="57"/>
      <c r="G753" s="57"/>
      <c r="H753" s="57"/>
      <c r="I753" s="57"/>
      <c r="J753" s="57"/>
      <c r="K753" s="60"/>
      <c r="L753" s="60"/>
      <c r="M753" s="60"/>
      <c r="N753" s="60"/>
    </row>
    <row r="754" spans="4:14" x14ac:dyDescent="0.15">
      <c r="D754" s="57"/>
      <c r="E754" s="57"/>
      <c r="F754" s="57"/>
      <c r="G754" s="57"/>
      <c r="H754" s="57"/>
      <c r="I754" s="57"/>
      <c r="J754" s="57"/>
      <c r="K754" s="60"/>
      <c r="L754" s="60"/>
      <c r="M754" s="60"/>
      <c r="N754" s="60"/>
    </row>
    <row r="755" spans="4:14" x14ac:dyDescent="0.15">
      <c r="D755" s="57"/>
      <c r="E755" s="57"/>
      <c r="F755" s="57"/>
      <c r="G755" s="57"/>
      <c r="H755" s="57"/>
      <c r="I755" s="57"/>
      <c r="J755" s="57"/>
      <c r="K755" s="60"/>
      <c r="L755" s="60"/>
      <c r="M755" s="60"/>
      <c r="N755" s="60"/>
    </row>
    <row r="756" spans="4:14" x14ac:dyDescent="0.15">
      <c r="D756" s="57"/>
      <c r="E756" s="57"/>
      <c r="F756" s="57"/>
      <c r="G756" s="57"/>
      <c r="H756" s="57"/>
      <c r="I756" s="57"/>
      <c r="J756" s="57"/>
      <c r="K756" s="60"/>
      <c r="L756" s="60"/>
      <c r="M756" s="60"/>
      <c r="N756" s="60"/>
    </row>
    <row r="757" spans="4:14" x14ac:dyDescent="0.15">
      <c r="D757" s="57"/>
      <c r="E757" s="57"/>
      <c r="F757" s="57"/>
      <c r="G757" s="57"/>
      <c r="H757" s="57"/>
      <c r="I757" s="57"/>
      <c r="J757" s="57"/>
      <c r="K757" s="60"/>
      <c r="L757" s="60"/>
      <c r="M757" s="60"/>
      <c r="N757" s="60"/>
    </row>
    <row r="758" spans="4:14" x14ac:dyDescent="0.15">
      <c r="D758" s="57"/>
      <c r="E758" s="57"/>
      <c r="F758" s="57"/>
      <c r="G758" s="57"/>
      <c r="H758" s="57"/>
      <c r="I758" s="57"/>
      <c r="J758" s="57"/>
      <c r="K758" s="60"/>
      <c r="L758" s="60"/>
      <c r="M758" s="60"/>
      <c r="N758" s="60"/>
    </row>
    <row r="759" spans="4:14" x14ac:dyDescent="0.15">
      <c r="D759" s="57"/>
      <c r="E759" s="57"/>
      <c r="F759" s="57"/>
      <c r="G759" s="57"/>
      <c r="H759" s="57"/>
      <c r="I759" s="57"/>
      <c r="J759" s="57"/>
      <c r="K759" s="60"/>
      <c r="L759" s="60"/>
      <c r="M759" s="60"/>
      <c r="N759" s="60"/>
    </row>
    <row r="760" spans="4:14" x14ac:dyDescent="0.15">
      <c r="D760" s="57"/>
      <c r="E760" s="57"/>
      <c r="F760" s="57"/>
      <c r="G760" s="57"/>
      <c r="H760" s="57"/>
      <c r="I760" s="57"/>
      <c r="J760" s="57"/>
      <c r="K760" s="60"/>
      <c r="L760" s="60"/>
      <c r="M760" s="60"/>
      <c r="N760" s="60"/>
    </row>
    <row r="761" spans="4:14" x14ac:dyDescent="0.15">
      <c r="D761" s="57"/>
      <c r="E761" s="57"/>
      <c r="F761" s="57"/>
      <c r="G761" s="57"/>
      <c r="H761" s="57"/>
      <c r="I761" s="57"/>
      <c r="J761" s="57"/>
      <c r="K761" s="60"/>
      <c r="L761" s="60"/>
      <c r="M761" s="60"/>
      <c r="N761" s="60"/>
    </row>
    <row r="762" spans="4:14" x14ac:dyDescent="0.15">
      <c r="D762" s="57"/>
      <c r="E762" s="57"/>
      <c r="F762" s="57"/>
      <c r="G762" s="57"/>
      <c r="H762" s="57"/>
      <c r="I762" s="57"/>
      <c r="J762" s="57"/>
      <c r="K762" s="60"/>
      <c r="L762" s="60"/>
      <c r="M762" s="60"/>
      <c r="N762" s="60"/>
    </row>
    <row r="763" spans="4:14" x14ac:dyDescent="0.15">
      <c r="D763" s="57"/>
      <c r="E763" s="57"/>
      <c r="F763" s="57"/>
      <c r="G763" s="57"/>
      <c r="H763" s="57"/>
      <c r="I763" s="57"/>
      <c r="J763" s="57"/>
      <c r="K763" s="60"/>
      <c r="L763" s="60"/>
      <c r="M763" s="60"/>
      <c r="N763" s="60"/>
    </row>
    <row r="764" spans="4:14" x14ac:dyDescent="0.15">
      <c r="D764" s="57"/>
      <c r="E764" s="57"/>
      <c r="F764" s="57"/>
      <c r="G764" s="57"/>
      <c r="H764" s="57"/>
      <c r="I764" s="57"/>
      <c r="J764" s="57"/>
      <c r="K764" s="60"/>
      <c r="L764" s="60"/>
      <c r="M764" s="60"/>
      <c r="N764" s="60"/>
    </row>
    <row r="765" spans="4:14" x14ac:dyDescent="0.15">
      <c r="D765" s="57"/>
      <c r="E765" s="57"/>
      <c r="F765" s="57"/>
      <c r="G765" s="57"/>
      <c r="H765" s="57"/>
      <c r="I765" s="57"/>
      <c r="J765" s="57"/>
      <c r="K765" s="60"/>
      <c r="L765" s="60"/>
      <c r="M765" s="60"/>
      <c r="N765" s="60"/>
    </row>
    <row r="766" spans="4:14" x14ac:dyDescent="0.15">
      <c r="D766" s="57"/>
      <c r="E766" s="57"/>
      <c r="F766" s="57"/>
      <c r="G766" s="57"/>
      <c r="H766" s="57"/>
      <c r="I766" s="57"/>
      <c r="J766" s="57"/>
      <c r="K766" s="60"/>
      <c r="L766" s="60"/>
      <c r="M766" s="60"/>
      <c r="N766" s="60"/>
    </row>
  </sheetData>
  <mergeCells count="5">
    <mergeCell ref="F5:F6"/>
    <mergeCell ref="G16:G17"/>
    <mergeCell ref="H17:H18"/>
    <mergeCell ref="H15:H16"/>
    <mergeCell ref="G5:G6"/>
  </mergeCells>
  <printOptions horizontalCentered="1" verticalCentered="1"/>
  <pageMargins left="0" right="0" top="0" bottom="0" header="0" footer="0"/>
  <pageSetup paperSize="9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  <pageSetUpPr fitToPage="1"/>
  </sheetPr>
  <dimension ref="A1:AY792"/>
  <sheetViews>
    <sheetView zoomScale="85" zoomScaleNormal="85" workbookViewId="0">
      <pane ySplit="1" topLeftCell="A2" activePane="bottomLeft" state="frozen"/>
      <selection pane="bottomLeft" activeCell="H20" sqref="H20"/>
    </sheetView>
  </sheetViews>
  <sheetFormatPr baseColWidth="10" defaultColWidth="9.1640625" defaultRowHeight="14" x14ac:dyDescent="0.15"/>
  <cols>
    <col min="1" max="1" width="7" style="1" customWidth="1"/>
    <col min="2" max="2" width="13.6640625" style="1" customWidth="1"/>
    <col min="3" max="3" width="15.5" style="1" customWidth="1"/>
    <col min="4" max="4" width="13.33203125" style="1" customWidth="1"/>
    <col min="5" max="5" width="15.5" style="1" customWidth="1"/>
    <col min="6" max="6" width="13.6640625" style="1" customWidth="1"/>
    <col min="7" max="7" width="18.83203125" style="1" customWidth="1"/>
    <col min="8" max="8" width="15.33203125" style="1" customWidth="1"/>
    <col min="9" max="9" width="13.33203125" style="1" customWidth="1"/>
    <col min="10" max="16384" width="9.1640625" style="2"/>
  </cols>
  <sheetData>
    <row r="1" spans="1:9" s="1" customFormat="1" ht="30" x14ac:dyDescent="0.15">
      <c r="A1" s="212" t="s">
        <v>1800</v>
      </c>
      <c r="B1" s="104" t="s">
        <v>2737</v>
      </c>
      <c r="C1" s="104" t="s">
        <v>2738</v>
      </c>
      <c r="D1" s="104" t="s">
        <v>2739</v>
      </c>
      <c r="E1" s="104" t="s">
        <v>2740</v>
      </c>
      <c r="F1" s="99" t="s">
        <v>2741</v>
      </c>
      <c r="G1" s="104" t="s">
        <v>2742</v>
      </c>
      <c r="H1" s="104" t="s">
        <v>2743</v>
      </c>
      <c r="I1" s="4"/>
    </row>
    <row r="2" spans="1:9" x14ac:dyDescent="0.15">
      <c r="A2" s="46">
        <v>0.375</v>
      </c>
      <c r="B2" s="325"/>
      <c r="C2" s="326"/>
      <c r="D2" s="326"/>
      <c r="E2" s="326"/>
      <c r="F2" s="326"/>
      <c r="G2" s="326"/>
      <c r="H2" s="326"/>
      <c r="I2" s="50"/>
    </row>
    <row r="3" spans="1:9" ht="15" customHeight="1" x14ac:dyDescent="0.15">
      <c r="A3" s="46">
        <v>0.39583333333333331</v>
      </c>
      <c r="B3" s="325"/>
      <c r="C3" s="326"/>
      <c r="D3" s="326"/>
      <c r="E3" s="326"/>
      <c r="F3" s="326"/>
      <c r="G3" s="326"/>
      <c r="H3" s="326"/>
      <c r="I3" s="50"/>
    </row>
    <row r="4" spans="1:9" ht="15" customHeight="1" x14ac:dyDescent="0.15">
      <c r="A4" s="46">
        <v>0.41666666666666669</v>
      </c>
      <c r="B4" s="325"/>
      <c r="C4" s="326"/>
      <c r="D4" s="326"/>
      <c r="E4" s="326"/>
      <c r="F4" s="326"/>
      <c r="G4" s="326"/>
      <c r="H4" s="326"/>
      <c r="I4" s="50"/>
    </row>
    <row r="5" spans="1:9" x14ac:dyDescent="0.15">
      <c r="A5" s="46">
        <v>0.4375</v>
      </c>
      <c r="B5" s="325"/>
      <c r="C5" s="326"/>
      <c r="D5" s="326"/>
      <c r="E5" s="326"/>
      <c r="F5" s="169"/>
      <c r="G5" s="326"/>
      <c r="H5" s="326"/>
      <c r="I5" s="50"/>
    </row>
    <row r="6" spans="1:9" x14ac:dyDescent="0.15">
      <c r="A6" s="46">
        <v>0.45833333333333331</v>
      </c>
      <c r="B6" s="325"/>
      <c r="C6" s="326"/>
      <c r="D6" s="326"/>
      <c r="E6" s="326"/>
      <c r="F6" s="327"/>
      <c r="G6" s="326"/>
      <c r="H6" s="326"/>
      <c r="I6" s="50"/>
    </row>
    <row r="7" spans="1:9" x14ac:dyDescent="0.15">
      <c r="A7" s="46">
        <v>0.47916666666666669</v>
      </c>
      <c r="B7" s="325"/>
      <c r="C7" s="326"/>
      <c r="D7" s="326"/>
      <c r="E7" s="326"/>
      <c r="F7" s="169"/>
      <c r="G7" s="326"/>
      <c r="H7" s="326"/>
      <c r="I7" s="50"/>
    </row>
    <row r="8" spans="1:9" ht="15" x14ac:dyDescent="0.2">
      <c r="A8" s="46">
        <v>0.5</v>
      </c>
      <c r="B8" s="325"/>
      <c r="C8" s="326"/>
      <c r="D8" s="326"/>
      <c r="E8" s="326"/>
      <c r="F8" s="326"/>
      <c r="G8" s="187"/>
      <c r="H8" s="187"/>
      <c r="I8"/>
    </row>
    <row r="9" spans="1:9" x14ac:dyDescent="0.15">
      <c r="A9" s="46">
        <v>0.52083333333333337</v>
      </c>
      <c r="B9" s="325"/>
      <c r="C9" s="326"/>
      <c r="D9" s="326"/>
      <c r="E9" s="326"/>
      <c r="F9" s="326"/>
      <c r="G9" s="326"/>
      <c r="H9" s="250"/>
      <c r="I9" s="50"/>
    </row>
    <row r="10" spans="1:9" x14ac:dyDescent="0.15">
      <c r="A10" s="46">
        <v>0.54166666666666663</v>
      </c>
      <c r="B10" s="325"/>
      <c r="C10" s="326"/>
      <c r="D10" s="326"/>
      <c r="E10" s="326"/>
      <c r="F10" s="326"/>
      <c r="G10" s="328"/>
      <c r="H10" s="326"/>
      <c r="I10" s="50"/>
    </row>
    <row r="11" spans="1:9" ht="15" customHeight="1" x14ac:dyDescent="0.15">
      <c r="A11" s="46">
        <v>0.5625</v>
      </c>
      <c r="B11" s="325"/>
      <c r="C11" s="326"/>
      <c r="D11" s="326"/>
      <c r="E11" s="326"/>
      <c r="F11" s="326"/>
      <c r="G11" s="326"/>
      <c r="H11" s="329"/>
      <c r="I11" s="50"/>
    </row>
    <row r="12" spans="1:9" x14ac:dyDescent="0.15">
      <c r="A12" s="46">
        <v>0.58333333333333337</v>
      </c>
      <c r="B12" s="325"/>
      <c r="C12" s="326"/>
      <c r="D12" s="326"/>
      <c r="E12" s="326"/>
      <c r="F12" s="326"/>
      <c r="G12" s="326"/>
      <c r="H12" s="326"/>
      <c r="I12" s="50"/>
    </row>
    <row r="13" spans="1:9" x14ac:dyDescent="0.15">
      <c r="A13" s="46">
        <v>0.60416666666666663</v>
      </c>
      <c r="B13" s="325"/>
      <c r="C13" s="326"/>
      <c r="D13" s="326"/>
      <c r="E13" s="326"/>
      <c r="F13" s="326"/>
      <c r="G13" s="326"/>
      <c r="H13" s="329"/>
      <c r="I13" s="50"/>
    </row>
    <row r="14" spans="1:9" x14ac:dyDescent="0.15">
      <c r="A14" s="46">
        <v>0.625</v>
      </c>
      <c r="B14" s="325"/>
      <c r="C14" s="326"/>
      <c r="D14" s="326"/>
      <c r="E14" s="326"/>
      <c r="F14" s="326"/>
      <c r="G14" s="326"/>
      <c r="H14" s="329"/>
      <c r="I14" s="55"/>
    </row>
    <row r="15" spans="1:9" x14ac:dyDescent="0.15">
      <c r="A15" s="46">
        <v>0.64583333333333337</v>
      </c>
      <c r="B15" s="325"/>
      <c r="C15" s="326"/>
      <c r="D15" s="326"/>
      <c r="E15" s="326"/>
      <c r="F15" s="326"/>
      <c r="G15" s="326"/>
      <c r="H15" s="326"/>
      <c r="I15" s="50"/>
    </row>
    <row r="16" spans="1:9" ht="45" x14ac:dyDescent="0.15">
      <c r="A16" s="46">
        <v>0.66666666666666663</v>
      </c>
      <c r="B16" s="325"/>
      <c r="C16" s="326"/>
      <c r="D16" s="329" t="s">
        <v>2666</v>
      </c>
      <c r="E16" s="326"/>
      <c r="F16" s="326"/>
      <c r="G16" s="250"/>
      <c r="H16" s="329"/>
      <c r="I16" s="50"/>
    </row>
    <row r="17" spans="1:9" x14ac:dyDescent="0.15">
      <c r="A17" s="46">
        <v>0.6875</v>
      </c>
      <c r="B17" s="325"/>
      <c r="C17" s="326"/>
      <c r="D17" s="329"/>
      <c r="E17" s="326"/>
      <c r="F17" s="326"/>
      <c r="G17" s="330"/>
      <c r="H17" s="329"/>
      <c r="I17" s="55"/>
    </row>
    <row r="18" spans="1:9" ht="30" x14ac:dyDescent="0.15">
      <c r="A18" s="46">
        <v>0.70833333333333337</v>
      </c>
      <c r="B18" s="325"/>
      <c r="C18" s="326"/>
      <c r="D18" s="329" t="s">
        <v>2667</v>
      </c>
      <c r="F18" s="326"/>
      <c r="G18" s="329" t="s">
        <v>3083</v>
      </c>
      <c r="H18" s="329" t="s">
        <v>2848</v>
      </c>
      <c r="I18" s="55"/>
    </row>
    <row r="19" spans="1:9" x14ac:dyDescent="0.15">
      <c r="A19" s="46">
        <v>0.72916666666666663</v>
      </c>
      <c r="B19" s="325"/>
      <c r="C19" s="326"/>
      <c r="D19" s="329"/>
      <c r="E19" s="326"/>
      <c r="F19" s="326"/>
      <c r="G19" s="329"/>
      <c r="H19" s="329"/>
      <c r="I19" s="50"/>
    </row>
    <row r="20" spans="1:9" ht="15" x14ac:dyDescent="0.15">
      <c r="A20" s="46">
        <v>0.75</v>
      </c>
      <c r="B20" s="325"/>
      <c r="C20" s="326"/>
      <c r="D20" s="329"/>
      <c r="E20" s="326"/>
      <c r="F20" s="326"/>
      <c r="G20" s="329" t="s">
        <v>2588</v>
      </c>
      <c r="H20" s="250" t="s">
        <v>2975</v>
      </c>
      <c r="I20" s="55"/>
    </row>
    <row r="21" spans="1:9" ht="15" x14ac:dyDescent="0.15">
      <c r="A21" s="46">
        <v>0.77083333333333337</v>
      </c>
      <c r="B21" s="325"/>
      <c r="C21" s="326"/>
      <c r="D21" s="329"/>
      <c r="E21" s="329" t="s">
        <v>2871</v>
      </c>
      <c r="F21" s="326"/>
      <c r="G21" s="305"/>
      <c r="H21" s="250"/>
      <c r="I21" s="50"/>
    </row>
    <row r="22" spans="1:9" ht="45" x14ac:dyDescent="0.15">
      <c r="A22" s="46">
        <v>0.79166666666666663</v>
      </c>
      <c r="B22" s="325"/>
      <c r="C22" s="329"/>
      <c r="D22" s="329" t="s">
        <v>2932</v>
      </c>
      <c r="E22" s="326"/>
      <c r="F22" s="329" t="s">
        <v>2965</v>
      </c>
      <c r="G22" s="250" t="s">
        <v>2801</v>
      </c>
      <c r="H22" s="329"/>
      <c r="I22" s="55"/>
    </row>
    <row r="23" spans="1:9" ht="27" customHeight="1" x14ac:dyDescent="0.15">
      <c r="A23" s="46">
        <v>0.8125</v>
      </c>
      <c r="B23" s="325"/>
      <c r="C23" s="326"/>
      <c r="D23" s="326"/>
      <c r="E23" s="329" t="s">
        <v>2890</v>
      </c>
      <c r="F23" s="326"/>
      <c r="G23" s="329"/>
      <c r="H23" s="329"/>
      <c r="I23" s="55"/>
    </row>
    <row r="24" spans="1:9" ht="22.5" customHeight="1" x14ac:dyDescent="0.15">
      <c r="A24" s="46">
        <v>0.83333333333333337</v>
      </c>
      <c r="B24" s="325"/>
      <c r="C24" s="326"/>
      <c r="D24" s="169"/>
      <c r="E24" s="326"/>
      <c r="F24" s="326"/>
      <c r="G24" s="329" t="s">
        <v>2783</v>
      </c>
      <c r="H24" s="329"/>
      <c r="I24" s="55"/>
    </row>
    <row r="25" spans="1:9" ht="15" customHeight="1" x14ac:dyDescent="0.15">
      <c r="A25" s="46">
        <v>0.85416666666666663</v>
      </c>
      <c r="B25" s="420" t="s">
        <v>2829</v>
      </c>
      <c r="C25" s="420" t="s">
        <v>2830</v>
      </c>
      <c r="D25" s="303"/>
      <c r="E25" s="326"/>
      <c r="F25" s="420" t="s">
        <v>2831</v>
      </c>
      <c r="G25" s="420"/>
      <c r="H25" s="329"/>
      <c r="I25" s="55"/>
    </row>
    <row r="26" spans="1:9" x14ac:dyDescent="0.15">
      <c r="A26" s="46">
        <v>0.875</v>
      </c>
      <c r="B26" s="421"/>
      <c r="C26" s="421"/>
      <c r="D26" s="326"/>
      <c r="E26" s="326"/>
      <c r="F26" s="421"/>
      <c r="G26" s="421"/>
      <c r="H26" s="329"/>
      <c r="I26" s="50"/>
    </row>
    <row r="27" spans="1:9" ht="33" customHeight="1" x14ac:dyDescent="0.15">
      <c r="A27" s="46">
        <v>0.89583333333333337</v>
      </c>
      <c r="B27" s="331" t="s">
        <v>2744</v>
      </c>
      <c r="C27" s="331" t="s">
        <v>2745</v>
      </c>
      <c r="D27" s="326"/>
      <c r="E27" s="331" t="s">
        <v>2746</v>
      </c>
      <c r="F27" s="331" t="s">
        <v>2747</v>
      </c>
      <c r="G27" s="331"/>
      <c r="H27" s="194"/>
      <c r="I27" s="50"/>
    </row>
    <row r="28" spans="1:9" ht="15" x14ac:dyDescent="0.15">
      <c r="A28" s="46">
        <v>0.91666666666666663</v>
      </c>
      <c r="B28" s="325"/>
      <c r="C28" s="326"/>
      <c r="D28" s="326"/>
      <c r="E28" s="326"/>
      <c r="F28" s="98"/>
      <c r="G28" s="326"/>
      <c r="H28" s="194"/>
      <c r="I28" s="50"/>
    </row>
    <row r="29" spans="1:9" x14ac:dyDescent="0.15">
      <c r="A29" s="47"/>
      <c r="B29" s="47"/>
      <c r="C29" s="47"/>
      <c r="D29" s="50"/>
      <c r="E29" s="50"/>
      <c r="F29" s="50"/>
      <c r="G29" s="50"/>
      <c r="H29" s="50"/>
      <c r="I29" s="54"/>
    </row>
    <row r="30" spans="1:9" x14ac:dyDescent="0.15">
      <c r="A30" s="47"/>
      <c r="B30" s="47"/>
      <c r="C30" s="47"/>
      <c r="D30" s="50"/>
      <c r="E30" s="50"/>
      <c r="F30" s="50"/>
      <c r="G30" s="50"/>
      <c r="H30" s="50"/>
      <c r="I30" s="54"/>
    </row>
    <row r="31" spans="1:9" x14ac:dyDescent="0.15">
      <c r="A31" s="47"/>
      <c r="B31" s="47"/>
      <c r="C31" s="47"/>
      <c r="D31" s="50"/>
      <c r="E31" s="50"/>
      <c r="F31" s="50"/>
      <c r="G31" s="50"/>
      <c r="H31" s="50"/>
      <c r="I31" s="54"/>
    </row>
    <row r="32" spans="1:9" ht="15" x14ac:dyDescent="0.2">
      <c r="A32" s="47"/>
      <c r="B32" s="47"/>
      <c r="C32" s="47"/>
      <c r="D32"/>
      <c r="E32"/>
      <c r="F32"/>
      <c r="G32"/>
      <c r="H32"/>
      <c r="I32"/>
    </row>
    <row r="33" spans="1:51" ht="16" x14ac:dyDescent="0.2">
      <c r="A33" s="49"/>
      <c r="B33" s="49"/>
      <c r="C33" s="49"/>
      <c r="D33" s="51"/>
      <c r="E33" s="51"/>
      <c r="F33" s="52"/>
      <c r="G33" s="53"/>
      <c r="H33" s="53"/>
      <c r="I33" s="4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ht="16" x14ac:dyDescent="0.2">
      <c r="A34" s="49"/>
      <c r="B34" s="49"/>
      <c r="C34" s="49"/>
      <c r="D34" s="51"/>
      <c r="E34" s="51"/>
      <c r="F34" s="49"/>
      <c r="G34" s="49"/>
      <c r="H34" s="49"/>
      <c r="I34" s="49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ht="16" x14ac:dyDescent="0.2">
      <c r="A35" s="49"/>
      <c r="B35" s="49"/>
      <c r="C35" s="49"/>
      <c r="D35" s="51"/>
      <c r="E35" s="51"/>
      <c r="F35" s="49"/>
      <c r="G35" s="49"/>
      <c r="H35" s="49"/>
      <c r="I35" s="49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ht="16" x14ac:dyDescent="0.2">
      <c r="A36" s="49"/>
      <c r="B36" s="49"/>
      <c r="C36" s="49"/>
      <c r="D36" s="51"/>
      <c r="E36" s="51"/>
      <c r="F36" s="49"/>
      <c r="G36" s="49"/>
      <c r="H36" s="49"/>
      <c r="I36" s="4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ht="16" x14ac:dyDescent="0.2">
      <c r="A37" s="49"/>
      <c r="B37" s="49"/>
      <c r="C37" s="49"/>
      <c r="D37" s="51"/>
      <c r="E37" s="51"/>
      <c r="F37" s="49"/>
      <c r="G37" s="49"/>
      <c r="H37" s="49"/>
      <c r="I37" s="49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ht="16" x14ac:dyDescent="0.2">
      <c r="A38" s="49"/>
      <c r="B38" s="49"/>
      <c r="C38" s="49"/>
      <c r="D38" s="49"/>
      <c r="E38" s="49"/>
      <c r="F38" s="49"/>
      <c r="G38" s="49"/>
      <c r="H38" s="49"/>
      <c r="I38" s="49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6" x14ac:dyDescent="0.2">
      <c r="A39" s="57"/>
      <c r="B39" s="57"/>
      <c r="C39" s="57"/>
      <c r="D39" s="48"/>
      <c r="E39" s="67"/>
      <c r="F39" s="67"/>
      <c r="G39" s="67"/>
      <c r="H39" s="67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</row>
    <row r="40" spans="1:51" ht="16" x14ac:dyDescent="0.2">
      <c r="A40" s="57"/>
      <c r="B40" s="57"/>
      <c r="C40" s="57"/>
      <c r="D40" s="48"/>
      <c r="E40" s="49"/>
      <c r="F40" s="49"/>
      <c r="G40" s="49"/>
      <c r="H40" s="49"/>
      <c r="I40" s="49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</row>
    <row r="41" spans="1:51" ht="16" x14ac:dyDescent="0.2">
      <c r="A41" s="57"/>
      <c r="B41" s="57"/>
      <c r="C41" s="57"/>
      <c r="D41" s="68"/>
      <c r="E41" s="49"/>
      <c r="F41" s="49"/>
      <c r="G41" s="49"/>
      <c r="H41" s="49"/>
      <c r="I41" s="49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</row>
    <row r="42" spans="1:51" ht="16" x14ac:dyDescent="0.2">
      <c r="A42" s="57"/>
      <c r="B42" s="57"/>
      <c r="C42" s="57"/>
      <c r="D42" s="68"/>
      <c r="E42" s="49"/>
      <c r="F42" s="49"/>
      <c r="G42" s="49"/>
      <c r="H42" s="49"/>
      <c r="I42" s="49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</row>
    <row r="43" spans="1:51" ht="16" x14ac:dyDescent="0.2">
      <c r="A43" s="57"/>
      <c r="B43" s="57"/>
      <c r="C43" s="57"/>
      <c r="D43" s="56"/>
      <c r="E43" s="57"/>
      <c r="F43" s="57"/>
      <c r="G43" s="57"/>
      <c r="H43" s="57"/>
      <c r="I43" s="57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</row>
    <row r="44" spans="1:51" ht="16" x14ac:dyDescent="0.2">
      <c r="A44" s="57"/>
      <c r="B44" s="57"/>
      <c r="C44" s="57"/>
      <c r="D44" s="56"/>
      <c r="E44" s="57"/>
      <c r="F44" s="57"/>
      <c r="G44" s="57"/>
      <c r="H44" s="57"/>
      <c r="I44" s="57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</row>
    <row r="45" spans="1:51" ht="16" x14ac:dyDescent="0.2">
      <c r="A45" s="57"/>
      <c r="B45" s="57"/>
      <c r="C45" s="57"/>
      <c r="D45" s="56"/>
      <c r="E45" s="57"/>
      <c r="F45" s="57"/>
      <c r="G45" s="57"/>
      <c r="H45" s="57"/>
      <c r="I45" s="57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</row>
    <row r="46" spans="1:51" x14ac:dyDescent="0.15">
      <c r="A46" s="57"/>
      <c r="B46" s="57"/>
      <c r="C46" s="57"/>
      <c r="D46" s="60"/>
      <c r="E46" s="57"/>
      <c r="F46" s="57"/>
      <c r="G46" s="57"/>
      <c r="H46" s="57"/>
      <c r="I46" s="57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</row>
    <row r="47" spans="1:51" ht="16" x14ac:dyDescent="0.2">
      <c r="A47" s="57"/>
      <c r="B47" s="57"/>
      <c r="C47" s="57"/>
      <c r="D47" s="56"/>
      <c r="E47" s="57"/>
      <c r="F47" s="57"/>
      <c r="G47" s="57"/>
      <c r="H47" s="57"/>
      <c r="I47" s="57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</row>
    <row r="48" spans="1:51" ht="16" x14ac:dyDescent="0.2">
      <c r="A48" s="57"/>
      <c r="B48" s="57"/>
      <c r="C48" s="57"/>
      <c r="D48" s="56"/>
      <c r="E48" s="57"/>
      <c r="F48" s="57"/>
      <c r="G48" s="57"/>
      <c r="H48" s="57"/>
      <c r="I48" s="57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</row>
    <row r="49" spans="1:51" ht="16" x14ac:dyDescent="0.2">
      <c r="A49" s="57"/>
      <c r="B49" s="57"/>
      <c r="C49" s="57"/>
      <c r="D49" s="56"/>
      <c r="E49" s="57"/>
      <c r="F49" s="57"/>
      <c r="G49" s="57"/>
      <c r="H49" s="57"/>
      <c r="I49" s="57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</row>
    <row r="50" spans="1:51" ht="16" x14ac:dyDescent="0.2">
      <c r="A50" s="57"/>
      <c r="B50" s="57"/>
      <c r="C50" s="57"/>
      <c r="D50" s="56"/>
      <c r="E50" s="57"/>
      <c r="F50" s="57"/>
      <c r="G50" s="57"/>
      <c r="H50" s="57"/>
      <c r="I50" s="57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</row>
    <row r="51" spans="1:51" x14ac:dyDescent="0.15">
      <c r="A51" s="57"/>
      <c r="B51" s="57"/>
      <c r="C51" s="57"/>
      <c r="D51" s="60"/>
      <c r="E51" s="57"/>
      <c r="F51" s="57"/>
      <c r="G51" s="57"/>
      <c r="H51" s="57"/>
      <c r="I51" s="57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</row>
    <row r="52" spans="1:51" ht="16" x14ac:dyDescent="0.2">
      <c r="A52" s="57"/>
      <c r="B52" s="57"/>
      <c r="C52" s="57"/>
      <c r="D52" s="56"/>
      <c r="E52" s="57"/>
      <c r="F52" s="57"/>
      <c r="G52" s="57"/>
      <c r="H52" s="57"/>
      <c r="I52" s="57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</row>
    <row r="53" spans="1:51" ht="16" x14ac:dyDescent="0.2">
      <c r="A53" s="57"/>
      <c r="B53" s="57"/>
      <c r="C53" s="57"/>
      <c r="D53" s="56"/>
      <c r="E53" s="57"/>
      <c r="F53" s="57"/>
      <c r="G53" s="57"/>
      <c r="H53" s="57"/>
      <c r="I53" s="57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</row>
    <row r="54" spans="1:51" ht="16" x14ac:dyDescent="0.2">
      <c r="A54" s="57"/>
      <c r="B54" s="57"/>
      <c r="C54" s="57"/>
      <c r="D54" s="56"/>
      <c r="E54" s="57"/>
      <c r="F54" s="57"/>
      <c r="G54" s="57"/>
      <c r="H54" s="57"/>
      <c r="I54" s="57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</row>
    <row r="55" spans="1:51" ht="16" x14ac:dyDescent="0.2">
      <c r="A55" s="57"/>
      <c r="B55" s="57"/>
      <c r="C55" s="57"/>
      <c r="D55" s="56"/>
      <c r="E55" s="57"/>
      <c r="F55" s="57"/>
      <c r="G55" s="57"/>
      <c r="H55" s="57"/>
      <c r="I55" s="57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</row>
    <row r="56" spans="1:51" x14ac:dyDescent="0.15">
      <c r="A56" s="57"/>
      <c r="B56" s="57"/>
      <c r="C56" s="57"/>
      <c r="D56" s="60"/>
      <c r="E56" s="57"/>
      <c r="F56" s="57"/>
      <c r="G56" s="57"/>
      <c r="H56" s="57"/>
      <c r="I56" s="57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</row>
    <row r="57" spans="1:51" ht="16" x14ac:dyDescent="0.2">
      <c r="A57" s="57"/>
      <c r="B57" s="57"/>
      <c r="C57" s="57"/>
      <c r="D57" s="56"/>
      <c r="E57" s="57"/>
      <c r="F57" s="57"/>
      <c r="G57" s="57"/>
      <c r="H57" s="57"/>
      <c r="I57" s="57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</row>
    <row r="58" spans="1:51" ht="16" x14ac:dyDescent="0.2">
      <c r="A58" s="57"/>
      <c r="B58" s="57"/>
      <c r="C58" s="57"/>
      <c r="D58" s="56"/>
      <c r="E58" s="57"/>
      <c r="F58" s="57"/>
      <c r="G58" s="57"/>
      <c r="H58" s="57"/>
      <c r="I58" s="57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</row>
    <row r="59" spans="1:51" ht="16" x14ac:dyDescent="0.2">
      <c r="A59" s="57"/>
      <c r="B59" s="57"/>
      <c r="C59" s="57"/>
      <c r="D59" s="56"/>
      <c r="H59" s="57"/>
      <c r="I59" s="57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</row>
    <row r="60" spans="1:51" ht="16" x14ac:dyDescent="0.2">
      <c r="A60" s="57"/>
      <c r="B60" s="57"/>
      <c r="C60" s="57"/>
      <c r="D60" s="48"/>
      <c r="H60" s="57"/>
      <c r="I60" s="57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</row>
    <row r="61" spans="1:51" ht="16" x14ac:dyDescent="0.2">
      <c r="A61" s="57"/>
      <c r="B61" s="57"/>
      <c r="C61" s="57"/>
      <c r="D61" s="68"/>
      <c r="H61" s="57"/>
      <c r="I61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</row>
    <row r="62" spans="1:51" ht="16" x14ac:dyDescent="0.2">
      <c r="A62" s="57"/>
      <c r="B62" s="57"/>
      <c r="C62" s="57"/>
      <c r="D62" s="68"/>
      <c r="H62" s="57"/>
      <c r="I62" s="57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</row>
    <row r="63" spans="1:51" ht="16" x14ac:dyDescent="0.2">
      <c r="A63" s="57"/>
      <c r="B63" s="57"/>
      <c r="C63" s="57"/>
      <c r="D63" s="56"/>
      <c r="E63" s="57"/>
      <c r="F63" s="57"/>
      <c r="G63" s="57"/>
      <c r="H63" s="57"/>
      <c r="I63" s="57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</row>
    <row r="64" spans="1:51" ht="16" x14ac:dyDescent="0.2">
      <c r="A64" s="57"/>
      <c r="B64" s="57"/>
      <c r="C64" s="57"/>
      <c r="D64" s="56"/>
      <c r="G64" s="57"/>
      <c r="H64" s="57"/>
      <c r="I64" s="57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</row>
    <row r="65" spans="1:51" ht="16" x14ac:dyDescent="0.2">
      <c r="A65" s="57"/>
      <c r="B65" s="57"/>
      <c r="C65" s="57"/>
      <c r="D65" s="48"/>
      <c r="G65" s="57"/>
      <c r="H65" s="57"/>
      <c r="I65" s="57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</row>
    <row r="66" spans="1:51" ht="16" x14ac:dyDescent="0.2">
      <c r="A66" s="57"/>
      <c r="B66" s="57"/>
      <c r="C66" s="57"/>
      <c r="D66" s="68"/>
      <c r="G66" s="57"/>
      <c r="H66" s="57"/>
      <c r="I66" s="57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</row>
    <row r="67" spans="1:51" ht="16" x14ac:dyDescent="0.2">
      <c r="A67" s="57"/>
      <c r="B67" s="57"/>
      <c r="C67" s="57"/>
      <c r="D67" s="68"/>
      <c r="G67" s="57"/>
      <c r="H67" s="57"/>
      <c r="I67" s="57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</row>
    <row r="68" spans="1:51" ht="16" x14ac:dyDescent="0.2">
      <c r="A68" s="57"/>
      <c r="B68" s="57"/>
      <c r="C68" s="57"/>
      <c r="D68" s="58"/>
      <c r="E68" s="57"/>
      <c r="F68" s="57"/>
      <c r="G68" s="57"/>
      <c r="H68" s="57"/>
      <c r="I68" s="57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</row>
    <row r="69" spans="1:51" ht="16" x14ac:dyDescent="0.2">
      <c r="A69" s="57"/>
      <c r="B69" s="57"/>
      <c r="C69" s="57"/>
      <c r="D69" s="56"/>
      <c r="E69" s="57"/>
      <c r="F69" s="57"/>
      <c r="G69" s="57"/>
      <c r="H69" s="57"/>
      <c r="I69" s="57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</row>
    <row r="70" spans="1:51" ht="16" x14ac:dyDescent="0.2">
      <c r="A70" s="57"/>
      <c r="B70" s="57"/>
      <c r="C70" s="57"/>
      <c r="D70" s="56"/>
      <c r="E70" s="57"/>
      <c r="F70" s="57"/>
      <c r="G70" s="57"/>
      <c r="H70" s="57"/>
      <c r="I70" s="57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</row>
    <row r="71" spans="1:51" x14ac:dyDescent="0.15">
      <c r="A71" s="57"/>
      <c r="B71" s="57"/>
      <c r="C71" s="57"/>
      <c r="D71" s="60"/>
      <c r="E71" s="57"/>
      <c r="F71" s="57"/>
      <c r="G71" s="57"/>
      <c r="H71" s="57"/>
      <c r="I71" s="57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</row>
    <row r="72" spans="1:51" ht="16" x14ac:dyDescent="0.2">
      <c r="A72" s="57"/>
      <c r="B72" s="57"/>
      <c r="C72" s="57"/>
      <c r="D72" s="56"/>
      <c r="E72" s="57"/>
      <c r="F72" s="57"/>
      <c r="G72" s="57"/>
      <c r="H72" s="57"/>
      <c r="I72" s="57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</row>
    <row r="73" spans="1:51" ht="16" x14ac:dyDescent="0.2">
      <c r="A73" s="57"/>
      <c r="B73" s="57"/>
      <c r="C73" s="57"/>
      <c r="D73" s="56"/>
      <c r="E73" s="57"/>
      <c r="F73" s="57"/>
      <c r="G73" s="57"/>
      <c r="H73" s="57"/>
      <c r="I73" s="57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</row>
    <row r="74" spans="1:51" ht="16" x14ac:dyDescent="0.2">
      <c r="A74" s="57"/>
      <c r="B74" s="57"/>
      <c r="C74" s="57"/>
      <c r="D74" s="56"/>
      <c r="E74" s="57"/>
      <c r="F74" s="57"/>
      <c r="G74" s="57"/>
      <c r="H74" s="57"/>
      <c r="I74" s="57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</row>
    <row r="75" spans="1:51" ht="16" x14ac:dyDescent="0.2">
      <c r="A75" s="57"/>
      <c r="B75" s="57"/>
      <c r="C75" s="57"/>
      <c r="D75" s="56"/>
      <c r="E75" s="57"/>
      <c r="F75" s="57"/>
      <c r="G75" s="57"/>
      <c r="H75" s="57"/>
      <c r="I75" s="57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</row>
    <row r="76" spans="1:51" x14ac:dyDescent="0.15">
      <c r="A76" s="57"/>
      <c r="B76" s="57"/>
      <c r="C76" s="57"/>
      <c r="D76" s="60"/>
      <c r="E76" s="57"/>
      <c r="F76" s="57"/>
      <c r="G76" s="57"/>
      <c r="H76" s="57"/>
      <c r="I76" s="57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</row>
    <row r="77" spans="1:51" ht="16" x14ac:dyDescent="0.2">
      <c r="A77" s="57"/>
      <c r="B77" s="57"/>
      <c r="C77" s="57"/>
      <c r="D77" s="56"/>
      <c r="E77" s="57"/>
      <c r="F77" s="57"/>
      <c r="G77" s="57"/>
      <c r="H77" s="57"/>
      <c r="I77" s="57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</row>
    <row r="78" spans="1:51" ht="16" x14ac:dyDescent="0.2">
      <c r="A78" s="57"/>
      <c r="B78" s="57"/>
      <c r="C78" s="57"/>
      <c r="D78" s="56"/>
      <c r="E78" s="57"/>
      <c r="F78" s="57"/>
      <c r="G78" s="57"/>
      <c r="H78" s="57"/>
      <c r="I78" s="57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</row>
    <row r="79" spans="1:51" ht="16" x14ac:dyDescent="0.2">
      <c r="A79" s="57"/>
      <c r="B79" s="57"/>
      <c r="C79" s="57"/>
      <c r="D79" s="51"/>
      <c r="E79" s="51"/>
      <c r="F79" s="52"/>
      <c r="G79" s="53"/>
      <c r="H79" s="53"/>
      <c r="I79" s="49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</row>
    <row r="80" spans="1:51" ht="16" x14ac:dyDescent="0.2">
      <c r="A80" s="57"/>
      <c r="B80" s="57"/>
      <c r="C80" s="57"/>
      <c r="D80" s="51"/>
      <c r="E80" s="51"/>
      <c r="F80" s="49"/>
      <c r="G80" s="49"/>
      <c r="H80" s="49"/>
      <c r="I80" s="49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</row>
    <row r="81" spans="1:51" ht="16" x14ac:dyDescent="0.2">
      <c r="A81" s="57"/>
      <c r="B81" s="57"/>
      <c r="C81" s="57"/>
      <c r="D81" s="51"/>
      <c r="E81" s="51"/>
      <c r="F81" s="49"/>
      <c r="G81" s="49"/>
      <c r="H81" s="49"/>
      <c r="I81" s="49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</row>
    <row r="82" spans="1:51" ht="16" x14ac:dyDescent="0.2">
      <c r="A82" s="57"/>
      <c r="B82" s="57"/>
      <c r="C82" s="57"/>
      <c r="D82" s="51"/>
      <c r="E82" s="51"/>
      <c r="F82" s="49"/>
      <c r="G82" s="49"/>
      <c r="H82" s="49"/>
      <c r="I82" s="49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</row>
    <row r="83" spans="1:51" ht="16" x14ac:dyDescent="0.2">
      <c r="A83" s="57"/>
      <c r="B83" s="57"/>
      <c r="C83" s="57"/>
      <c r="D83" s="56"/>
      <c r="E83" s="57"/>
      <c r="F83" s="57"/>
      <c r="G83" s="57"/>
      <c r="H83" s="57"/>
      <c r="I83" s="57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</row>
    <row r="84" spans="1:51" ht="16" x14ac:dyDescent="0.2">
      <c r="A84" s="57"/>
      <c r="B84" s="57"/>
      <c r="C84" s="57"/>
      <c r="D84" s="56"/>
      <c r="E84" s="5"/>
      <c r="F84" s="5"/>
      <c r="G84" s="5"/>
      <c r="H84" s="5"/>
      <c r="I84" s="5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</row>
    <row r="85" spans="1:51" ht="16" x14ac:dyDescent="0.2">
      <c r="A85" s="57"/>
      <c r="B85" s="57"/>
      <c r="C85" s="57"/>
      <c r="D85" s="48"/>
      <c r="E85" s="5"/>
      <c r="F85" s="5"/>
      <c r="G85" s="5"/>
      <c r="H85" s="5"/>
      <c r="I85" s="5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</row>
    <row r="86" spans="1:51" ht="16" x14ac:dyDescent="0.2">
      <c r="A86" s="57"/>
      <c r="B86" s="57"/>
      <c r="C86" s="57"/>
      <c r="D86" s="48"/>
      <c r="E86" s="5"/>
      <c r="F86" s="5"/>
      <c r="G86" s="5"/>
      <c r="H86" s="5"/>
      <c r="I86" s="5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</row>
    <row r="87" spans="1:51" ht="16" x14ac:dyDescent="0.2">
      <c r="A87" s="57"/>
      <c r="B87" s="57"/>
      <c r="C87" s="57"/>
      <c r="D87" s="68"/>
      <c r="E87" s="5"/>
      <c r="F87" s="5"/>
      <c r="G87" s="5"/>
      <c r="H87" s="5"/>
      <c r="I87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</row>
    <row r="88" spans="1:51" ht="16" x14ac:dyDescent="0.2">
      <c r="A88" s="57"/>
      <c r="B88" s="57"/>
      <c r="C88" s="57"/>
      <c r="D88" s="68"/>
      <c r="E88" s="5"/>
      <c r="F88" s="5"/>
      <c r="G88" s="5"/>
      <c r="H88" s="5"/>
      <c r="I88" s="5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</row>
    <row r="89" spans="1:51" x14ac:dyDescent="0.15">
      <c r="A89" s="57"/>
      <c r="B89" s="57"/>
      <c r="C89" s="57"/>
      <c r="D89" s="5"/>
      <c r="E89" s="5"/>
      <c r="F89" s="5"/>
      <c r="G89" s="5"/>
      <c r="H89" s="5"/>
      <c r="I89" s="5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</row>
    <row r="90" spans="1:51" ht="16" x14ac:dyDescent="0.2">
      <c r="A90" s="57"/>
      <c r="B90" s="57"/>
      <c r="C90" s="57"/>
      <c r="D90" s="56"/>
      <c r="E90" s="57"/>
      <c r="F90" s="57"/>
      <c r="G90" s="57"/>
      <c r="H90" s="57"/>
      <c r="I90" s="57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</row>
    <row r="91" spans="1:51" ht="16" x14ac:dyDescent="0.2">
      <c r="A91" s="57"/>
      <c r="B91" s="57"/>
      <c r="C91" s="57"/>
      <c r="D91" s="68"/>
      <c r="E91" s="5"/>
      <c r="F91" s="5"/>
      <c r="G91" s="57"/>
      <c r="H91" s="57"/>
      <c r="I91" s="57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</row>
    <row r="92" spans="1:51" ht="16" x14ac:dyDescent="0.2">
      <c r="A92" s="57"/>
      <c r="B92" s="57"/>
      <c r="C92" s="57"/>
      <c r="D92" s="48"/>
      <c r="E92" s="5"/>
      <c r="F92" s="5"/>
      <c r="G92" s="57"/>
      <c r="H92" s="57"/>
      <c r="I92" s="57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</row>
    <row r="93" spans="1:51" ht="16" x14ac:dyDescent="0.2">
      <c r="A93" s="57"/>
      <c r="B93" s="57"/>
      <c r="C93" s="57"/>
      <c r="D93" s="68"/>
      <c r="E93" s="5"/>
      <c r="F93" s="5"/>
      <c r="G93" s="57"/>
      <c r="H93" s="57"/>
      <c r="I93" s="57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4" spans="1:51" x14ac:dyDescent="0.15">
      <c r="A94" s="57"/>
      <c r="B94" s="57"/>
      <c r="C94" s="57"/>
      <c r="D94" s="60"/>
      <c r="E94" s="57"/>
      <c r="F94" s="57"/>
      <c r="G94" s="57"/>
      <c r="H94" s="57"/>
      <c r="I94" s="57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</row>
    <row r="95" spans="1:51" ht="16" x14ac:dyDescent="0.2">
      <c r="A95" s="57"/>
      <c r="B95" s="57"/>
      <c r="C95" s="57"/>
      <c r="D95" s="51"/>
      <c r="E95" s="51"/>
      <c r="F95" s="52"/>
      <c r="G95" s="53"/>
      <c r="H95" s="53"/>
      <c r="I95" s="49"/>
      <c r="J95" s="61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</row>
    <row r="96" spans="1:51" ht="16" x14ac:dyDescent="0.2">
      <c r="A96" s="57"/>
      <c r="B96" s="57"/>
      <c r="C96" s="57"/>
      <c r="D96" s="51"/>
      <c r="E96" s="51"/>
      <c r="F96" s="49"/>
      <c r="G96" s="49"/>
      <c r="H96" s="49"/>
      <c r="I96" s="49"/>
      <c r="J96" s="61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</row>
    <row r="97" spans="1:51" ht="16" x14ac:dyDescent="0.2">
      <c r="A97" s="57"/>
      <c r="B97" s="57"/>
      <c r="C97" s="57"/>
      <c r="D97" s="51"/>
      <c r="E97" s="51"/>
      <c r="F97" s="49"/>
      <c r="G97" s="49"/>
      <c r="H97" s="49"/>
      <c r="I97" s="49"/>
      <c r="J97" s="61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</row>
    <row r="98" spans="1:51" ht="16" x14ac:dyDescent="0.2">
      <c r="A98" s="57"/>
      <c r="B98" s="57"/>
      <c r="C98" s="57"/>
      <c r="D98" s="51"/>
      <c r="E98" s="51"/>
      <c r="F98" s="49"/>
      <c r="G98" s="49"/>
      <c r="H98" s="49"/>
      <c r="I98" s="49"/>
      <c r="J98" s="61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</row>
    <row r="99" spans="1:51" x14ac:dyDescent="0.15">
      <c r="A99" s="57"/>
      <c r="B99" s="57"/>
      <c r="C99" s="57"/>
      <c r="D99" s="60"/>
      <c r="E99" s="57"/>
      <c r="F99" s="57"/>
      <c r="G99" s="57"/>
      <c r="H99" s="57"/>
      <c r="I99" s="57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</row>
    <row r="100" spans="1:51" ht="16" x14ac:dyDescent="0.2">
      <c r="A100" s="57"/>
      <c r="B100" s="57"/>
      <c r="C100" s="57"/>
      <c r="D100" s="48"/>
      <c r="E100" s="67"/>
      <c r="F100" s="67"/>
      <c r="G100" s="67"/>
      <c r="H100" s="67"/>
      <c r="I100" s="67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</row>
    <row r="101" spans="1:51" ht="16" x14ac:dyDescent="0.2">
      <c r="A101" s="57"/>
      <c r="B101" s="57"/>
      <c r="C101" s="57"/>
      <c r="D101" s="48"/>
      <c r="E101" s="49"/>
      <c r="F101" s="49"/>
      <c r="G101" s="49"/>
      <c r="H101" s="49"/>
      <c r="I101" s="49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</row>
    <row r="102" spans="1:51" ht="16" x14ac:dyDescent="0.2">
      <c r="A102" s="57"/>
      <c r="B102" s="57"/>
      <c r="C102" s="57"/>
      <c r="D102" s="68"/>
      <c r="E102" s="49"/>
      <c r="F102" s="49"/>
      <c r="G102" s="49"/>
      <c r="H102" s="49"/>
      <c r="I102" s="49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</row>
    <row r="103" spans="1:51" ht="16" x14ac:dyDescent="0.2">
      <c r="A103" s="57"/>
      <c r="B103" s="57"/>
      <c r="C103" s="57"/>
      <c r="D103" s="68"/>
      <c r="E103" s="49"/>
      <c r="F103" s="49"/>
      <c r="G103" s="49"/>
      <c r="H103" s="49"/>
      <c r="I103" s="49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</row>
    <row r="104" spans="1:51" x14ac:dyDescent="0.15">
      <c r="A104" s="57"/>
      <c r="B104" s="57"/>
      <c r="C104" s="57"/>
      <c r="D104" s="60"/>
      <c r="E104" s="57"/>
      <c r="F104" s="57"/>
      <c r="G104" s="57"/>
      <c r="H104" s="57"/>
      <c r="I104" s="57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</row>
    <row r="105" spans="1:51" ht="16" x14ac:dyDescent="0.2">
      <c r="A105" s="57"/>
      <c r="B105" s="57"/>
      <c r="C105" s="57"/>
      <c r="D105" s="56"/>
      <c r="E105" s="5"/>
      <c r="F105" s="5"/>
      <c r="G105" s="5"/>
      <c r="H105" s="5"/>
      <c r="I105" s="5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</row>
    <row r="106" spans="1:51" ht="16" x14ac:dyDescent="0.2">
      <c r="A106" s="57"/>
      <c r="B106" s="57"/>
      <c r="C106" s="57"/>
      <c r="D106" s="48"/>
      <c r="E106" s="5"/>
      <c r="F106" s="5"/>
      <c r="G106" s="5"/>
      <c r="H106" s="5"/>
      <c r="I106" s="5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</row>
    <row r="107" spans="1:51" ht="16" x14ac:dyDescent="0.2">
      <c r="A107" s="57"/>
      <c r="B107" s="57"/>
      <c r="C107" s="57"/>
      <c r="D107" s="68"/>
      <c r="E107" s="5"/>
      <c r="F107" s="5"/>
      <c r="G107" s="5"/>
      <c r="H107" s="5"/>
      <c r="I107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</row>
    <row r="108" spans="1:51" ht="16" x14ac:dyDescent="0.2">
      <c r="A108" s="57"/>
      <c r="B108" s="57"/>
      <c r="C108" s="57"/>
      <c r="D108" s="68"/>
      <c r="E108" s="5"/>
      <c r="F108" s="5"/>
      <c r="G108" s="5"/>
      <c r="H108" s="5"/>
      <c r="I108" s="5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</row>
    <row r="109" spans="1:51" x14ac:dyDescent="0.15">
      <c r="A109" s="57"/>
      <c r="B109" s="57"/>
      <c r="C109" s="57"/>
      <c r="D109" s="60"/>
      <c r="E109" s="57"/>
      <c r="F109" s="57"/>
      <c r="G109" s="57"/>
      <c r="H109" s="57"/>
      <c r="I109" s="57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</row>
    <row r="110" spans="1:51" ht="16" x14ac:dyDescent="0.2">
      <c r="A110" s="57"/>
      <c r="B110" s="57"/>
      <c r="C110" s="57"/>
      <c r="D110" s="48"/>
      <c r="E110" s="49"/>
      <c r="F110" s="49"/>
      <c r="G110" s="49"/>
      <c r="H110" s="49"/>
      <c r="I110" s="49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</row>
    <row r="111" spans="1:51" ht="16" x14ac:dyDescent="0.2">
      <c r="A111" s="57"/>
      <c r="B111" s="57"/>
      <c r="C111" s="57"/>
      <c r="D111" s="48"/>
      <c r="E111" s="49"/>
      <c r="F111" s="49"/>
      <c r="G111" s="49"/>
      <c r="H111" s="49"/>
      <c r="I111" s="49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</row>
    <row r="112" spans="1:51" ht="16" x14ac:dyDescent="0.2">
      <c r="A112" s="57"/>
      <c r="B112" s="57"/>
      <c r="C112" s="57"/>
      <c r="D112" s="68"/>
      <c r="E112" s="49"/>
      <c r="F112" s="49"/>
      <c r="G112" s="49"/>
      <c r="H112" s="49"/>
      <c r="I112" s="49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</row>
    <row r="113" spans="1:51" ht="16" x14ac:dyDescent="0.2">
      <c r="A113" s="57"/>
      <c r="B113" s="57"/>
      <c r="C113" s="57"/>
      <c r="D113" s="68"/>
      <c r="E113" s="49"/>
      <c r="F113" s="49"/>
      <c r="G113" s="49"/>
      <c r="H113" s="49"/>
      <c r="I113" s="49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</row>
    <row r="114" spans="1:51" x14ac:dyDescent="0.15">
      <c r="A114" s="57"/>
      <c r="B114" s="57"/>
      <c r="C114" s="57"/>
      <c r="D114" s="60"/>
      <c r="E114" s="57"/>
      <c r="F114" s="57"/>
      <c r="G114" s="57"/>
      <c r="H114" s="57"/>
      <c r="I114" s="57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</row>
    <row r="115" spans="1:51" ht="16" x14ac:dyDescent="0.2">
      <c r="A115" s="57"/>
      <c r="B115" s="57"/>
      <c r="C115" s="57"/>
      <c r="D115" s="70"/>
      <c r="E115" s="84"/>
      <c r="F115" s="84"/>
      <c r="G115" s="84"/>
      <c r="H115" s="84"/>
      <c r="I115" s="84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</row>
    <row r="116" spans="1:51" ht="16" x14ac:dyDescent="0.2">
      <c r="A116" s="57"/>
      <c r="B116" s="57"/>
      <c r="C116" s="57"/>
      <c r="D116" s="70"/>
      <c r="E116" s="85"/>
      <c r="F116" s="85"/>
      <c r="G116" s="85"/>
      <c r="H116" s="85"/>
      <c r="I116" s="85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</row>
    <row r="117" spans="1:51" ht="16" x14ac:dyDescent="0.2">
      <c r="A117" s="57"/>
      <c r="B117" s="57"/>
      <c r="C117" s="57"/>
      <c r="D117" s="72"/>
      <c r="E117" s="85"/>
      <c r="F117" s="85"/>
      <c r="G117" s="85"/>
      <c r="H117" s="85"/>
      <c r="I117" s="85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</row>
    <row r="118" spans="1:51" ht="16" x14ac:dyDescent="0.2">
      <c r="A118" s="57"/>
      <c r="B118" s="57"/>
      <c r="C118" s="57"/>
      <c r="D118" s="72"/>
      <c r="E118" s="85"/>
      <c r="F118" s="85"/>
      <c r="G118" s="85"/>
      <c r="H118" s="85"/>
      <c r="I118" s="85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</row>
    <row r="119" spans="1:51" x14ac:dyDescent="0.15">
      <c r="A119" s="57"/>
      <c r="B119" s="57"/>
      <c r="C119" s="57"/>
      <c r="D119" s="60"/>
      <c r="E119" s="57"/>
      <c r="F119" s="57"/>
      <c r="G119" s="57"/>
      <c r="H119" s="57"/>
      <c r="I119" s="57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</row>
    <row r="120" spans="1:51" ht="16" x14ac:dyDescent="0.2">
      <c r="A120" s="57"/>
      <c r="B120" s="57"/>
      <c r="C120"/>
      <c r="D120" s="70"/>
      <c r="E120" s="84"/>
      <c r="F120" s="84"/>
      <c r="G120" s="84"/>
      <c r="H120" s="84"/>
      <c r="I120" s="84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</row>
    <row r="121" spans="1:51" ht="16" x14ac:dyDescent="0.2">
      <c r="A121" s="57"/>
      <c r="B121" s="57"/>
      <c r="C121"/>
      <c r="D121" s="70"/>
      <c r="E121" s="85"/>
      <c r="F121" s="85"/>
      <c r="G121" s="85"/>
      <c r="H121" s="85"/>
      <c r="I121" s="85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</row>
    <row r="122" spans="1:51" ht="16" x14ac:dyDescent="0.2">
      <c r="A122" s="57"/>
      <c r="B122" s="57"/>
      <c r="C122"/>
      <c r="D122" s="72"/>
      <c r="E122" s="85"/>
      <c r="F122" s="85"/>
      <c r="G122" s="85"/>
      <c r="H122" s="85"/>
      <c r="I122" s="85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</row>
    <row r="123" spans="1:51" ht="16" x14ac:dyDescent="0.2">
      <c r="A123" s="57"/>
      <c r="B123" s="57"/>
      <c r="C123"/>
      <c r="D123" s="72"/>
      <c r="E123" s="85"/>
      <c r="F123" s="85"/>
      <c r="G123" s="85"/>
      <c r="H123" s="85"/>
      <c r="I123" s="85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</row>
    <row r="124" spans="1:51" x14ac:dyDescent="0.15">
      <c r="A124" s="57"/>
      <c r="B124" s="57"/>
      <c r="C124" s="57"/>
      <c r="D124" s="60"/>
      <c r="E124" s="57"/>
      <c r="F124" s="57"/>
      <c r="G124" s="57"/>
      <c r="H124" s="57"/>
      <c r="I124" s="57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</row>
    <row r="125" spans="1:51" ht="16" x14ac:dyDescent="0.2">
      <c r="A125" s="57"/>
      <c r="B125" s="57"/>
      <c r="C125" s="57"/>
      <c r="D125" s="48"/>
      <c r="E125" s="67"/>
      <c r="F125" s="67"/>
      <c r="G125" s="67"/>
      <c r="H125" s="67"/>
      <c r="I125" s="67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</row>
    <row r="126" spans="1:51" ht="16" x14ac:dyDescent="0.2">
      <c r="A126" s="57"/>
      <c r="B126" s="57"/>
      <c r="C126" s="57"/>
      <c r="D126" s="48"/>
      <c r="E126" s="49"/>
      <c r="F126" s="49"/>
      <c r="G126" s="49"/>
      <c r="H126" s="49"/>
      <c r="I126" s="49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</row>
    <row r="127" spans="1:51" ht="16" x14ac:dyDescent="0.2">
      <c r="A127" s="57"/>
      <c r="B127" s="57"/>
      <c r="C127" s="57"/>
      <c r="D127" s="68"/>
      <c r="E127" s="49"/>
      <c r="F127" s="49"/>
      <c r="G127" s="49"/>
      <c r="H127" s="49"/>
      <c r="I127" s="49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</row>
    <row r="128" spans="1:51" ht="16" x14ac:dyDescent="0.2">
      <c r="A128" s="57"/>
      <c r="B128" s="57"/>
      <c r="C128" s="57"/>
      <c r="D128" s="68"/>
      <c r="E128" s="49"/>
      <c r="F128" s="49"/>
      <c r="G128" s="49"/>
      <c r="H128" s="49"/>
      <c r="I128" s="49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</row>
    <row r="129" spans="1:51" x14ac:dyDescent="0.15">
      <c r="A129" s="57"/>
      <c r="B129" s="57"/>
      <c r="C129" s="57"/>
      <c r="D129" s="60"/>
      <c r="E129" s="57"/>
      <c r="F129" s="57"/>
      <c r="G129" s="57"/>
      <c r="H129" s="57"/>
      <c r="I129" s="57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</row>
    <row r="130" spans="1:51" ht="16" x14ac:dyDescent="0.2">
      <c r="A130" s="57"/>
      <c r="B130" s="57"/>
      <c r="C130" s="57"/>
      <c r="D130" s="48"/>
      <c r="E130" s="67"/>
      <c r="F130" s="67"/>
      <c r="G130" s="67"/>
      <c r="H130" s="67"/>
      <c r="I130" s="67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</row>
    <row r="131" spans="1:51" ht="16" x14ac:dyDescent="0.2">
      <c r="A131" s="57"/>
      <c r="B131" s="57"/>
      <c r="C131" s="57"/>
      <c r="D131" s="48"/>
      <c r="E131" s="49"/>
      <c r="F131" s="49"/>
      <c r="G131" s="49"/>
      <c r="H131" s="49"/>
      <c r="I131" s="49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</row>
    <row r="132" spans="1:51" ht="16" x14ac:dyDescent="0.2">
      <c r="A132" s="57"/>
      <c r="B132" s="57"/>
      <c r="C132" s="57"/>
      <c r="D132" s="68"/>
      <c r="E132" s="49"/>
      <c r="F132" s="49"/>
      <c r="G132" s="49"/>
      <c r="H132" s="49"/>
      <c r="I132" s="49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</row>
    <row r="133" spans="1:51" ht="16" x14ac:dyDescent="0.2">
      <c r="A133" s="57"/>
      <c r="B133" s="57"/>
      <c r="C133" s="57"/>
      <c r="D133" s="48"/>
      <c r="E133" s="49"/>
      <c r="F133" s="49"/>
      <c r="G133" s="49"/>
      <c r="H133" s="49"/>
      <c r="I133" s="49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</row>
    <row r="134" spans="1:51" ht="16" x14ac:dyDescent="0.2">
      <c r="A134" s="57"/>
      <c r="B134" s="57"/>
      <c r="C134" s="57"/>
      <c r="D134" s="68"/>
      <c r="E134" s="49"/>
      <c r="F134" s="49"/>
      <c r="G134" s="49"/>
      <c r="H134" s="49"/>
      <c r="I134" s="49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</row>
    <row r="135" spans="1:51" x14ac:dyDescent="0.15">
      <c r="A135" s="57"/>
      <c r="B135" s="57"/>
      <c r="C135" s="57"/>
      <c r="D135" s="60"/>
      <c r="E135" s="57"/>
      <c r="F135" s="57"/>
      <c r="G135" s="57"/>
      <c r="H135" s="57"/>
      <c r="I135" s="57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</row>
    <row r="136" spans="1:51" ht="16" x14ac:dyDescent="0.2">
      <c r="A136" s="57"/>
      <c r="B136" s="57"/>
      <c r="C136" s="57"/>
      <c r="D136" s="48"/>
      <c r="E136" s="67"/>
      <c r="F136" s="67"/>
      <c r="G136" s="67"/>
      <c r="H136" s="67"/>
      <c r="I136" s="67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</row>
    <row r="137" spans="1:51" ht="16" x14ac:dyDescent="0.2">
      <c r="A137" s="57"/>
      <c r="B137" s="57"/>
      <c r="C137" s="57"/>
      <c r="D137" s="48"/>
      <c r="E137" s="49"/>
      <c r="F137" s="49"/>
      <c r="G137" s="49"/>
      <c r="H137" s="49"/>
      <c r="I137" s="49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</row>
    <row r="138" spans="1:51" ht="16" x14ac:dyDescent="0.2">
      <c r="A138" s="57"/>
      <c r="B138" s="57"/>
      <c r="C138" s="57"/>
      <c r="D138" s="68"/>
      <c r="E138" s="49"/>
      <c r="F138" s="49"/>
      <c r="G138" s="49"/>
      <c r="H138" s="49"/>
      <c r="I138" s="49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</row>
    <row r="139" spans="1:51" ht="16" x14ac:dyDescent="0.2">
      <c r="A139" s="57"/>
      <c r="B139" s="57"/>
      <c r="C139" s="57"/>
      <c r="D139" s="68"/>
      <c r="E139" s="49"/>
      <c r="F139" s="49"/>
      <c r="G139" s="49"/>
      <c r="H139" s="49"/>
      <c r="I139" s="49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</row>
    <row r="140" spans="1:51" x14ac:dyDescent="0.15">
      <c r="A140" s="57"/>
      <c r="B140" s="57"/>
      <c r="C140" s="57"/>
      <c r="D140" s="60"/>
      <c r="E140" s="57"/>
      <c r="F140" s="57"/>
      <c r="G140" s="57"/>
      <c r="H140" s="57"/>
      <c r="I140" s="57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</row>
    <row r="141" spans="1:51" ht="16" x14ac:dyDescent="0.2">
      <c r="A141" s="57"/>
      <c r="B141" s="57"/>
      <c r="C141" s="57"/>
      <c r="D141" s="48"/>
      <c r="E141" s="67"/>
      <c r="F141" s="67"/>
      <c r="G141" s="67"/>
      <c r="H141" s="67"/>
      <c r="I141" s="67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</row>
    <row r="142" spans="1:51" ht="16" x14ac:dyDescent="0.2">
      <c r="A142" s="57"/>
      <c r="B142" s="57"/>
      <c r="C142" s="57"/>
      <c r="D142" s="48"/>
      <c r="E142" s="49"/>
      <c r="F142" s="49"/>
      <c r="G142" s="49"/>
      <c r="H142" s="49"/>
      <c r="I142" s="49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</row>
    <row r="143" spans="1:51" ht="16" x14ac:dyDescent="0.2">
      <c r="A143" s="57"/>
      <c r="B143" s="57"/>
      <c r="C143" s="57"/>
      <c r="D143" s="68"/>
      <c r="E143" s="49"/>
      <c r="F143" s="49"/>
      <c r="G143" s="49"/>
      <c r="H143" s="49"/>
      <c r="I143" s="49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</row>
    <row r="144" spans="1:51" ht="16" x14ac:dyDescent="0.2">
      <c r="A144" s="57"/>
      <c r="B144" s="57"/>
      <c r="C144" s="57"/>
      <c r="D144" s="68"/>
      <c r="E144" s="49"/>
      <c r="F144" s="49"/>
      <c r="G144" s="49"/>
      <c r="H144" s="49"/>
      <c r="I144" s="49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</row>
    <row r="145" spans="1:51" ht="16" x14ac:dyDescent="0.2">
      <c r="A145" s="57"/>
      <c r="B145" s="57"/>
      <c r="C145" s="57"/>
      <c r="D145" s="58"/>
      <c r="E145" s="57"/>
      <c r="F145" s="57"/>
      <c r="G145" s="57"/>
      <c r="H145" s="57"/>
      <c r="I145" s="57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</row>
    <row r="146" spans="1:51" ht="16" x14ac:dyDescent="0.2">
      <c r="A146" s="57"/>
      <c r="B146" s="57"/>
      <c r="C146"/>
      <c r="D146" s="48"/>
      <c r="E146" s="67"/>
      <c r="F146" s="67"/>
      <c r="G146" s="67"/>
      <c r="H146" s="67"/>
      <c r="I146" s="67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</row>
    <row r="147" spans="1:51" ht="16" x14ac:dyDescent="0.2">
      <c r="A147" s="57"/>
      <c r="B147" s="57"/>
      <c r="C147"/>
      <c r="D147" s="48"/>
      <c r="E147" s="49"/>
      <c r="F147" s="49"/>
      <c r="G147" s="49"/>
      <c r="H147" s="49"/>
      <c r="I147" s="49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</row>
    <row r="148" spans="1:51" ht="16" x14ac:dyDescent="0.2">
      <c r="A148" s="57"/>
      <c r="B148" s="57"/>
      <c r="C148"/>
      <c r="D148" s="68"/>
      <c r="E148" s="49"/>
      <c r="F148" s="49"/>
      <c r="G148" s="49"/>
      <c r="H148" s="49"/>
      <c r="I148" s="49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</row>
    <row r="149" spans="1:51" ht="16" x14ac:dyDescent="0.2">
      <c r="A149" s="57"/>
      <c r="B149" s="57"/>
      <c r="C149"/>
      <c r="D149" s="68"/>
      <c r="E149" s="49"/>
      <c r="F149" s="49"/>
      <c r="G149" s="49"/>
      <c r="H149" s="49"/>
      <c r="I149" s="49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</row>
    <row r="150" spans="1:51" ht="16" x14ac:dyDescent="0.2">
      <c r="A150" s="57"/>
      <c r="B150" s="57"/>
      <c r="C150" s="57"/>
      <c r="D150" s="58"/>
      <c r="E150" s="57"/>
      <c r="F150" s="57"/>
      <c r="G150" s="57"/>
      <c r="H150" s="57"/>
      <c r="I150" s="57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</row>
    <row r="151" spans="1:51" ht="16" x14ac:dyDescent="0.2">
      <c r="A151" s="57"/>
      <c r="B151" s="57"/>
      <c r="C151" s="57"/>
      <c r="D151" s="48"/>
      <c r="E151" s="67"/>
      <c r="F151" s="67"/>
      <c r="G151" s="67"/>
      <c r="H151" s="67"/>
      <c r="I151" s="67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</row>
    <row r="152" spans="1:51" ht="16" x14ac:dyDescent="0.2">
      <c r="A152" s="57"/>
      <c r="B152" s="57"/>
      <c r="C152" s="57"/>
      <c r="D152" s="48"/>
      <c r="E152" s="49"/>
      <c r="F152" s="49"/>
      <c r="G152" s="49"/>
      <c r="H152" s="49"/>
      <c r="I152" s="49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</row>
    <row r="153" spans="1:51" ht="16" x14ac:dyDescent="0.2">
      <c r="A153" s="57"/>
      <c r="B153" s="57"/>
      <c r="C153" s="57"/>
      <c r="D153" s="68"/>
      <c r="E153" s="49"/>
      <c r="F153" s="49"/>
      <c r="G153" s="49"/>
      <c r="H153" s="49"/>
      <c r="I153" s="49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</row>
    <row r="154" spans="1:51" ht="16" x14ac:dyDescent="0.2">
      <c r="A154" s="57"/>
      <c r="B154" s="57"/>
      <c r="C154" s="57"/>
      <c r="D154" s="68"/>
      <c r="E154" s="49"/>
      <c r="F154" s="49"/>
      <c r="G154" s="49"/>
      <c r="H154" s="49"/>
      <c r="I154" s="49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</row>
    <row r="155" spans="1:51" ht="16" x14ac:dyDescent="0.2">
      <c r="A155" s="57"/>
      <c r="B155" s="57"/>
      <c r="C155" s="57"/>
      <c r="D155" s="58"/>
      <c r="E155" s="57"/>
      <c r="F155" s="57"/>
      <c r="G155" s="57"/>
      <c r="H155" s="57"/>
      <c r="I155" s="57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</row>
    <row r="156" spans="1:51" ht="16" x14ac:dyDescent="0.2">
      <c r="A156" s="57"/>
      <c r="B156" s="57"/>
      <c r="C156" s="57"/>
      <c r="D156" s="70"/>
      <c r="E156" s="84"/>
      <c r="F156" s="84"/>
      <c r="G156" s="84"/>
      <c r="H156" s="84"/>
      <c r="I156" s="84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</row>
    <row r="157" spans="1:51" ht="16" x14ac:dyDescent="0.2">
      <c r="A157" s="57"/>
      <c r="B157" s="57"/>
      <c r="C157" s="57"/>
      <c r="D157" s="70"/>
      <c r="E157" s="85"/>
      <c r="F157" s="85"/>
      <c r="G157" s="85"/>
      <c r="H157" s="85"/>
      <c r="I157" s="85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</row>
    <row r="158" spans="1:51" ht="16" x14ac:dyDescent="0.2">
      <c r="A158" s="57"/>
      <c r="B158" s="57"/>
      <c r="C158" s="57"/>
      <c r="D158" s="72"/>
      <c r="E158" s="85"/>
      <c r="F158" s="85"/>
      <c r="G158" s="85"/>
      <c r="H158" s="85"/>
      <c r="I158" s="85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</row>
    <row r="159" spans="1:51" ht="16" x14ac:dyDescent="0.2">
      <c r="A159" s="57"/>
      <c r="B159" s="57"/>
      <c r="C159" s="57"/>
      <c r="D159" s="72"/>
      <c r="E159" s="85"/>
      <c r="F159" s="85"/>
      <c r="G159" s="85"/>
      <c r="H159" s="85"/>
      <c r="I159" s="85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</row>
    <row r="160" spans="1:51" ht="16" x14ac:dyDescent="0.2">
      <c r="A160" s="57"/>
      <c r="B160" s="57"/>
      <c r="C160" s="57"/>
      <c r="D160" s="58"/>
      <c r="E160" s="57"/>
      <c r="F160" s="57"/>
      <c r="G160" s="57"/>
      <c r="H160" s="57"/>
      <c r="I160" s="57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</row>
    <row r="161" spans="1:51" ht="16" x14ac:dyDescent="0.2">
      <c r="A161" s="57"/>
      <c r="B161" s="57"/>
      <c r="C161" s="57"/>
      <c r="D161" s="48"/>
      <c r="E161" s="67"/>
      <c r="F161" s="67"/>
      <c r="G161" s="67"/>
      <c r="H161" s="67"/>
      <c r="I161" s="67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</row>
    <row r="162" spans="1:51" ht="16" x14ac:dyDescent="0.2">
      <c r="A162" s="57"/>
      <c r="B162" s="57"/>
      <c r="C162" s="57"/>
      <c r="D162" s="48"/>
      <c r="E162" s="49"/>
      <c r="F162" s="49"/>
      <c r="G162" s="49"/>
      <c r="H162" s="49"/>
      <c r="I162" s="49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</row>
    <row r="163" spans="1:51" ht="16" x14ac:dyDescent="0.2">
      <c r="A163" s="57"/>
      <c r="B163" s="57"/>
      <c r="C163" s="57"/>
      <c r="D163" s="68"/>
      <c r="E163" s="49"/>
      <c r="F163" s="49"/>
      <c r="G163" s="49"/>
      <c r="H163" s="49"/>
      <c r="I163" s="49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</row>
    <row r="164" spans="1:51" ht="16" x14ac:dyDescent="0.2">
      <c r="A164" s="57"/>
      <c r="B164" s="57"/>
      <c r="C164" s="57"/>
      <c r="D164" s="68"/>
      <c r="E164" s="49"/>
      <c r="F164" s="49"/>
      <c r="G164" s="49"/>
      <c r="H164" s="49"/>
      <c r="I164" s="49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</row>
    <row r="165" spans="1:51" ht="16" x14ac:dyDescent="0.2">
      <c r="A165" s="57"/>
      <c r="B165" s="57"/>
      <c r="C165" s="57"/>
      <c r="D165" s="58"/>
      <c r="E165" s="57"/>
      <c r="F165" s="57"/>
      <c r="G165" s="57"/>
      <c r="H165" s="57"/>
      <c r="I165" s="57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</row>
    <row r="166" spans="1:51" ht="16" x14ac:dyDescent="0.2">
      <c r="A166" s="57"/>
      <c r="B166" s="57"/>
      <c r="C166" s="65"/>
      <c r="D166" s="51"/>
      <c r="E166" s="49"/>
      <c r="F166" s="49"/>
      <c r="G166" s="49"/>
      <c r="H166" s="49"/>
      <c r="I166" s="49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</row>
    <row r="167" spans="1:51" ht="16" x14ac:dyDescent="0.2">
      <c r="A167" s="65"/>
      <c r="B167" s="65"/>
      <c r="C167" s="66"/>
      <c r="D167" s="48"/>
      <c r="E167" s="49"/>
      <c r="F167" s="49"/>
      <c r="G167" s="49"/>
      <c r="H167" s="49"/>
      <c r="I167" s="49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</row>
    <row r="168" spans="1:51" ht="16" x14ac:dyDescent="0.2">
      <c r="A168" s="65"/>
      <c r="B168" s="65"/>
      <c r="C168" s="65"/>
      <c r="D168" s="68"/>
      <c r="E168" s="49"/>
      <c r="F168" s="49"/>
      <c r="G168" s="49"/>
      <c r="H168" s="49"/>
      <c r="I168" s="49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</row>
    <row r="169" spans="1:51" ht="16" x14ac:dyDescent="0.2">
      <c r="A169" s="65"/>
      <c r="B169" s="65"/>
      <c r="C169" s="65"/>
      <c r="D169" s="58"/>
      <c r="E169" s="49"/>
      <c r="F169" s="49"/>
      <c r="G169" s="49"/>
      <c r="H169" s="49"/>
      <c r="I169" s="49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</row>
    <row r="170" spans="1:51" x14ac:dyDescent="0.15">
      <c r="A170" s="65"/>
      <c r="B170" s="65"/>
      <c r="C170" s="57"/>
      <c r="D170" s="60"/>
      <c r="E170" s="57"/>
      <c r="F170" s="57"/>
      <c r="G170" s="57"/>
      <c r="H170" s="57"/>
      <c r="I170" s="57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</row>
    <row r="171" spans="1:51" ht="16" x14ac:dyDescent="0.2">
      <c r="A171" s="57"/>
      <c r="B171" s="57"/>
      <c r="C171" s="65"/>
      <c r="D171" s="51"/>
      <c r="E171" s="49"/>
      <c r="F171" s="49"/>
      <c r="G171" s="49"/>
      <c r="H171" s="49"/>
      <c r="I171" s="49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</row>
    <row r="172" spans="1:51" ht="16" x14ac:dyDescent="0.2">
      <c r="A172" s="65"/>
      <c r="B172" s="65"/>
      <c r="C172" s="66"/>
      <c r="D172" s="48"/>
      <c r="E172" s="49"/>
      <c r="F172" s="49"/>
      <c r="G172" s="49"/>
      <c r="H172" s="49"/>
      <c r="I172" s="49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</row>
    <row r="173" spans="1:51" ht="16" x14ac:dyDescent="0.2">
      <c r="A173" s="65"/>
      <c r="B173" s="65"/>
      <c r="C173" s="65"/>
      <c r="D173" s="68"/>
      <c r="E173" s="49"/>
      <c r="F173" s="49"/>
      <c r="G173" s="49"/>
      <c r="H173" s="49"/>
      <c r="I173" s="49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</row>
    <row r="174" spans="1:51" ht="16" x14ac:dyDescent="0.2">
      <c r="A174" s="65"/>
      <c r="B174" s="65"/>
      <c r="C174" s="65"/>
      <c r="D174" s="58"/>
      <c r="E174" s="49"/>
      <c r="F174" s="49"/>
      <c r="G174" s="49"/>
      <c r="H174" s="49"/>
      <c r="I174" s="49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</row>
    <row r="175" spans="1:51" x14ac:dyDescent="0.15">
      <c r="A175" s="65"/>
      <c r="B175" s="65"/>
      <c r="C175" s="57"/>
      <c r="D175" s="63"/>
      <c r="E175" s="57"/>
      <c r="F175" s="57"/>
      <c r="G175" s="57"/>
      <c r="H175" s="57"/>
      <c r="I175" s="57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</row>
    <row r="176" spans="1:51" ht="16" x14ac:dyDescent="0.2">
      <c r="A176" s="57"/>
      <c r="B176" s="57"/>
      <c r="C176" s="65"/>
      <c r="D176" s="48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</row>
    <row r="177" spans="1:51" ht="16" x14ac:dyDescent="0.2">
      <c r="A177" s="65"/>
      <c r="B177" s="65"/>
      <c r="C177" s="66"/>
      <c r="D177" s="48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</row>
    <row r="178" spans="1:51" ht="16" x14ac:dyDescent="0.2">
      <c r="A178" s="65"/>
      <c r="B178" s="65"/>
      <c r="C178" s="65"/>
      <c r="D178" s="68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</row>
    <row r="179" spans="1:51" ht="16" x14ac:dyDescent="0.2">
      <c r="A179" s="65"/>
      <c r="B179" s="65"/>
      <c r="C179" s="65"/>
      <c r="D179" s="68"/>
      <c r="I179" s="73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</row>
    <row r="180" spans="1:51" x14ac:dyDescent="0.15">
      <c r="A180" s="65"/>
      <c r="B180" s="65"/>
      <c r="C180" s="57"/>
      <c r="D180" s="63"/>
      <c r="E180" s="57"/>
      <c r="F180" s="57"/>
      <c r="G180" s="57"/>
      <c r="H180" s="57"/>
      <c r="I180" s="57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</row>
    <row r="181" spans="1:51" ht="16" x14ac:dyDescent="0.2">
      <c r="A181" s="57"/>
      <c r="B181" s="57"/>
      <c r="C181" s="57"/>
      <c r="D181" s="56"/>
      <c r="E181" s="5"/>
      <c r="F181" s="5"/>
      <c r="G181" s="5"/>
      <c r="H181" s="5"/>
      <c r="I181" s="5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</row>
    <row r="182" spans="1:51" ht="16" x14ac:dyDescent="0.2">
      <c r="A182" s="65"/>
      <c r="B182" s="65"/>
      <c r="C182" s="57"/>
      <c r="D182" s="48"/>
      <c r="E182" s="5"/>
      <c r="F182" s="5"/>
      <c r="G182" s="5"/>
      <c r="H182" s="5"/>
      <c r="I182" s="5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</row>
    <row r="183" spans="1:51" ht="16" x14ac:dyDescent="0.2">
      <c r="A183" s="65"/>
      <c r="B183" s="65"/>
      <c r="C183" s="57"/>
      <c r="D183" s="68"/>
      <c r="E183" s="5"/>
      <c r="F183" s="5"/>
      <c r="G183" s="5"/>
      <c r="H183" s="5"/>
      <c r="I183" s="5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</row>
    <row r="184" spans="1:51" ht="16" x14ac:dyDescent="0.2">
      <c r="A184" s="65"/>
      <c r="B184" s="65"/>
      <c r="C184" s="57"/>
      <c r="D184" s="68"/>
      <c r="E184" s="5"/>
      <c r="F184" s="5"/>
      <c r="G184" s="5"/>
      <c r="H184" s="5"/>
      <c r="I184" s="5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</row>
    <row r="185" spans="1:51" x14ac:dyDescent="0.15">
      <c r="A185" s="65"/>
      <c r="B185" s="65"/>
      <c r="C185" s="57"/>
      <c r="D185" s="57"/>
      <c r="E185" s="57"/>
      <c r="F185" s="57"/>
      <c r="G185" s="57"/>
      <c r="H185" s="57"/>
      <c r="I185" s="57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</row>
    <row r="186" spans="1:51" ht="16" x14ac:dyDescent="0.2">
      <c r="A186" s="57"/>
      <c r="B186" s="57"/>
      <c r="C186" s="65"/>
      <c r="D186" s="56"/>
      <c r="E186" s="57"/>
      <c r="F186" s="57"/>
      <c r="G186" s="57"/>
      <c r="H186" s="57"/>
      <c r="I186" s="57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</row>
    <row r="187" spans="1:51" ht="16" x14ac:dyDescent="0.2">
      <c r="A187" s="65"/>
      <c r="B187" s="65"/>
      <c r="C187" s="66"/>
      <c r="D187" s="56"/>
      <c r="E187" s="57"/>
      <c r="F187" s="57"/>
      <c r="G187" s="57"/>
      <c r="H187" s="57"/>
      <c r="I187" s="57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</row>
    <row r="188" spans="1:51" ht="16" x14ac:dyDescent="0.2">
      <c r="A188" s="65"/>
      <c r="B188" s="65"/>
      <c r="C188" s="65"/>
      <c r="D188" s="58"/>
      <c r="E188" s="57"/>
      <c r="F188" s="57"/>
      <c r="G188" s="57"/>
      <c r="H188" s="57"/>
      <c r="I188" s="57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</row>
    <row r="189" spans="1:51" ht="16" x14ac:dyDescent="0.2">
      <c r="A189" s="65"/>
      <c r="B189" s="65"/>
      <c r="C189" s="65"/>
      <c r="D189" s="58"/>
      <c r="E189" s="57"/>
      <c r="F189" s="57"/>
      <c r="G189" s="57"/>
      <c r="H189" s="57"/>
      <c r="I189" s="57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</row>
    <row r="190" spans="1:51" x14ac:dyDescent="0.15">
      <c r="A190" s="65"/>
      <c r="B190" s="65"/>
      <c r="C190" s="57"/>
      <c r="D190" s="63"/>
      <c r="E190" s="57"/>
      <c r="F190" s="57"/>
      <c r="G190" s="57"/>
      <c r="H190" s="57"/>
      <c r="I190" s="57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</row>
    <row r="191" spans="1:51" ht="16" x14ac:dyDescent="0.2">
      <c r="A191" s="57"/>
      <c r="B191" s="57"/>
      <c r="C191" s="65"/>
      <c r="D191" s="56"/>
      <c r="E191" s="5"/>
      <c r="F191" s="5"/>
      <c r="G191" s="5"/>
      <c r="H191" s="5"/>
      <c r="I191" s="5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</row>
    <row r="192" spans="1:51" ht="16" x14ac:dyDescent="0.2">
      <c r="A192" s="65"/>
      <c r="B192" s="65"/>
      <c r="C192" s="57"/>
      <c r="D192" s="48"/>
      <c r="E192" s="5"/>
      <c r="F192" s="5"/>
      <c r="G192" s="5"/>
      <c r="H192" s="5"/>
      <c r="I192" s="5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</row>
    <row r="193" spans="1:51" ht="16" x14ac:dyDescent="0.2">
      <c r="A193" s="57"/>
      <c r="B193" s="57"/>
      <c r="C193" s="57"/>
      <c r="D193" s="68"/>
      <c r="E193" s="5"/>
      <c r="F193" s="5"/>
      <c r="G193" s="5"/>
      <c r="H193" s="5"/>
      <c r="I193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</row>
    <row r="194" spans="1:51" ht="16" x14ac:dyDescent="0.2">
      <c r="A194" s="57"/>
      <c r="B194" s="57"/>
      <c r="C194" s="57"/>
      <c r="D194" s="68"/>
      <c r="E194" s="5"/>
      <c r="F194" s="5"/>
      <c r="G194" s="5"/>
      <c r="H194" s="5"/>
      <c r="I194" s="5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</row>
    <row r="195" spans="1:51" x14ac:dyDescent="0.15">
      <c r="A195" s="57"/>
      <c r="B195" s="57"/>
      <c r="C195" s="57"/>
      <c r="D195" s="63"/>
      <c r="E195" s="57"/>
      <c r="F195" s="57"/>
      <c r="G195" s="57"/>
      <c r="H195" s="57"/>
      <c r="I195" s="57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</row>
    <row r="196" spans="1:51" ht="16" x14ac:dyDescent="0.2">
      <c r="A196" s="57"/>
      <c r="B196" s="57"/>
      <c r="C196" s="57"/>
      <c r="D196" s="56"/>
      <c r="E196" s="77"/>
      <c r="F196" s="78"/>
      <c r="G196" s="78"/>
      <c r="H196" s="77"/>
      <c r="I196" s="77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</row>
    <row r="197" spans="1:51" ht="16" x14ac:dyDescent="0.2">
      <c r="A197" s="57"/>
      <c r="B197" s="57"/>
      <c r="C197" s="57"/>
      <c r="D197" s="56"/>
      <c r="E197" s="77"/>
      <c r="F197" s="77"/>
      <c r="G197" s="77"/>
      <c r="H197" s="77"/>
      <c r="I197" s="77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</row>
    <row r="198" spans="1:51" ht="16" x14ac:dyDescent="0.2">
      <c r="A198" s="57"/>
      <c r="B198" s="57"/>
      <c r="C198" s="57"/>
      <c r="D198" s="58"/>
      <c r="E198" s="77"/>
      <c r="F198" s="77"/>
      <c r="G198" s="77"/>
      <c r="H198" s="77"/>
      <c r="I198" s="57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</row>
    <row r="199" spans="1:51" ht="16" x14ac:dyDescent="0.2">
      <c r="A199" s="57"/>
      <c r="B199" s="57"/>
      <c r="C199" s="57"/>
      <c r="D199" s="58"/>
      <c r="E199" s="77"/>
      <c r="F199" s="77"/>
      <c r="G199" s="77"/>
      <c r="H199" s="77"/>
      <c r="I199" s="77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</row>
    <row r="200" spans="1:51" x14ac:dyDescent="0.15">
      <c r="A200" s="65"/>
      <c r="B200" s="65"/>
      <c r="C200" s="66"/>
      <c r="D200" s="74"/>
      <c r="E200" s="73"/>
      <c r="F200" s="73"/>
      <c r="G200" s="73"/>
      <c r="H200" s="73"/>
      <c r="I200" s="73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</row>
    <row r="201" spans="1:51" ht="16" x14ac:dyDescent="0.2">
      <c r="A201" s="65"/>
      <c r="B201" s="65"/>
      <c r="C201" s="65"/>
      <c r="D201" s="70"/>
      <c r="E201" s="71"/>
      <c r="F201" s="71"/>
      <c r="G201" s="75"/>
      <c r="H201" s="71"/>
      <c r="I201" s="71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</row>
    <row r="202" spans="1:51" ht="16" x14ac:dyDescent="0.2">
      <c r="A202" s="65"/>
      <c r="B202" s="65"/>
      <c r="C202" s="65"/>
      <c r="D202" s="70"/>
      <c r="E202" s="71"/>
      <c r="F202" s="71"/>
      <c r="G202" s="71"/>
      <c r="H202" s="71"/>
      <c r="I202" s="71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</row>
    <row r="203" spans="1:51" ht="16" x14ac:dyDescent="0.2">
      <c r="A203" s="65"/>
      <c r="B203" s="65"/>
      <c r="C203" s="57"/>
      <c r="D203" s="72"/>
      <c r="E203" s="71"/>
      <c r="F203" s="71"/>
      <c r="G203" s="71"/>
      <c r="H203" s="71"/>
      <c r="I203" s="73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</row>
    <row r="204" spans="1:51" ht="16" x14ac:dyDescent="0.2">
      <c r="A204" s="57"/>
      <c r="B204" s="57"/>
      <c r="C204" s="57"/>
      <c r="D204" s="72"/>
      <c r="E204" s="71"/>
      <c r="F204" s="71"/>
      <c r="G204" s="71"/>
      <c r="H204" s="71"/>
      <c r="I204" s="71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</row>
    <row r="205" spans="1:51" ht="16" x14ac:dyDescent="0.2">
      <c r="A205" s="57"/>
      <c r="B205" s="57"/>
      <c r="C205" s="57"/>
      <c r="D205" s="70"/>
      <c r="E205" s="73"/>
      <c r="F205" s="73"/>
      <c r="G205" s="73"/>
      <c r="H205" s="73"/>
      <c r="I205" s="73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</row>
    <row r="206" spans="1:51" ht="16" x14ac:dyDescent="0.2">
      <c r="A206" s="57"/>
      <c r="B206" s="57"/>
      <c r="C206" s="57"/>
      <c r="D206" s="70"/>
      <c r="E206" s="71"/>
      <c r="F206" s="71"/>
      <c r="G206" s="75"/>
      <c r="H206" s="71"/>
      <c r="I206" s="71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</row>
    <row r="207" spans="1:51" ht="16" x14ac:dyDescent="0.2">
      <c r="A207" s="57"/>
      <c r="B207" s="57"/>
      <c r="C207" s="57"/>
      <c r="D207" s="70"/>
      <c r="E207" s="71"/>
      <c r="F207" s="71"/>
      <c r="G207" s="75"/>
      <c r="H207" s="71"/>
      <c r="I207" s="71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</row>
    <row r="208" spans="1:51" ht="16" x14ac:dyDescent="0.2">
      <c r="A208" s="57"/>
      <c r="B208" s="57"/>
      <c r="C208" s="57"/>
      <c r="D208" s="72"/>
      <c r="E208" s="71"/>
      <c r="F208" s="71"/>
      <c r="G208" s="71"/>
      <c r="H208" s="71"/>
      <c r="I208" s="73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</row>
    <row r="209" spans="1:51" ht="16" x14ac:dyDescent="0.2">
      <c r="A209" s="57"/>
      <c r="B209" s="57"/>
      <c r="C209" s="57"/>
      <c r="D209" s="72"/>
      <c r="E209" s="71"/>
      <c r="F209" s="71"/>
      <c r="G209" s="71"/>
      <c r="H209" s="71"/>
      <c r="I209" s="71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</row>
    <row r="210" spans="1:51" ht="16" x14ac:dyDescent="0.2">
      <c r="A210" s="57"/>
      <c r="B210" s="57"/>
      <c r="C210" s="57"/>
      <c r="D210" s="56"/>
      <c r="E210" s="57"/>
      <c r="F210" s="57"/>
      <c r="G210" s="57"/>
      <c r="H210" s="57"/>
      <c r="I210" s="57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</row>
    <row r="211" spans="1:51" ht="16" x14ac:dyDescent="0.2">
      <c r="A211" s="64"/>
      <c r="B211" s="64"/>
      <c r="C211" s="64"/>
      <c r="D211" s="56"/>
      <c r="E211" s="57"/>
      <c r="F211" s="57"/>
      <c r="G211" s="62"/>
      <c r="H211" s="62"/>
      <c r="I211" s="62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</row>
    <row r="212" spans="1:51" ht="16" x14ac:dyDescent="0.2">
      <c r="A212" s="64"/>
      <c r="B212" s="64"/>
      <c r="C212" s="64"/>
      <c r="D212" s="56"/>
      <c r="E212" s="57"/>
      <c r="F212" s="57"/>
      <c r="G212" s="59"/>
      <c r="H212" s="59"/>
      <c r="I212" s="59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</row>
    <row r="213" spans="1:51" ht="16" x14ac:dyDescent="0.2">
      <c r="A213" s="64"/>
      <c r="B213" s="64"/>
      <c r="C213" s="64"/>
      <c r="D213" s="58"/>
      <c r="E213" s="57"/>
      <c r="F213" s="57"/>
      <c r="G213" s="59"/>
      <c r="H213" s="59"/>
      <c r="I213" s="59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</row>
    <row r="214" spans="1:51" ht="16" x14ac:dyDescent="0.2">
      <c r="A214" s="64"/>
      <c r="B214" s="64"/>
      <c r="C214" s="64"/>
      <c r="D214" s="60"/>
      <c r="E214" s="57"/>
      <c r="F214" s="57"/>
      <c r="G214" s="59"/>
      <c r="H214" s="59"/>
      <c r="I214" s="59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</row>
    <row r="215" spans="1:51" ht="16" x14ac:dyDescent="0.2">
      <c r="A215" s="57"/>
      <c r="B215" s="57"/>
      <c r="C215" s="57"/>
      <c r="D215" s="56"/>
      <c r="E215" s="62"/>
      <c r="F215" s="62"/>
      <c r="G215" s="57"/>
      <c r="H215" s="57"/>
      <c r="I215" s="57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</row>
    <row r="216" spans="1:51" ht="16" x14ac:dyDescent="0.2">
      <c r="A216" s="64"/>
      <c r="B216" s="64"/>
      <c r="C216" s="64"/>
      <c r="D216" s="56"/>
      <c r="E216" s="59"/>
      <c r="F216" s="59"/>
      <c r="G216" s="62"/>
      <c r="H216" s="62"/>
      <c r="I216" s="62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</row>
    <row r="217" spans="1:51" ht="16" x14ac:dyDescent="0.2">
      <c r="A217" s="64"/>
      <c r="B217" s="64"/>
      <c r="C217" s="64"/>
      <c r="D217" s="56"/>
      <c r="E217" s="59"/>
      <c r="F217" s="59"/>
      <c r="G217" s="62"/>
      <c r="H217" s="62"/>
      <c r="I217" s="62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</row>
    <row r="218" spans="1:51" ht="16" x14ac:dyDescent="0.2">
      <c r="A218" s="64"/>
      <c r="B218" s="64"/>
      <c r="C218" s="64"/>
      <c r="D218" s="58"/>
      <c r="E218" s="59"/>
      <c r="F218" s="59"/>
      <c r="G218" s="59"/>
      <c r="H218" s="59"/>
      <c r="I218" s="59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</row>
    <row r="219" spans="1:51" ht="16" x14ac:dyDescent="0.2">
      <c r="A219" s="64"/>
      <c r="B219" s="64"/>
      <c r="C219" s="64"/>
      <c r="D219" s="60"/>
      <c r="E219" s="57"/>
      <c r="F219" s="57"/>
      <c r="G219" s="59"/>
      <c r="H219" s="59"/>
      <c r="I219" s="59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</row>
    <row r="220" spans="1:51" ht="16" x14ac:dyDescent="0.2">
      <c r="A220" s="64"/>
      <c r="B220" s="64"/>
      <c r="C220" s="64"/>
      <c r="D220" s="56"/>
      <c r="E220" s="62"/>
      <c r="F220" s="62"/>
      <c r="G220" s="59"/>
      <c r="H220" s="59"/>
      <c r="I220" s="59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</row>
    <row r="221" spans="1:51" ht="16" x14ac:dyDescent="0.2">
      <c r="A221" s="57"/>
      <c r="B221" s="57"/>
      <c r="C221" s="57"/>
      <c r="D221" s="56"/>
      <c r="E221" s="62"/>
      <c r="F221" s="62"/>
      <c r="G221" s="57"/>
      <c r="H221" s="57"/>
      <c r="I221" s="57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</row>
    <row r="222" spans="1:51" ht="16" x14ac:dyDescent="0.2">
      <c r="A222" s="64"/>
      <c r="B222" s="64"/>
      <c r="C222" s="64"/>
      <c r="D222" s="56"/>
      <c r="E222" s="59"/>
      <c r="F222" s="59"/>
      <c r="G222" s="62"/>
      <c r="H222" s="62"/>
      <c r="I222" s="62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</row>
    <row r="223" spans="1:51" ht="16" x14ac:dyDescent="0.2">
      <c r="A223" s="64"/>
      <c r="B223" s="64"/>
      <c r="C223" s="64"/>
      <c r="D223" s="58"/>
      <c r="E223" s="59"/>
      <c r="F223" s="59"/>
      <c r="G223" s="59"/>
      <c r="H223" s="59"/>
      <c r="I223" s="59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</row>
    <row r="224" spans="1:51" ht="16" x14ac:dyDescent="0.2">
      <c r="A224" s="64"/>
      <c r="B224" s="64"/>
      <c r="C224" s="64"/>
      <c r="D224" s="56"/>
      <c r="E224" s="59"/>
      <c r="F224" s="59"/>
      <c r="G224" s="59"/>
      <c r="H224" s="59"/>
      <c r="I224" s="59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</row>
    <row r="225" spans="1:51" ht="16" x14ac:dyDescent="0.2">
      <c r="A225" s="64"/>
      <c r="B225" s="64"/>
      <c r="C225" s="64"/>
      <c r="D225" s="63"/>
      <c r="E225" s="57"/>
      <c r="F225" s="57"/>
      <c r="G225" s="59"/>
      <c r="H225" s="59"/>
      <c r="I225" s="59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</row>
    <row r="226" spans="1:51" ht="16" x14ac:dyDescent="0.2">
      <c r="A226" s="57"/>
      <c r="B226" s="57"/>
      <c r="C226" s="57"/>
      <c r="D226" s="56"/>
      <c r="E226" s="62"/>
      <c r="F226" s="62"/>
      <c r="G226" s="57"/>
      <c r="H226" s="57"/>
      <c r="I226" s="57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</row>
    <row r="227" spans="1:51" ht="16" x14ac:dyDescent="0.2">
      <c r="A227" s="65"/>
      <c r="B227" s="65"/>
      <c r="C227" s="65"/>
      <c r="D227" s="56"/>
      <c r="E227" s="59"/>
      <c r="F227" s="59"/>
      <c r="G227" s="57"/>
      <c r="H227" s="57"/>
      <c r="I227" s="57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</row>
    <row r="228" spans="1:51" ht="16" x14ac:dyDescent="0.2">
      <c r="A228" s="65"/>
      <c r="B228" s="65"/>
      <c r="C228" s="66"/>
      <c r="D228" s="58"/>
      <c r="E228" s="59"/>
      <c r="F228" s="59"/>
      <c r="G228" s="57"/>
      <c r="H228" s="57"/>
      <c r="I228" s="57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</row>
    <row r="229" spans="1:51" ht="16" x14ac:dyDescent="0.2">
      <c r="A229" s="65"/>
      <c r="B229" s="65"/>
      <c r="C229" s="65"/>
      <c r="D229" s="58"/>
      <c r="E229" s="59"/>
      <c r="F229" s="59"/>
      <c r="G229" s="57"/>
      <c r="H229" s="57"/>
      <c r="I229" s="57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</row>
    <row r="230" spans="1:51" x14ac:dyDescent="0.15">
      <c r="A230" s="65"/>
      <c r="B230" s="65"/>
      <c r="C230" s="65"/>
      <c r="D230" s="63"/>
      <c r="E230" s="57"/>
      <c r="F230" s="57"/>
      <c r="G230" s="57"/>
      <c r="H230" s="57"/>
      <c r="I230" s="57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</row>
    <row r="231" spans="1:51" ht="16" x14ac:dyDescent="0.2">
      <c r="A231" s="57"/>
      <c r="B231" s="57"/>
      <c r="C231" s="57"/>
      <c r="D231" s="56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</row>
    <row r="232" spans="1:51" ht="16" x14ac:dyDescent="0.2">
      <c r="A232" s="65"/>
      <c r="B232" s="65"/>
      <c r="C232" s="65"/>
      <c r="D232" s="48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</row>
    <row r="233" spans="1:51" ht="16" x14ac:dyDescent="0.2">
      <c r="A233" s="65"/>
      <c r="B233" s="65"/>
      <c r="C233" s="66"/>
      <c r="D233" s="68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</row>
    <row r="234" spans="1:51" ht="16" x14ac:dyDescent="0.2">
      <c r="A234" s="65"/>
      <c r="B234" s="65"/>
      <c r="C234" s="65"/>
      <c r="D234" s="68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</row>
    <row r="235" spans="1:51" x14ac:dyDescent="0.15">
      <c r="A235" s="65"/>
      <c r="B235" s="65"/>
      <c r="C235" s="65"/>
      <c r="D235" s="63"/>
      <c r="E235" s="57"/>
      <c r="F235" s="57"/>
      <c r="G235" s="57"/>
      <c r="H235" s="57"/>
      <c r="I235" s="57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</row>
    <row r="236" spans="1:51" ht="16" x14ac:dyDescent="0.2">
      <c r="A236" s="57"/>
      <c r="B236" s="57"/>
      <c r="C236" s="57"/>
      <c r="D236" s="56"/>
      <c r="E236" s="57"/>
      <c r="F236" s="57"/>
      <c r="G236" s="57"/>
      <c r="H236" s="57"/>
      <c r="I236" s="57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</row>
    <row r="237" spans="1:51" ht="16" x14ac:dyDescent="0.2">
      <c r="A237" s="57"/>
      <c r="B237" s="57"/>
      <c r="C237" s="57"/>
      <c r="D237" s="56"/>
      <c r="E237" s="57"/>
      <c r="F237" s="57"/>
      <c r="G237" s="57"/>
      <c r="H237" s="57"/>
      <c r="I237" s="57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</row>
    <row r="238" spans="1:51" ht="16" x14ac:dyDescent="0.2">
      <c r="A238" s="65"/>
      <c r="B238" s="65"/>
      <c r="C238" s="65"/>
      <c r="D238" s="56"/>
      <c r="E238" s="57"/>
      <c r="F238" s="57"/>
      <c r="G238" s="57"/>
      <c r="H238" s="57"/>
      <c r="I238" s="57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</row>
    <row r="239" spans="1:51" ht="16" x14ac:dyDescent="0.2">
      <c r="A239" s="65"/>
      <c r="B239" s="65"/>
      <c r="C239" s="65"/>
      <c r="D239" s="58"/>
      <c r="E239" s="57"/>
      <c r="F239" s="57"/>
      <c r="G239" s="57"/>
      <c r="H239" s="57"/>
      <c r="I239" s="57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</row>
    <row r="240" spans="1:51" ht="16" x14ac:dyDescent="0.2">
      <c r="A240" s="65"/>
      <c r="B240" s="65"/>
      <c r="C240" s="66"/>
      <c r="D240" s="58"/>
      <c r="E240" s="57"/>
      <c r="F240" s="57"/>
      <c r="G240" s="57"/>
      <c r="H240" s="57"/>
      <c r="I240" s="57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</row>
    <row r="241" spans="1:51" x14ac:dyDescent="0.15">
      <c r="A241" s="65"/>
      <c r="B241" s="65"/>
      <c r="C241" s="65"/>
      <c r="D241" s="60"/>
      <c r="E241" s="57"/>
      <c r="F241" s="57"/>
      <c r="G241" s="57"/>
      <c r="H241" s="57"/>
      <c r="I241" s="57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</row>
    <row r="242" spans="1:51" ht="16" x14ac:dyDescent="0.2">
      <c r="A242" s="65"/>
      <c r="B242" s="65"/>
      <c r="C242" s="65"/>
      <c r="D242" s="56"/>
      <c r="E242" s="57"/>
      <c r="F242" s="57"/>
      <c r="G242" s="57"/>
      <c r="H242" s="57"/>
      <c r="I242" s="57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</row>
    <row r="243" spans="1:51" ht="16" x14ac:dyDescent="0.2">
      <c r="A243" s="57"/>
      <c r="B243" s="57"/>
      <c r="C243" s="57"/>
      <c r="D243" s="56"/>
      <c r="E243" s="57"/>
      <c r="F243" s="57"/>
      <c r="G243" s="57"/>
      <c r="H243" s="57"/>
      <c r="I243" s="57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</row>
    <row r="244" spans="1:51" ht="16" x14ac:dyDescent="0.2">
      <c r="A244" s="65"/>
      <c r="B244" s="65"/>
      <c r="C244" s="65"/>
      <c r="D244" s="56"/>
      <c r="E244" s="57"/>
      <c r="F244" s="57"/>
      <c r="G244" s="57"/>
      <c r="H244" s="57"/>
      <c r="I244" s="57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</row>
    <row r="245" spans="1:51" ht="16" x14ac:dyDescent="0.2">
      <c r="A245" s="65"/>
      <c r="B245" s="65"/>
      <c r="C245" s="66"/>
      <c r="D245" s="58"/>
      <c r="E245" s="57"/>
      <c r="F245" s="57"/>
      <c r="G245" s="57"/>
      <c r="H245" s="57"/>
      <c r="I245" s="57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</row>
    <row r="246" spans="1:51" ht="16" x14ac:dyDescent="0.2">
      <c r="A246" s="65"/>
      <c r="B246" s="65"/>
      <c r="C246" s="65"/>
      <c r="D246" s="56"/>
      <c r="E246" s="57"/>
      <c r="F246" s="57"/>
      <c r="G246" s="57"/>
      <c r="H246" s="57"/>
      <c r="I246" s="57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</row>
    <row r="247" spans="1:51" x14ac:dyDescent="0.15">
      <c r="A247" s="65"/>
      <c r="B247" s="65"/>
      <c r="C247" s="65"/>
      <c r="D247" s="76"/>
      <c r="E247" s="57"/>
      <c r="F247" s="57"/>
      <c r="G247" s="57"/>
      <c r="H247" s="57"/>
      <c r="I247" s="57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</row>
    <row r="248" spans="1:51" ht="16" x14ac:dyDescent="0.2">
      <c r="A248" s="57"/>
      <c r="B248" s="57"/>
      <c r="C248" s="57"/>
      <c r="D248" s="56"/>
      <c r="E248" s="57"/>
      <c r="F248" s="57"/>
      <c r="G248" s="57"/>
      <c r="H248" s="57"/>
      <c r="I248" s="57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</row>
    <row r="249" spans="1:51" ht="16" x14ac:dyDescent="0.2">
      <c r="A249" s="57"/>
      <c r="B249" s="57"/>
      <c r="C249" s="57"/>
      <c r="D249" s="56"/>
      <c r="E249" s="57"/>
      <c r="F249" s="57"/>
      <c r="G249" s="57"/>
      <c r="H249" s="57"/>
      <c r="I249" s="57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</row>
    <row r="250" spans="1:51" ht="16" x14ac:dyDescent="0.2">
      <c r="A250" s="57"/>
      <c r="B250" s="57"/>
      <c r="C250" s="57"/>
      <c r="D250" s="58"/>
      <c r="E250" s="57"/>
      <c r="F250" s="57"/>
      <c r="G250" s="57"/>
      <c r="H250" s="57"/>
      <c r="I250" s="57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</row>
    <row r="251" spans="1:51" ht="16" x14ac:dyDescent="0.2">
      <c r="A251" s="57"/>
      <c r="B251" s="57"/>
      <c r="C251" s="57"/>
      <c r="D251" s="56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</row>
    <row r="252" spans="1:51" ht="16" x14ac:dyDescent="0.2">
      <c r="A252" s="57"/>
      <c r="B252" s="57"/>
      <c r="C252" s="57"/>
      <c r="D252" s="48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</row>
    <row r="253" spans="1:51" ht="16" x14ac:dyDescent="0.2">
      <c r="A253" s="57"/>
      <c r="B253" s="57"/>
      <c r="C253" s="57"/>
      <c r="D253" s="68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</row>
    <row r="254" spans="1:51" ht="16" x14ac:dyDescent="0.2">
      <c r="A254" s="64"/>
      <c r="B254" s="64"/>
      <c r="C254" s="64"/>
      <c r="D254" s="68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</row>
    <row r="255" spans="1:51" ht="16" x14ac:dyDescent="0.2">
      <c r="A255" s="64"/>
      <c r="B255" s="64"/>
      <c r="C255" s="64"/>
      <c r="D255" s="58"/>
      <c r="E255" s="57"/>
      <c r="F255" s="57"/>
      <c r="G255" s="59"/>
      <c r="H255" s="59"/>
      <c r="I255" s="59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</row>
    <row r="256" spans="1:51" ht="16" x14ac:dyDescent="0.2">
      <c r="A256" s="64"/>
      <c r="B256" s="64"/>
      <c r="C256" s="64"/>
      <c r="D256" s="56"/>
      <c r="E256" s="57"/>
      <c r="F256" s="57"/>
      <c r="G256" s="59"/>
      <c r="H256" s="59"/>
      <c r="I256" s="59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</row>
    <row r="257" spans="1:51" ht="16" x14ac:dyDescent="0.2">
      <c r="A257" s="64"/>
      <c r="B257" s="64"/>
      <c r="C257" s="64"/>
      <c r="D257" s="76"/>
      <c r="E257" s="57"/>
      <c r="F257" s="57"/>
      <c r="G257" s="59"/>
      <c r="H257" s="59"/>
      <c r="I257" s="59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</row>
    <row r="258" spans="1:51" ht="16" x14ac:dyDescent="0.2">
      <c r="A258" s="57"/>
      <c r="B258" s="57"/>
      <c r="C258" s="57"/>
      <c r="D258" s="56"/>
      <c r="E258" s="62"/>
      <c r="F258" s="62"/>
      <c r="G258" s="57"/>
      <c r="H258" s="57"/>
      <c r="I258" s="57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</row>
    <row r="259" spans="1:51" ht="16" x14ac:dyDescent="0.2">
      <c r="A259" s="65"/>
      <c r="B259" s="65"/>
      <c r="C259" s="65"/>
      <c r="D259" s="56"/>
      <c r="E259" s="59"/>
      <c r="F259" s="59"/>
      <c r="G259" s="57"/>
      <c r="H259" s="57"/>
      <c r="I259" s="57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</row>
    <row r="260" spans="1:51" ht="16" x14ac:dyDescent="0.2">
      <c r="A260" s="65"/>
      <c r="B260" s="65"/>
      <c r="C260" s="65"/>
      <c r="D260" s="58"/>
      <c r="E260" s="59"/>
      <c r="F260" s="59"/>
      <c r="G260" s="57"/>
      <c r="H260" s="57"/>
      <c r="I260" s="57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</row>
    <row r="261" spans="1:51" ht="16" x14ac:dyDescent="0.2">
      <c r="A261" s="65"/>
      <c r="B261" s="65"/>
      <c r="C261" s="65"/>
      <c r="D261" s="56"/>
      <c r="E261" s="59"/>
      <c r="F261" s="59"/>
      <c r="G261" s="57"/>
      <c r="H261" s="57"/>
      <c r="I261" s="57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</row>
    <row r="262" spans="1:51" x14ac:dyDescent="0.15">
      <c r="A262" s="65"/>
      <c r="B262" s="65"/>
      <c r="C262" s="65"/>
      <c r="D262" s="76"/>
      <c r="E262" s="57"/>
      <c r="F262" s="57"/>
      <c r="G262" s="57"/>
      <c r="H262" s="57"/>
      <c r="I262" s="57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</row>
    <row r="263" spans="1:51" ht="16" x14ac:dyDescent="0.2">
      <c r="A263" s="57"/>
      <c r="B263" s="57"/>
      <c r="C263" s="57"/>
      <c r="D263" s="56"/>
      <c r="E263" s="57"/>
      <c r="F263" s="57"/>
      <c r="G263" s="57"/>
      <c r="H263" s="57"/>
      <c r="I263" s="57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</row>
    <row r="264" spans="1:51" ht="16" x14ac:dyDescent="0.2">
      <c r="A264" s="64"/>
      <c r="B264" s="64"/>
      <c r="C264" s="64"/>
      <c r="D264" s="56"/>
      <c r="E264" s="57"/>
      <c r="F264" s="57"/>
      <c r="G264" s="59"/>
      <c r="H264" s="59"/>
      <c r="I264" s="59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</row>
    <row r="265" spans="1:51" ht="16" x14ac:dyDescent="0.2">
      <c r="A265" s="64"/>
      <c r="B265" s="64"/>
      <c r="C265" s="64"/>
      <c r="D265" s="58"/>
      <c r="E265" s="57"/>
      <c r="F265" s="57"/>
      <c r="G265" s="59"/>
      <c r="H265" s="59"/>
      <c r="I265" s="59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</row>
    <row r="266" spans="1:51" ht="16" x14ac:dyDescent="0.2">
      <c r="A266" s="64"/>
      <c r="B266" s="64"/>
      <c r="C266" s="64"/>
      <c r="D266" s="70"/>
      <c r="E266" s="73"/>
      <c r="F266" s="73"/>
      <c r="G266" s="73"/>
      <c r="H266" s="73"/>
      <c r="I266" s="73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</row>
    <row r="267" spans="1:51" ht="16" x14ac:dyDescent="0.2">
      <c r="A267" s="64"/>
      <c r="B267" s="64"/>
      <c r="C267" s="64"/>
      <c r="D267" s="70"/>
      <c r="E267" s="73"/>
      <c r="F267" s="73"/>
      <c r="G267" s="73"/>
      <c r="H267" s="73"/>
      <c r="I267" s="73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</row>
    <row r="268" spans="1:51" ht="16" x14ac:dyDescent="0.2">
      <c r="A268" s="64"/>
      <c r="B268" s="64"/>
      <c r="C268" s="64"/>
      <c r="D268" s="72"/>
      <c r="E268" s="73"/>
      <c r="F268" s="73"/>
      <c r="G268" s="73"/>
      <c r="H268" s="73"/>
      <c r="I268" s="73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</row>
    <row r="269" spans="1:51" ht="16" x14ac:dyDescent="0.2">
      <c r="A269" s="64"/>
      <c r="B269" s="64"/>
      <c r="C269" s="64"/>
      <c r="D269" s="72"/>
      <c r="E269" s="73"/>
      <c r="F269" s="73"/>
      <c r="G269" s="73"/>
      <c r="H269" s="73"/>
      <c r="I269" s="73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</row>
    <row r="270" spans="1:51" ht="16" x14ac:dyDescent="0.2">
      <c r="A270" s="64"/>
      <c r="B270" s="64"/>
      <c r="C270" s="64"/>
      <c r="D270" s="70"/>
      <c r="E270" s="73"/>
      <c r="F270" s="73"/>
      <c r="G270" s="73"/>
      <c r="H270" s="73"/>
      <c r="I270" s="73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</row>
    <row r="271" spans="1:51" ht="16" x14ac:dyDescent="0.2">
      <c r="A271" s="64"/>
      <c r="B271" s="64"/>
      <c r="C271" s="64"/>
      <c r="D271" s="70"/>
      <c r="E271" s="73"/>
      <c r="F271" s="73"/>
      <c r="G271" s="73"/>
      <c r="H271" s="73"/>
      <c r="I271" s="73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</row>
    <row r="272" spans="1:51" ht="16" x14ac:dyDescent="0.2">
      <c r="A272" s="64"/>
      <c r="B272" s="64"/>
      <c r="C272" s="64"/>
      <c r="D272" s="58"/>
      <c r="E272" s="59"/>
      <c r="F272" s="59"/>
      <c r="G272" s="59"/>
      <c r="H272" s="59"/>
      <c r="I272" s="59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</row>
    <row r="273" spans="1:51" ht="16" x14ac:dyDescent="0.2">
      <c r="A273" s="57"/>
      <c r="B273" s="57"/>
      <c r="C273" s="59"/>
      <c r="D273" s="56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</row>
    <row r="274" spans="1:51" ht="16" x14ac:dyDescent="0.2">
      <c r="A274" s="65"/>
      <c r="B274" s="65"/>
      <c r="C274" s="96"/>
      <c r="D274" s="48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</row>
    <row r="275" spans="1:51" ht="16" x14ac:dyDescent="0.2">
      <c r="A275" s="65"/>
      <c r="B275" s="65"/>
      <c r="C275" s="64"/>
      <c r="D275" s="68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</row>
    <row r="276" spans="1:51" ht="16" x14ac:dyDescent="0.2">
      <c r="A276" s="65"/>
      <c r="B276" s="65"/>
      <c r="C276" s="64"/>
      <c r="D276" s="68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</row>
    <row r="277" spans="1:51" ht="16" x14ac:dyDescent="0.2">
      <c r="A277" s="65"/>
      <c r="B277" s="65"/>
      <c r="C277" s="59"/>
      <c r="D277" s="57"/>
      <c r="E277" s="57"/>
      <c r="F277" s="57"/>
      <c r="G277" s="57"/>
      <c r="H277" s="57"/>
      <c r="I277" s="57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</row>
    <row r="278" spans="1:51" ht="16" x14ac:dyDescent="0.2">
      <c r="A278" s="57"/>
      <c r="B278" s="57"/>
      <c r="C278" s="59"/>
      <c r="D278" s="48"/>
      <c r="E278" s="49"/>
      <c r="F278" s="49"/>
      <c r="G278" s="49"/>
      <c r="H278" s="49"/>
      <c r="I278" s="49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</row>
    <row r="279" spans="1:51" ht="16" x14ac:dyDescent="0.2">
      <c r="A279" s="57"/>
      <c r="B279" s="57"/>
      <c r="C279" s="59"/>
      <c r="D279" s="48"/>
      <c r="E279" s="49"/>
      <c r="F279" s="49"/>
      <c r="G279" s="49"/>
      <c r="H279" s="49"/>
      <c r="I279" s="49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</row>
    <row r="280" spans="1:51" ht="16" x14ac:dyDescent="0.2">
      <c r="A280" s="57"/>
      <c r="B280" s="57"/>
      <c r="C280" s="59"/>
      <c r="D280" s="68"/>
      <c r="E280" s="49"/>
      <c r="F280" s="49"/>
      <c r="G280" s="49"/>
      <c r="H280" s="49"/>
      <c r="I280" s="49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</row>
    <row r="281" spans="1:51" ht="16" x14ac:dyDescent="0.2">
      <c r="A281" s="57"/>
      <c r="B281" s="57"/>
      <c r="C281" s="59"/>
      <c r="D281" s="68"/>
      <c r="E281" s="49"/>
      <c r="F281" s="49"/>
      <c r="G281" s="49"/>
      <c r="H281" s="49"/>
      <c r="I281" s="49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</row>
    <row r="282" spans="1:51" ht="16" x14ac:dyDescent="0.2">
      <c r="A282" s="57"/>
      <c r="B282" s="57"/>
      <c r="C282" s="59"/>
      <c r="D282" s="57"/>
      <c r="E282" s="57"/>
      <c r="F282" s="57"/>
      <c r="G282" s="57"/>
      <c r="H282" s="57"/>
      <c r="I282" s="57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</row>
    <row r="283" spans="1:51" ht="16" x14ac:dyDescent="0.2">
      <c r="A283" s="57"/>
      <c r="B283" s="57"/>
      <c r="C283" s="59"/>
      <c r="D283" s="56"/>
      <c r="E283" s="5"/>
      <c r="F283" s="5"/>
      <c r="G283" s="5"/>
      <c r="H283" s="5"/>
      <c r="I283" s="5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</row>
    <row r="284" spans="1:51" ht="16" x14ac:dyDescent="0.2">
      <c r="A284" s="65"/>
      <c r="B284" s="65"/>
      <c r="C284" s="64"/>
      <c r="D284" s="48"/>
      <c r="E284" s="5"/>
      <c r="F284" s="5"/>
      <c r="G284" s="5"/>
      <c r="H284" s="5"/>
      <c r="I284" s="5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</row>
    <row r="285" spans="1:51" ht="16" x14ac:dyDescent="0.2">
      <c r="A285" s="65"/>
      <c r="B285" s="65"/>
      <c r="C285" s="96"/>
      <c r="D285" s="68"/>
      <c r="E285" s="5"/>
      <c r="F285" s="5"/>
      <c r="G285" s="5"/>
      <c r="H285" s="5"/>
      <c r="I285" s="5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</row>
    <row r="286" spans="1:51" ht="16" x14ac:dyDescent="0.2">
      <c r="A286" s="65"/>
      <c r="B286" s="65"/>
      <c r="C286" s="64"/>
      <c r="D286" s="68"/>
      <c r="E286" s="5"/>
      <c r="F286" s="5"/>
      <c r="G286" s="5"/>
      <c r="H286" s="5"/>
      <c r="I286" s="5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</row>
    <row r="287" spans="1:51" ht="16" x14ac:dyDescent="0.2">
      <c r="A287" s="65"/>
      <c r="B287" s="65"/>
      <c r="C287" s="64"/>
      <c r="D287"/>
      <c r="E287"/>
      <c r="F287"/>
      <c r="G287"/>
      <c r="H287"/>
      <c r="I287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</row>
    <row r="288" spans="1:51" ht="16" x14ac:dyDescent="0.2">
      <c r="A288" s="57"/>
      <c r="B288" s="57"/>
      <c r="C288" s="59"/>
      <c r="D288" s="48"/>
      <c r="E288" s="49"/>
      <c r="F288" s="49"/>
      <c r="G288" s="49"/>
      <c r="H288" s="49"/>
      <c r="I288" s="49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</row>
    <row r="289" spans="1:51" ht="16" x14ac:dyDescent="0.2">
      <c r="A289" s="57"/>
      <c r="B289" s="57"/>
      <c r="C289" s="59"/>
      <c r="D289" s="48"/>
      <c r="E289" s="49"/>
      <c r="F289" s="49"/>
      <c r="G289" s="49"/>
      <c r="H289" s="49"/>
      <c r="I289" s="49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</row>
    <row r="290" spans="1:51" ht="16" x14ac:dyDescent="0.2">
      <c r="A290" s="57"/>
      <c r="B290" s="57"/>
      <c r="C290" s="59"/>
      <c r="D290" s="68"/>
      <c r="E290" s="49"/>
      <c r="F290" s="49"/>
      <c r="G290" s="49"/>
      <c r="H290" s="49"/>
      <c r="I290" s="49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</row>
    <row r="291" spans="1:51" ht="16" x14ac:dyDescent="0.2">
      <c r="A291" s="57"/>
      <c r="B291" s="57"/>
      <c r="C291" s="59"/>
      <c r="D291" s="68"/>
      <c r="E291" s="49"/>
      <c r="F291" s="49"/>
      <c r="G291" s="49"/>
      <c r="H291" s="49"/>
      <c r="I291" s="49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</row>
    <row r="292" spans="1:51" ht="16" x14ac:dyDescent="0.2">
      <c r="A292" s="57"/>
      <c r="B292" s="57"/>
      <c r="C292" s="59"/>
      <c r="D292" s="57"/>
      <c r="E292" s="57"/>
      <c r="F292" s="57"/>
      <c r="G292" s="57"/>
      <c r="H292" s="57"/>
      <c r="I292" s="57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</row>
    <row r="293" spans="1:51" ht="16" x14ac:dyDescent="0.2">
      <c r="A293" s="57"/>
      <c r="B293" s="57"/>
      <c r="C293"/>
      <c r="D293" s="56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</row>
    <row r="294" spans="1:51" ht="16" x14ac:dyDescent="0.2">
      <c r="A294" s="57"/>
      <c r="B294" s="57"/>
      <c r="C294"/>
      <c r="D294" s="48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</row>
    <row r="295" spans="1:51" ht="16" x14ac:dyDescent="0.2">
      <c r="A295" s="57"/>
      <c r="B295" s="57"/>
      <c r="C295"/>
      <c r="D295" s="68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</row>
    <row r="296" spans="1:51" ht="16" x14ac:dyDescent="0.2">
      <c r="A296" s="57"/>
      <c r="B296" s="57"/>
      <c r="C296"/>
      <c r="D296" s="68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</row>
    <row r="297" spans="1:51" ht="16" x14ac:dyDescent="0.2">
      <c r="A297" s="57"/>
      <c r="B297" s="57"/>
      <c r="C297" s="59"/>
      <c r="D297" s="57"/>
      <c r="E297" s="57"/>
      <c r="F297" s="57"/>
      <c r="G297" s="57"/>
      <c r="H297" s="57"/>
      <c r="I297" s="57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</row>
    <row r="298" spans="1:51" ht="16" x14ac:dyDescent="0.2">
      <c r="A298" s="57"/>
      <c r="B298" s="57"/>
      <c r="C298" s="59"/>
      <c r="D298" s="56"/>
      <c r="E298" s="5"/>
      <c r="F298" s="5"/>
      <c r="G298" s="5"/>
      <c r="H298" s="5"/>
      <c r="I298" s="5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</row>
    <row r="299" spans="1:51" ht="16" x14ac:dyDescent="0.2">
      <c r="A299" s="65"/>
      <c r="B299" s="65"/>
      <c r="C299" s="59"/>
      <c r="D299" s="48"/>
      <c r="E299" s="5"/>
      <c r="F299" s="5"/>
      <c r="G299" s="5"/>
      <c r="H299" s="5"/>
      <c r="I299" s="5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</row>
    <row r="300" spans="1:51" ht="16" x14ac:dyDescent="0.2">
      <c r="A300" s="65"/>
      <c r="B300" s="65"/>
      <c r="C300" s="59"/>
      <c r="D300" s="68"/>
      <c r="E300" s="5"/>
      <c r="F300" s="5"/>
      <c r="G300" s="5"/>
      <c r="H300" s="5"/>
      <c r="I300" s="5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</row>
    <row r="301" spans="1:51" ht="16" x14ac:dyDescent="0.2">
      <c r="A301" s="57"/>
      <c r="B301" s="57"/>
      <c r="C301" s="59"/>
      <c r="D301" s="68"/>
      <c r="E301" s="5"/>
      <c r="F301" s="5"/>
      <c r="G301" s="5"/>
      <c r="H301" s="5"/>
      <c r="I301" s="5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</row>
    <row r="302" spans="1:51" ht="16" x14ac:dyDescent="0.2">
      <c r="A302" s="57"/>
      <c r="B302" s="57"/>
      <c r="C302" s="59"/>
      <c r="D302" s="57"/>
      <c r="E302" s="57"/>
      <c r="F302" s="57"/>
      <c r="G302" s="59"/>
      <c r="H302" s="59"/>
      <c r="I302" s="59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</row>
    <row r="303" spans="1:51" ht="16" x14ac:dyDescent="0.2">
      <c r="A303" s="57"/>
      <c r="B303" s="57"/>
      <c r="C303" s="59"/>
      <c r="D303" s="56"/>
      <c r="E303" s="59"/>
      <c r="F303" s="59"/>
      <c r="G303" s="57"/>
      <c r="H303" s="57"/>
      <c r="I303" s="57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</row>
    <row r="304" spans="1:51" ht="16" x14ac:dyDescent="0.2">
      <c r="A304" s="57"/>
      <c r="B304" s="57"/>
      <c r="C304" s="59"/>
      <c r="D304" s="56"/>
      <c r="E304" s="59"/>
      <c r="F304" s="59"/>
      <c r="G304" s="57"/>
      <c r="H304" s="57"/>
      <c r="I304" s="57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</row>
    <row r="305" spans="1:51" ht="16" x14ac:dyDescent="0.2">
      <c r="A305" s="57"/>
      <c r="B305" s="57"/>
      <c r="C305" s="59"/>
      <c r="D305" s="58"/>
      <c r="E305" s="59"/>
      <c r="F305" s="59"/>
      <c r="G305" s="57"/>
      <c r="H305" s="57"/>
      <c r="I305" s="57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</row>
    <row r="306" spans="1:51" ht="16" x14ac:dyDescent="0.2">
      <c r="A306" s="57"/>
      <c r="B306" s="57"/>
      <c r="C306" s="59"/>
      <c r="D306" s="58"/>
      <c r="E306" s="59"/>
      <c r="F306" s="59"/>
      <c r="G306" s="57"/>
      <c r="H306" s="57"/>
      <c r="I306" s="57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</row>
    <row r="307" spans="1:51" ht="16" x14ac:dyDescent="0.2">
      <c r="A307" s="57"/>
      <c r="B307" s="57"/>
      <c r="C307" s="59"/>
      <c r="D307" s="57"/>
      <c r="E307" s="57"/>
      <c r="F307" s="57"/>
      <c r="G307" s="57"/>
      <c r="H307" s="57"/>
      <c r="I307" s="57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</row>
    <row r="308" spans="1:51" ht="16" x14ac:dyDescent="0.2">
      <c r="A308" s="57"/>
      <c r="B308" s="57"/>
      <c r="C308" s="59"/>
      <c r="D308" s="76"/>
      <c r="E308" s="76"/>
      <c r="F308" s="57"/>
      <c r="G308" s="57"/>
      <c r="H308" s="57"/>
      <c r="I308" s="57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</row>
    <row r="309" spans="1:51" ht="16" x14ac:dyDescent="0.2">
      <c r="A309" s="57"/>
      <c r="B309" s="57"/>
      <c r="C309" s="59"/>
      <c r="D309" s="76"/>
      <c r="E309" s="76"/>
      <c r="F309" s="57"/>
      <c r="G309" s="57"/>
      <c r="H309" s="57"/>
      <c r="I309" s="57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</row>
    <row r="310" spans="1:51" ht="16" x14ac:dyDescent="0.2">
      <c r="A310" s="57"/>
      <c r="B310" s="57"/>
      <c r="C310" s="59"/>
      <c r="D310" s="76"/>
      <c r="E310" s="76"/>
      <c r="F310" s="57"/>
      <c r="G310" s="57"/>
      <c r="H310" s="57"/>
      <c r="I310" s="57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</row>
    <row r="311" spans="1:51" ht="16" x14ac:dyDescent="0.2">
      <c r="A311" s="57"/>
      <c r="B311" s="57"/>
      <c r="C311" s="59"/>
      <c r="D311" s="76"/>
      <c r="E311" s="76"/>
      <c r="F311" s="57"/>
      <c r="G311" s="57"/>
      <c r="H311" s="57"/>
      <c r="I311" s="57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</row>
    <row r="312" spans="1:51" ht="16" x14ac:dyDescent="0.2">
      <c r="A312" s="57"/>
      <c r="B312" s="57"/>
      <c r="C312" s="59"/>
      <c r="D312" s="57"/>
      <c r="E312" s="57"/>
      <c r="F312" s="57"/>
      <c r="G312" s="57"/>
      <c r="H312" s="57"/>
      <c r="I312" s="57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</row>
    <row r="313" spans="1:51" ht="16" x14ac:dyDescent="0.2">
      <c r="A313" s="57"/>
      <c r="B313" s="57"/>
      <c r="C313" s="59"/>
      <c r="D313" s="56"/>
      <c r="E313" s="59"/>
      <c r="F313" s="59"/>
      <c r="G313" s="57"/>
      <c r="H313" s="57"/>
      <c r="I313" s="57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</row>
    <row r="314" spans="1:51" ht="16" x14ac:dyDescent="0.2">
      <c r="A314" s="57"/>
      <c r="B314" s="57"/>
      <c r="C314" s="59"/>
      <c r="D314" s="56"/>
      <c r="E314" s="59"/>
      <c r="F314" s="59"/>
      <c r="G314" s="57"/>
      <c r="H314" s="57"/>
      <c r="I314" s="57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</row>
    <row r="315" spans="1:51" ht="16" x14ac:dyDescent="0.2">
      <c r="A315" s="57"/>
      <c r="B315" s="57"/>
      <c r="C315" s="59"/>
      <c r="D315" s="58"/>
      <c r="E315" s="59"/>
      <c r="F315" s="59"/>
      <c r="G315" s="57"/>
      <c r="H315" s="57"/>
      <c r="I315" s="57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</row>
    <row r="316" spans="1:51" ht="16" x14ac:dyDescent="0.2">
      <c r="A316" s="57"/>
      <c r="B316" s="57"/>
      <c r="C316" s="59"/>
      <c r="D316" s="58"/>
      <c r="E316" s="59"/>
      <c r="F316" s="59"/>
      <c r="G316" s="57"/>
      <c r="H316" s="57"/>
      <c r="I316" s="57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</row>
    <row r="317" spans="1:51" ht="16" x14ac:dyDescent="0.2">
      <c r="A317" s="57"/>
      <c r="B317" s="57"/>
      <c r="C317" s="59"/>
      <c r="D317" s="57"/>
      <c r="E317" s="57"/>
      <c r="F317" s="57"/>
      <c r="G317" s="57"/>
      <c r="H317" s="57"/>
      <c r="I317" s="57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</row>
    <row r="318" spans="1:51" ht="16" x14ac:dyDescent="0.2">
      <c r="A318" s="57"/>
      <c r="B318" s="57"/>
      <c r="C318" s="59"/>
      <c r="D318" s="48"/>
      <c r="E318" s="49"/>
      <c r="F318" s="49"/>
      <c r="G318" s="49"/>
      <c r="H318" s="49"/>
      <c r="I318" s="49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</row>
    <row r="319" spans="1:51" ht="16" x14ac:dyDescent="0.2">
      <c r="A319" s="57"/>
      <c r="B319" s="57"/>
      <c r="C319" s="59"/>
      <c r="D319" s="48"/>
      <c r="E319" s="49"/>
      <c r="F319" s="49"/>
      <c r="G319" s="49"/>
      <c r="H319" s="49"/>
      <c r="I319" s="49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</row>
    <row r="320" spans="1:51" ht="16" x14ac:dyDescent="0.2">
      <c r="A320" s="57"/>
      <c r="B320" s="57"/>
      <c r="C320" s="59"/>
      <c r="D320" s="48"/>
      <c r="E320" s="49"/>
      <c r="F320" s="49"/>
      <c r="G320" s="49"/>
      <c r="H320" s="49"/>
      <c r="I320" s="49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</row>
    <row r="321" spans="1:51" ht="16" x14ac:dyDescent="0.2">
      <c r="A321" s="57"/>
      <c r="B321" s="57"/>
      <c r="C321" s="59"/>
      <c r="D321" s="68"/>
      <c r="E321" s="49"/>
      <c r="F321" s="49"/>
      <c r="G321" s="49"/>
      <c r="H321" s="49"/>
      <c r="I321" s="49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</row>
    <row r="322" spans="1:51" ht="16" x14ac:dyDescent="0.2">
      <c r="A322" s="57"/>
      <c r="B322" s="57"/>
      <c r="C322" s="59"/>
      <c r="D322" s="68"/>
      <c r="E322" s="49"/>
      <c r="F322" s="49"/>
      <c r="G322" s="49"/>
      <c r="H322" s="49"/>
      <c r="I322" s="49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</row>
    <row r="323" spans="1:51" ht="16" x14ac:dyDescent="0.2">
      <c r="A323" s="57"/>
      <c r="B323" s="57"/>
      <c r="C323" s="59"/>
      <c r="D323" s="57"/>
      <c r="E323" s="57"/>
      <c r="F323" s="57"/>
      <c r="G323" s="57"/>
      <c r="H323" s="57"/>
      <c r="I323" s="57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</row>
    <row r="324" spans="1:51" ht="16" x14ac:dyDescent="0.2">
      <c r="A324" s="57"/>
      <c r="B324" s="57"/>
      <c r="C324" s="59"/>
      <c r="D324" s="56"/>
      <c r="E324" s="91"/>
      <c r="F324" s="91"/>
      <c r="G324" s="92"/>
      <c r="H324" s="91"/>
      <c r="I324" s="91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</row>
    <row r="325" spans="1:51" ht="16" x14ac:dyDescent="0.2">
      <c r="A325" s="57"/>
      <c r="B325" s="57"/>
      <c r="C325" s="59"/>
      <c r="D325" s="56"/>
      <c r="E325" s="91"/>
      <c r="F325" s="91"/>
      <c r="G325" s="91"/>
      <c r="H325" s="91"/>
      <c r="I325" s="91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</row>
    <row r="326" spans="1:51" ht="16" x14ac:dyDescent="0.2">
      <c r="A326" s="57"/>
      <c r="B326" s="57"/>
      <c r="C326" s="59"/>
      <c r="D326" s="58"/>
      <c r="E326" s="91"/>
      <c r="F326" s="91"/>
      <c r="G326" s="91"/>
      <c r="H326" s="91"/>
      <c r="I326" s="59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</row>
    <row r="327" spans="1:51" ht="16" x14ac:dyDescent="0.2">
      <c r="A327" s="57"/>
      <c r="B327" s="57"/>
      <c r="C327" s="59"/>
      <c r="D327" s="58"/>
      <c r="E327" s="91"/>
      <c r="F327" s="91"/>
      <c r="G327" s="91"/>
      <c r="H327" s="91"/>
      <c r="I327" s="59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</row>
    <row r="328" spans="1:51" ht="16" x14ac:dyDescent="0.2">
      <c r="A328" s="57"/>
      <c r="B328" s="57"/>
      <c r="C328" s="59"/>
      <c r="D328" s="58"/>
      <c r="E328" s="91"/>
      <c r="F328" s="91"/>
      <c r="G328" s="91"/>
      <c r="H328" s="91"/>
      <c r="I328" s="91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</row>
    <row r="329" spans="1:51" ht="16" x14ac:dyDescent="0.2">
      <c r="A329" s="57"/>
      <c r="B329" s="57"/>
      <c r="C329" s="59"/>
      <c r="D329" s="57"/>
      <c r="E329" s="57"/>
      <c r="F329" s="57"/>
      <c r="G329" s="57"/>
      <c r="H329" s="57"/>
      <c r="I329" s="57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</row>
    <row r="330" spans="1:51" ht="16" x14ac:dyDescent="0.2">
      <c r="A330" s="57"/>
      <c r="B330" s="57"/>
      <c r="C330" s="59"/>
      <c r="D330" s="79"/>
      <c r="E330" s="57"/>
      <c r="F330" s="57"/>
      <c r="G330" s="57"/>
      <c r="H330" s="57"/>
      <c r="I330" s="57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</row>
    <row r="331" spans="1:51" ht="16" x14ac:dyDescent="0.2">
      <c r="A331" s="57"/>
      <c r="B331" s="57"/>
      <c r="C331" s="79"/>
      <c r="D331" s="79"/>
      <c r="E331" s="79"/>
      <c r="F331" s="79"/>
      <c r="G331" s="79"/>
      <c r="H331" s="79"/>
      <c r="I331" s="79"/>
      <c r="J331" s="79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</row>
    <row r="332" spans="1:51" ht="16" x14ac:dyDescent="0.2">
      <c r="A332" s="64"/>
      <c r="B332" s="64"/>
      <c r="C332" s="97"/>
      <c r="D332" s="79"/>
      <c r="E332" s="79"/>
      <c r="F332" s="79"/>
      <c r="G332" s="80"/>
      <c r="H332" s="80"/>
      <c r="I332" s="80"/>
      <c r="J332" s="79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</row>
    <row r="333" spans="1:51" ht="16" x14ac:dyDescent="0.2">
      <c r="A333" s="64"/>
      <c r="B333" s="64"/>
      <c r="C333" s="97"/>
      <c r="D333" s="81"/>
      <c r="E333" s="79"/>
      <c r="F333" s="79"/>
      <c r="G333" s="79"/>
      <c r="H333" s="79"/>
      <c r="I333" s="79"/>
      <c r="J333" s="79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</row>
    <row r="334" spans="1:51" ht="16" x14ac:dyDescent="0.2">
      <c r="A334" s="64"/>
      <c r="B334" s="64"/>
      <c r="C334" s="97"/>
      <c r="D334" s="68"/>
      <c r="E334" s="79"/>
      <c r="F334" s="79"/>
      <c r="G334" s="79"/>
      <c r="H334" s="79"/>
      <c r="I334" s="59"/>
      <c r="J334" s="79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</row>
    <row r="335" spans="1:51" ht="16" x14ac:dyDescent="0.2">
      <c r="A335" s="64"/>
      <c r="B335" s="64"/>
      <c r="C335" s="97"/>
      <c r="D335" s="79"/>
      <c r="E335" s="79"/>
      <c r="F335" s="79"/>
      <c r="G335" s="79"/>
      <c r="H335" s="79"/>
      <c r="I335" s="59"/>
      <c r="J335" s="79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</row>
    <row r="336" spans="1:51" ht="16" x14ac:dyDescent="0.2">
      <c r="A336" s="57"/>
      <c r="B336" s="57"/>
      <c r="C336" s="59"/>
      <c r="D336" s="56"/>
      <c r="J336" s="79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</row>
    <row r="337" spans="1:51" ht="16" x14ac:dyDescent="0.2">
      <c r="A337" s="65"/>
      <c r="B337" s="65"/>
      <c r="C337" s="64"/>
      <c r="D337" s="48"/>
      <c r="J337" s="79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</row>
    <row r="338" spans="1:51" ht="16" x14ac:dyDescent="0.2">
      <c r="A338" s="65"/>
      <c r="B338" s="65"/>
      <c r="C338" s="64"/>
      <c r="D338" s="68"/>
      <c r="J338" s="79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</row>
    <row r="339" spans="1:51" ht="16" x14ac:dyDescent="0.2">
      <c r="A339" s="65"/>
      <c r="B339" s="65"/>
      <c r="C339" s="64"/>
      <c r="D339" s="68"/>
      <c r="J339" s="79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</row>
    <row r="340" spans="1:51" ht="16" x14ac:dyDescent="0.2">
      <c r="A340" s="65"/>
      <c r="B340" s="65"/>
      <c r="C340" s="64"/>
      <c r="D340" s="79"/>
      <c r="E340" s="79"/>
      <c r="F340" s="79"/>
      <c r="G340" s="79"/>
      <c r="H340" s="79"/>
      <c r="I340" s="59"/>
      <c r="J340" s="79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</row>
    <row r="341" spans="1:51" ht="16" x14ac:dyDescent="0.2">
      <c r="A341" s="57"/>
      <c r="B341" s="57"/>
      <c r="C341" s="59"/>
      <c r="D341" s="56"/>
      <c r="J341" s="79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</row>
    <row r="342" spans="1:51" ht="16" x14ac:dyDescent="0.2">
      <c r="A342" s="57"/>
      <c r="B342" s="57"/>
      <c r="C342" s="59"/>
      <c r="D342" s="48"/>
      <c r="J342" s="79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</row>
    <row r="343" spans="1:51" ht="16" x14ac:dyDescent="0.2">
      <c r="A343" s="57"/>
      <c r="B343" s="57"/>
      <c r="C343" s="59"/>
      <c r="D343" s="68"/>
      <c r="J343" s="79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</row>
    <row r="344" spans="1:51" ht="16" x14ac:dyDescent="0.2">
      <c r="A344" s="57"/>
      <c r="B344" s="57"/>
      <c r="C344" s="59"/>
      <c r="D344" s="68"/>
      <c r="J344" s="79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</row>
    <row r="345" spans="1:51" ht="16" x14ac:dyDescent="0.2">
      <c r="A345" s="57"/>
      <c r="B345" s="57"/>
      <c r="C345" s="59"/>
      <c r="D345" s="79"/>
      <c r="E345" s="79"/>
      <c r="F345" s="79"/>
      <c r="G345" s="79"/>
      <c r="H345" s="79"/>
      <c r="I345" s="59"/>
      <c r="J345" s="79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</row>
    <row r="346" spans="1:51" ht="16" x14ac:dyDescent="0.2">
      <c r="A346" s="57"/>
      <c r="B346" s="57"/>
      <c r="C346" s="59"/>
      <c r="D346" s="56"/>
      <c r="J346" s="79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</row>
    <row r="347" spans="1:51" ht="16" x14ac:dyDescent="0.2">
      <c r="A347" s="57"/>
      <c r="B347" s="57"/>
      <c r="C347" s="59"/>
      <c r="D347" s="48"/>
      <c r="J347" s="79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</row>
    <row r="348" spans="1:51" ht="16" x14ac:dyDescent="0.2">
      <c r="A348" s="57"/>
      <c r="B348" s="57"/>
      <c r="C348" s="59"/>
      <c r="D348" s="68"/>
      <c r="J348" s="79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</row>
    <row r="349" spans="1:51" ht="16" x14ac:dyDescent="0.2">
      <c r="A349" s="57"/>
      <c r="B349" s="57"/>
      <c r="C349" s="59"/>
      <c r="D349" s="68"/>
      <c r="I349" s="73"/>
      <c r="J349" s="79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</row>
    <row r="350" spans="1:51" ht="16" x14ac:dyDescent="0.2">
      <c r="A350" s="57"/>
      <c r="B350" s="57"/>
      <c r="C350" s="59"/>
      <c r="D350" s="81"/>
      <c r="E350" s="79"/>
      <c r="F350" s="79"/>
      <c r="G350" s="79"/>
      <c r="H350" s="79"/>
      <c r="I350" s="59"/>
      <c r="J350" s="79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</row>
    <row r="351" spans="1:51" ht="16" x14ac:dyDescent="0.2">
      <c r="A351" s="57"/>
      <c r="B351" s="57"/>
      <c r="C351" s="59"/>
      <c r="D351" s="56"/>
      <c r="J351" s="79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</row>
    <row r="352" spans="1:51" ht="16" x14ac:dyDescent="0.2">
      <c r="A352" s="57"/>
      <c r="B352" s="57"/>
      <c r="C352" s="59"/>
      <c r="D352" s="48"/>
      <c r="J352" s="79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</row>
    <row r="353" spans="1:51" ht="16" x14ac:dyDescent="0.2">
      <c r="A353" s="57"/>
      <c r="B353" s="57"/>
      <c r="C353" s="59"/>
      <c r="D353" s="68"/>
      <c r="J353" s="79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</row>
    <row r="354" spans="1:51" ht="16" x14ac:dyDescent="0.2">
      <c r="A354" s="57"/>
      <c r="B354" s="57"/>
      <c r="C354" s="59"/>
      <c r="D354" s="68"/>
      <c r="J354" s="79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</row>
    <row r="355" spans="1:51" ht="16" x14ac:dyDescent="0.2">
      <c r="A355" s="57"/>
      <c r="B355" s="57"/>
      <c r="C355" s="59"/>
      <c r="D355" s="81"/>
      <c r="E355" s="79"/>
      <c r="F355" s="79"/>
      <c r="G355" s="79"/>
      <c r="H355" s="79"/>
      <c r="I355" s="59"/>
      <c r="J355" s="79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</row>
    <row r="356" spans="1:51" ht="16" x14ac:dyDescent="0.2">
      <c r="A356" s="57"/>
      <c r="B356" s="57"/>
      <c r="C356" s="59"/>
      <c r="D356" s="56"/>
      <c r="J356" s="79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</row>
    <row r="357" spans="1:51" ht="16" x14ac:dyDescent="0.2">
      <c r="A357" s="57"/>
      <c r="B357" s="57"/>
      <c r="C357" s="59"/>
      <c r="D357" s="48"/>
      <c r="J357" s="79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</row>
    <row r="358" spans="1:51" ht="16" x14ac:dyDescent="0.2">
      <c r="A358" s="57"/>
      <c r="B358" s="57"/>
      <c r="C358" s="59"/>
      <c r="D358" s="68"/>
      <c r="J358" s="79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</row>
    <row r="359" spans="1:51" ht="16" x14ac:dyDescent="0.2">
      <c r="A359" s="57"/>
      <c r="B359" s="57"/>
      <c r="C359" s="59"/>
      <c r="D359" s="68"/>
      <c r="J359" s="79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</row>
    <row r="360" spans="1:51" ht="16" x14ac:dyDescent="0.2">
      <c r="A360" s="57"/>
      <c r="B360" s="57"/>
      <c r="C360" s="59"/>
      <c r="D360" s="81"/>
      <c r="E360" s="79"/>
      <c r="F360" s="79"/>
      <c r="G360" s="79"/>
      <c r="H360" s="79"/>
      <c r="I360" s="59"/>
      <c r="J360" s="79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</row>
    <row r="361" spans="1:51" ht="16" x14ac:dyDescent="0.2">
      <c r="A361" s="57"/>
      <c r="B361" s="57"/>
      <c r="C361" s="59"/>
      <c r="D361" s="56"/>
      <c r="J361" s="79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</row>
    <row r="362" spans="1:51" ht="16" x14ac:dyDescent="0.2">
      <c r="A362" s="57"/>
      <c r="B362" s="57"/>
      <c r="C362" s="59"/>
      <c r="D362" s="48"/>
      <c r="J362" s="79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</row>
    <row r="363" spans="1:51" ht="16" x14ac:dyDescent="0.2">
      <c r="A363" s="57"/>
      <c r="B363" s="57"/>
      <c r="C363" s="59"/>
      <c r="D363" s="68"/>
      <c r="J363" s="79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</row>
    <row r="364" spans="1:51" ht="16" x14ac:dyDescent="0.2">
      <c r="A364" s="65"/>
      <c r="B364" s="65"/>
      <c r="C364" s="64"/>
      <c r="D364" s="68"/>
      <c r="J364" s="79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</row>
    <row r="365" spans="1:51" ht="16" x14ac:dyDescent="0.2">
      <c r="A365" s="65"/>
      <c r="B365" s="65"/>
      <c r="C365" s="64"/>
      <c r="D365" s="81"/>
      <c r="E365" s="79"/>
      <c r="F365" s="79"/>
      <c r="G365" s="79"/>
      <c r="H365" s="79"/>
      <c r="I365" s="59"/>
      <c r="J365" s="79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</row>
    <row r="366" spans="1:51" ht="16" x14ac:dyDescent="0.2">
      <c r="A366" s="65"/>
      <c r="B366" s="65"/>
      <c r="C366" s="64"/>
      <c r="D366" s="79"/>
      <c r="E366" s="79"/>
      <c r="F366" s="79"/>
      <c r="G366" s="79"/>
      <c r="H366" s="79"/>
      <c r="I366" s="59"/>
      <c r="J366" s="79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</row>
    <row r="367" spans="1:51" ht="16" x14ac:dyDescent="0.2">
      <c r="A367" s="65"/>
      <c r="B367" s="65"/>
      <c r="C367" s="64"/>
      <c r="D367" s="79"/>
      <c r="E367" s="79"/>
      <c r="F367" s="79"/>
      <c r="G367" s="79"/>
      <c r="H367" s="79"/>
      <c r="I367" s="59"/>
      <c r="J367" s="79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</row>
    <row r="368" spans="1:51" ht="16" x14ac:dyDescent="0.2">
      <c r="A368" s="65"/>
      <c r="B368" s="65"/>
      <c r="C368" s="64"/>
      <c r="D368" s="94"/>
      <c r="E368" s="79"/>
      <c r="F368" s="79"/>
      <c r="G368" s="79"/>
      <c r="H368" s="79"/>
      <c r="I368" s="59"/>
      <c r="J368" s="79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</row>
    <row r="369" spans="1:51" ht="16" x14ac:dyDescent="0.2">
      <c r="A369" s="57" t="s">
        <v>16</v>
      </c>
      <c r="B369" s="57"/>
      <c r="C369" s="59"/>
      <c r="D369" s="95"/>
      <c r="E369" s="79"/>
      <c r="F369" s="79"/>
      <c r="G369" s="79"/>
      <c r="H369" s="79"/>
      <c r="I369" s="59"/>
      <c r="J369" s="79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</row>
    <row r="370" spans="1:51" ht="16" x14ac:dyDescent="0.2">
      <c r="A370" s="65"/>
      <c r="B370" s="65"/>
      <c r="C370" s="64"/>
      <c r="D370" s="79"/>
      <c r="E370" s="79"/>
      <c r="F370" s="79"/>
      <c r="G370" s="79"/>
      <c r="H370" s="79"/>
      <c r="I370" s="59"/>
      <c r="J370" s="79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</row>
    <row r="371" spans="1:51" ht="16" x14ac:dyDescent="0.2">
      <c r="A371" s="65"/>
      <c r="B371" s="65"/>
      <c r="C371" s="64"/>
      <c r="D371" s="81"/>
      <c r="E371" s="79"/>
      <c r="F371" s="79"/>
      <c r="G371" s="79"/>
      <c r="H371" s="79"/>
      <c r="I371" s="59"/>
      <c r="J371" s="79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</row>
    <row r="372" spans="1:51" ht="16" x14ac:dyDescent="0.2">
      <c r="A372" s="65"/>
      <c r="B372" s="65"/>
      <c r="C372" s="64"/>
      <c r="D372" s="79"/>
      <c r="E372" s="79"/>
      <c r="F372" s="79"/>
      <c r="G372" s="79"/>
      <c r="H372" s="79"/>
      <c r="I372" s="59"/>
      <c r="J372" s="79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</row>
    <row r="373" spans="1:51" ht="16" x14ac:dyDescent="0.2">
      <c r="A373" s="65"/>
      <c r="B373" s="65"/>
      <c r="C373" s="64"/>
      <c r="D373" s="79"/>
      <c r="E373" s="79"/>
      <c r="F373" s="79"/>
      <c r="G373" s="79"/>
      <c r="H373" s="79"/>
      <c r="I373" s="59"/>
      <c r="J373" s="79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</row>
    <row r="374" spans="1:51" ht="16" x14ac:dyDescent="0.2">
      <c r="A374" s="57"/>
      <c r="B374" s="57"/>
      <c r="C374" s="59"/>
      <c r="D374" s="79"/>
      <c r="E374" s="79"/>
      <c r="F374" s="79"/>
      <c r="G374" s="79"/>
      <c r="H374" s="79"/>
      <c r="I374" s="59"/>
      <c r="J374" s="79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</row>
    <row r="375" spans="1:51" ht="16" x14ac:dyDescent="0.2">
      <c r="A375" s="65"/>
      <c r="B375" s="65"/>
      <c r="C375" s="96"/>
      <c r="D375" s="79"/>
      <c r="E375" s="79"/>
      <c r="F375" s="79"/>
      <c r="G375" s="79"/>
      <c r="H375" s="79"/>
      <c r="I375" s="59"/>
      <c r="J375" s="79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</row>
    <row r="376" spans="1:51" ht="16" x14ac:dyDescent="0.2">
      <c r="A376" s="65"/>
      <c r="B376" s="65"/>
      <c r="C376" s="64"/>
      <c r="D376" s="81"/>
      <c r="E376" s="79"/>
      <c r="F376" s="79"/>
      <c r="G376" s="79"/>
      <c r="H376" s="79"/>
      <c r="I376" s="59"/>
      <c r="J376" s="79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</row>
    <row r="377" spans="1:51" ht="16" x14ac:dyDescent="0.2">
      <c r="A377" s="65"/>
      <c r="B377" s="65"/>
      <c r="C377" s="64"/>
      <c r="D377" s="56"/>
      <c r="E377" s="5"/>
      <c r="F377" s="5"/>
      <c r="G377" s="5"/>
      <c r="H377" s="5"/>
      <c r="I377" s="5"/>
      <c r="J377" s="79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</row>
    <row r="378" spans="1:51" ht="16" x14ac:dyDescent="0.2">
      <c r="A378" s="65"/>
      <c r="B378" s="65"/>
      <c r="C378" s="59"/>
      <c r="D378" s="56"/>
      <c r="E378" s="5"/>
      <c r="F378" s="5"/>
      <c r="G378" s="5"/>
      <c r="H378" s="5"/>
      <c r="I378" s="5"/>
      <c r="J378" s="79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</row>
    <row r="379" spans="1:51" ht="16" x14ac:dyDescent="0.2">
      <c r="A379" s="57"/>
      <c r="B379" s="57"/>
      <c r="C379" s="59"/>
      <c r="D379" s="82"/>
      <c r="E379" s="5"/>
      <c r="F379" s="5"/>
      <c r="G379" s="5"/>
      <c r="H379" s="5"/>
      <c r="I379" s="5"/>
      <c r="J379" s="79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</row>
    <row r="380" spans="1:51" ht="16" x14ac:dyDescent="0.2">
      <c r="A380" s="64"/>
      <c r="B380" s="64"/>
      <c r="C380" s="64"/>
      <c r="D380" s="82"/>
      <c r="E380" s="5"/>
      <c r="F380" s="5"/>
      <c r="G380" s="5"/>
      <c r="H380" s="5"/>
      <c r="I380" s="5"/>
      <c r="J380" s="79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</row>
    <row r="381" spans="1:51" ht="16" x14ac:dyDescent="0.2">
      <c r="A381" s="64"/>
      <c r="B381" s="64"/>
      <c r="C381" s="64"/>
      <c r="D381" s="81"/>
      <c r="E381" s="79"/>
      <c r="F381" s="79"/>
      <c r="G381" s="79"/>
      <c r="H381" s="79"/>
      <c r="I381" s="59"/>
      <c r="J381" s="79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</row>
    <row r="382" spans="1:51" ht="16" x14ac:dyDescent="0.2">
      <c r="A382" s="64"/>
      <c r="B382" s="64"/>
      <c r="C382" s="64"/>
      <c r="D382" s="79"/>
      <c r="E382" s="79"/>
      <c r="F382" s="79"/>
      <c r="G382" s="79"/>
      <c r="H382" s="79"/>
      <c r="I382" s="59"/>
      <c r="J382" s="79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</row>
    <row r="383" spans="1:51" ht="16" x14ac:dyDescent="0.2">
      <c r="A383" s="64"/>
      <c r="B383" s="64"/>
      <c r="C383" s="64"/>
      <c r="D383" s="79"/>
      <c r="E383" s="79"/>
      <c r="F383" s="79"/>
      <c r="G383" s="79"/>
      <c r="H383" s="79"/>
      <c r="I383" s="59"/>
      <c r="J383" s="79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</row>
    <row r="384" spans="1:51" ht="16" x14ac:dyDescent="0.2">
      <c r="A384" s="57"/>
      <c r="B384" s="57"/>
      <c r="C384" s="59"/>
      <c r="D384" s="79"/>
      <c r="E384" s="80"/>
      <c r="F384" s="80"/>
      <c r="G384" s="79"/>
      <c r="H384" s="79"/>
      <c r="I384" s="59"/>
      <c r="J384" s="79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</row>
    <row r="385" spans="1:51" ht="16" x14ac:dyDescent="0.2">
      <c r="A385" s="64"/>
      <c r="B385" s="64"/>
      <c r="C385" s="64"/>
      <c r="D385" s="79"/>
      <c r="E385" s="79"/>
      <c r="F385" s="79"/>
      <c r="G385" s="79"/>
      <c r="H385" s="79"/>
      <c r="I385" s="59"/>
      <c r="J385" s="79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</row>
    <row r="386" spans="1:51" ht="16" x14ac:dyDescent="0.2">
      <c r="A386" s="64"/>
      <c r="B386" s="64"/>
      <c r="C386" s="64"/>
      <c r="D386" s="81"/>
      <c r="E386" s="79"/>
      <c r="F386" s="79"/>
      <c r="G386" s="79"/>
      <c r="H386" s="79"/>
      <c r="I386" s="59"/>
      <c r="J386" s="79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</row>
    <row r="387" spans="1:51" ht="16" x14ac:dyDescent="0.2">
      <c r="A387" s="64"/>
      <c r="B387" s="64"/>
      <c r="C387" s="64"/>
      <c r="D387" s="48"/>
      <c r="E387" s="49"/>
      <c r="F387" s="49"/>
      <c r="G387" s="49"/>
      <c r="H387" s="49"/>
      <c r="I387" s="59"/>
      <c r="J387" s="79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</row>
    <row r="388" spans="1:51" ht="16" x14ac:dyDescent="0.2">
      <c r="A388" s="64"/>
      <c r="B388" s="64"/>
      <c r="C388" s="64"/>
      <c r="D388" s="48"/>
      <c r="E388" s="49"/>
      <c r="F388" s="49"/>
      <c r="G388" s="49"/>
      <c r="H388" s="49"/>
      <c r="I388" s="59"/>
      <c r="J388" s="79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</row>
    <row r="389" spans="1:51" ht="16" x14ac:dyDescent="0.2">
      <c r="A389" s="57"/>
      <c r="B389" s="57"/>
      <c r="C389" s="59"/>
      <c r="D389" s="68"/>
      <c r="E389" s="49"/>
      <c r="F389" s="49"/>
      <c r="G389" s="49"/>
      <c r="H389" s="49"/>
      <c r="I389" s="59"/>
      <c r="J389" s="79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</row>
    <row r="390" spans="1:51" ht="16" x14ac:dyDescent="0.2">
      <c r="A390" s="57"/>
      <c r="B390" s="57"/>
      <c r="C390" s="59"/>
      <c r="D390" s="68"/>
      <c r="E390" s="49"/>
      <c r="F390" s="49"/>
      <c r="G390" s="49"/>
      <c r="H390" s="49"/>
      <c r="I390" s="59"/>
      <c r="J390" s="79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</row>
    <row r="391" spans="1:51" ht="16" x14ac:dyDescent="0.2">
      <c r="A391" s="57"/>
      <c r="B391" s="57"/>
      <c r="C391" s="59"/>
      <c r="D391" s="81"/>
      <c r="E391" s="79"/>
      <c r="F391" s="79"/>
      <c r="G391" s="79"/>
      <c r="H391" s="79"/>
      <c r="I391" s="59"/>
      <c r="J391" s="79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</row>
    <row r="392" spans="1:51" ht="16" x14ac:dyDescent="0.2">
      <c r="A392" s="57"/>
      <c r="B392" s="57"/>
      <c r="C392" s="59"/>
      <c r="D392" s="56"/>
      <c r="E392" s="5"/>
      <c r="F392" s="5"/>
      <c r="G392" s="5"/>
      <c r="H392" s="5"/>
      <c r="I392" s="59"/>
      <c r="J392" s="79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</row>
    <row r="393" spans="1:51" ht="16" x14ac:dyDescent="0.2">
      <c r="A393" s="57"/>
      <c r="B393" s="57"/>
      <c r="C393" s="59"/>
      <c r="D393" s="56"/>
      <c r="E393" s="5"/>
      <c r="F393" s="5"/>
      <c r="G393" s="5"/>
      <c r="H393" s="5"/>
      <c r="I393" s="59"/>
      <c r="J393" s="79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</row>
    <row r="394" spans="1:51" ht="16" x14ac:dyDescent="0.2">
      <c r="A394" s="57"/>
      <c r="B394" s="57"/>
      <c r="C394" s="59"/>
      <c r="D394" s="82"/>
      <c r="E394" s="5"/>
      <c r="F394" s="5"/>
      <c r="G394" s="5"/>
      <c r="H394" s="5"/>
      <c r="I394" s="59"/>
      <c r="J394" s="79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</row>
    <row r="395" spans="1:51" ht="16" x14ac:dyDescent="0.2">
      <c r="A395" s="57"/>
      <c r="B395" s="57"/>
      <c r="C395" s="59"/>
      <c r="D395" s="82"/>
      <c r="E395" s="5"/>
      <c r="F395" s="5"/>
      <c r="G395" s="5"/>
      <c r="H395" s="5"/>
      <c r="I395" s="59"/>
      <c r="J395" s="79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</row>
    <row r="396" spans="1:51" ht="16" x14ac:dyDescent="0.2">
      <c r="A396" s="57"/>
      <c r="B396" s="57"/>
      <c r="C396" s="59"/>
      <c r="D396" s="79"/>
      <c r="E396" s="79"/>
      <c r="F396" s="79"/>
      <c r="G396" s="79"/>
      <c r="H396" s="79"/>
      <c r="I396" s="59"/>
      <c r="J396" s="79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</row>
    <row r="397" spans="1:51" ht="16" x14ac:dyDescent="0.2">
      <c r="A397" s="57"/>
      <c r="B397" s="57"/>
      <c r="C397" s="59"/>
      <c r="D397" s="79"/>
      <c r="E397" s="79"/>
      <c r="F397" s="79"/>
      <c r="G397" s="79"/>
      <c r="H397" s="79"/>
      <c r="I397" s="59"/>
      <c r="J397" s="79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</row>
    <row r="398" spans="1:51" ht="16" x14ac:dyDescent="0.2">
      <c r="A398" s="57"/>
      <c r="B398" s="57"/>
      <c r="C398" s="59"/>
      <c r="D398" s="79"/>
      <c r="E398" s="79"/>
      <c r="F398" s="79"/>
      <c r="G398" s="79"/>
      <c r="H398" s="79"/>
      <c r="I398" s="59"/>
      <c r="J398" s="79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</row>
    <row r="399" spans="1:51" ht="16" x14ac:dyDescent="0.2">
      <c r="A399" s="57"/>
      <c r="B399" s="57"/>
      <c r="C399" s="59"/>
      <c r="D399" s="79"/>
      <c r="E399" s="79"/>
      <c r="F399" s="79"/>
      <c r="G399" s="79"/>
      <c r="H399" s="79"/>
      <c r="I399" s="59"/>
      <c r="J399" s="79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</row>
    <row r="400" spans="1:51" ht="16" x14ac:dyDescent="0.2">
      <c r="A400" s="57"/>
      <c r="B400" s="57"/>
      <c r="C400" s="59"/>
      <c r="D400" s="79"/>
      <c r="E400" s="79"/>
      <c r="F400" s="79"/>
      <c r="G400" s="79"/>
      <c r="H400" s="79"/>
      <c r="I400" s="59"/>
      <c r="J400" s="79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</row>
    <row r="401" spans="1:51" ht="16" x14ac:dyDescent="0.2">
      <c r="A401" s="57"/>
      <c r="B401" s="57"/>
      <c r="C401" s="59"/>
      <c r="D401" s="79"/>
      <c r="E401" s="79"/>
      <c r="F401" s="79"/>
      <c r="G401" s="79"/>
      <c r="H401" s="79"/>
      <c r="I401" s="59"/>
      <c r="J401" s="79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</row>
    <row r="402" spans="1:51" ht="16" x14ac:dyDescent="0.2">
      <c r="A402" s="57"/>
      <c r="B402" s="57"/>
      <c r="C402" s="59"/>
      <c r="D402" s="79"/>
      <c r="E402" s="79"/>
      <c r="F402" s="79"/>
      <c r="G402" s="79"/>
      <c r="H402" s="79"/>
      <c r="I402" s="59"/>
      <c r="J402" s="79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</row>
    <row r="403" spans="1:51" ht="16" x14ac:dyDescent="0.2">
      <c r="A403" s="57"/>
      <c r="B403" s="57"/>
      <c r="C403" s="59"/>
      <c r="D403" s="79"/>
      <c r="E403" s="79"/>
      <c r="F403" s="79"/>
      <c r="G403" s="79"/>
      <c r="H403" s="79"/>
      <c r="I403" s="59"/>
      <c r="J403" s="79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</row>
    <row r="404" spans="1:51" ht="16" x14ac:dyDescent="0.2">
      <c r="A404" s="57"/>
      <c r="B404" s="57"/>
      <c r="C404" s="59"/>
      <c r="D404" s="81"/>
      <c r="E404" s="79"/>
      <c r="F404" s="79"/>
      <c r="G404" s="79"/>
      <c r="H404" s="79"/>
      <c r="I404" s="59"/>
      <c r="J404" s="79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</row>
    <row r="405" spans="1:51" ht="16" x14ac:dyDescent="0.2">
      <c r="A405" s="57"/>
      <c r="B405" s="57"/>
      <c r="C405" s="59"/>
      <c r="D405" s="79"/>
      <c r="E405" s="79"/>
      <c r="F405" s="79"/>
      <c r="G405" s="79"/>
      <c r="H405" s="79"/>
      <c r="I405" s="59"/>
      <c r="J405" s="79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</row>
    <row r="406" spans="1:51" ht="16" x14ac:dyDescent="0.2">
      <c r="A406" s="57"/>
      <c r="B406" s="57"/>
      <c r="C406" s="59"/>
      <c r="D406" s="79"/>
      <c r="E406" s="79"/>
      <c r="F406" s="79"/>
      <c r="G406" s="79"/>
      <c r="H406" s="79"/>
      <c r="I406" s="59"/>
      <c r="J406" s="79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</row>
    <row r="407" spans="1:51" ht="16" x14ac:dyDescent="0.2">
      <c r="A407" s="57"/>
      <c r="B407" s="57"/>
      <c r="C407" s="59"/>
      <c r="D407" s="79"/>
      <c r="E407" s="79"/>
      <c r="F407" s="79"/>
      <c r="G407" s="79"/>
      <c r="H407" s="79"/>
      <c r="I407" s="59"/>
      <c r="J407" s="79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</row>
    <row r="408" spans="1:51" ht="16" x14ac:dyDescent="0.2">
      <c r="A408" s="57"/>
      <c r="B408" s="57"/>
      <c r="C408" s="59"/>
      <c r="D408" s="79"/>
      <c r="E408" s="79"/>
      <c r="F408" s="79"/>
      <c r="G408" s="79"/>
      <c r="H408" s="79"/>
      <c r="I408" s="59"/>
      <c r="J408" s="79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</row>
    <row r="409" spans="1:51" ht="16" x14ac:dyDescent="0.2">
      <c r="A409" s="57"/>
      <c r="B409" s="57"/>
      <c r="C409" s="59"/>
      <c r="D409" s="58"/>
      <c r="E409" s="57"/>
      <c r="F409" s="57"/>
      <c r="G409" s="57"/>
      <c r="H409" s="57"/>
      <c r="I409" s="57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</row>
    <row r="410" spans="1:51" ht="16" x14ac:dyDescent="0.2">
      <c r="A410" s="57"/>
      <c r="B410" s="57"/>
      <c r="C410" s="59"/>
      <c r="D410" s="76"/>
      <c r="E410" s="57"/>
      <c r="F410" s="57"/>
      <c r="G410" s="57"/>
      <c r="H410" s="57"/>
      <c r="I410" s="57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</row>
    <row r="411" spans="1:51" ht="16" x14ac:dyDescent="0.2">
      <c r="A411" s="57"/>
      <c r="B411" s="57"/>
      <c r="C411" s="59"/>
      <c r="D411" s="56"/>
      <c r="E411" s="57"/>
      <c r="F411" s="57"/>
      <c r="G411" s="57"/>
      <c r="H411" s="57"/>
      <c r="I411" s="57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</row>
    <row r="412" spans="1:51" ht="16" x14ac:dyDescent="0.2">
      <c r="A412" s="57"/>
      <c r="B412" s="57"/>
      <c r="C412" s="59"/>
      <c r="D412" s="56"/>
      <c r="E412" s="57"/>
      <c r="F412" s="57"/>
      <c r="G412" s="57"/>
      <c r="H412" s="57"/>
      <c r="I412" s="57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</row>
    <row r="413" spans="1:51" ht="16" x14ac:dyDescent="0.2">
      <c r="A413" s="57"/>
      <c r="B413" s="57"/>
      <c r="C413" s="59"/>
      <c r="D413" s="56"/>
      <c r="E413" s="57"/>
      <c r="F413" s="57"/>
      <c r="G413" s="57"/>
      <c r="H413" s="57"/>
      <c r="I413" s="57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</row>
    <row r="414" spans="1:51" ht="16" x14ac:dyDescent="0.2">
      <c r="A414" s="57"/>
      <c r="B414" s="57"/>
      <c r="C414" s="59"/>
      <c r="D414" s="58"/>
      <c r="E414" s="57"/>
      <c r="F414" s="57"/>
      <c r="G414" s="57"/>
      <c r="H414" s="57"/>
      <c r="I414" s="57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</row>
    <row r="415" spans="1:51" ht="16" x14ac:dyDescent="0.2">
      <c r="A415" s="57"/>
      <c r="B415" s="57"/>
      <c r="C415" s="59"/>
      <c r="D415" s="76"/>
      <c r="E415" s="57"/>
      <c r="F415" s="57"/>
      <c r="G415" s="57"/>
      <c r="H415" s="57"/>
      <c r="I415" s="57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</row>
    <row r="416" spans="1:51" ht="16" x14ac:dyDescent="0.2">
      <c r="A416" s="57"/>
      <c r="B416" s="57"/>
      <c r="C416" s="59"/>
      <c r="D416" s="56"/>
      <c r="E416" s="57"/>
      <c r="F416" s="57"/>
      <c r="G416" s="57"/>
      <c r="H416" s="57"/>
      <c r="I416" s="57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</row>
    <row r="417" spans="1:51" ht="16" x14ac:dyDescent="0.2">
      <c r="A417" s="57"/>
      <c r="B417" s="57"/>
      <c r="C417" s="59"/>
      <c r="D417" s="56"/>
      <c r="E417" s="5"/>
      <c r="F417" s="5"/>
      <c r="G417" s="5"/>
      <c r="H417" s="5"/>
      <c r="I417" s="5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</row>
    <row r="418" spans="1:51" ht="16" x14ac:dyDescent="0.2">
      <c r="A418" s="57"/>
      <c r="B418" s="57"/>
      <c r="C418" s="59"/>
      <c r="D418" s="56"/>
      <c r="E418" s="5"/>
      <c r="F418" s="5"/>
      <c r="G418" s="5"/>
      <c r="H418" s="5"/>
      <c r="I418" s="5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</row>
    <row r="419" spans="1:51" ht="16" x14ac:dyDescent="0.2">
      <c r="A419" s="57"/>
      <c r="B419" s="57"/>
      <c r="C419" s="59"/>
      <c r="D419" s="48"/>
      <c r="E419" s="5"/>
      <c r="F419" s="5"/>
      <c r="G419" s="5"/>
      <c r="H419" s="5"/>
      <c r="I419" s="5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</row>
    <row r="420" spans="1:51" ht="16" x14ac:dyDescent="0.2">
      <c r="A420" s="57"/>
      <c r="B420" s="57"/>
      <c r="C420" s="59"/>
      <c r="D420" s="68"/>
      <c r="E420" s="5"/>
      <c r="F420" s="5"/>
      <c r="G420" s="5"/>
      <c r="H420" s="5"/>
      <c r="I420" s="5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</row>
    <row r="421" spans="1:51" ht="16" x14ac:dyDescent="0.2">
      <c r="A421" s="57"/>
      <c r="B421" s="57"/>
      <c r="C421" s="59"/>
      <c r="D421" s="68"/>
      <c r="E421" s="5"/>
      <c r="F421" s="5"/>
      <c r="G421" s="5"/>
      <c r="H421" s="5"/>
      <c r="I421" s="5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</row>
    <row r="422" spans="1:51" ht="16" x14ac:dyDescent="0.2">
      <c r="A422" s="57"/>
      <c r="B422" s="57"/>
      <c r="C422" s="59"/>
      <c r="D422" s="57"/>
      <c r="E422" s="57"/>
      <c r="F422" s="57"/>
      <c r="G422" s="57"/>
      <c r="H422" s="57"/>
      <c r="I422" s="57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</row>
    <row r="423" spans="1:51" ht="16" x14ac:dyDescent="0.2">
      <c r="A423" s="57"/>
      <c r="B423" s="57"/>
      <c r="C423" s="59"/>
      <c r="D423" s="60"/>
      <c r="E423" s="57"/>
      <c r="F423" s="57"/>
      <c r="G423" s="57"/>
      <c r="H423" s="57"/>
      <c r="I423" s="57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</row>
    <row r="424" spans="1:51" ht="16" x14ac:dyDescent="0.2">
      <c r="A424" s="57"/>
      <c r="B424" s="57"/>
      <c r="C424" s="59"/>
      <c r="D424" s="76"/>
      <c r="E424" s="57"/>
      <c r="F424" s="57"/>
      <c r="G424" s="57"/>
      <c r="H424" s="57"/>
      <c r="I424" s="57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</row>
    <row r="425" spans="1:51" x14ac:dyDescent="0.15">
      <c r="A425" s="57"/>
      <c r="B425" s="57"/>
      <c r="C425" s="76"/>
      <c r="D425" s="76"/>
      <c r="E425" s="57"/>
      <c r="F425" s="57"/>
      <c r="G425" s="57"/>
      <c r="H425" s="57"/>
      <c r="I425" s="57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</row>
    <row r="426" spans="1:51" x14ac:dyDescent="0.15">
      <c r="A426" s="57"/>
      <c r="B426" s="57"/>
      <c r="C426" s="76"/>
      <c r="D426" s="76"/>
      <c r="E426" s="57"/>
      <c r="F426" s="57"/>
      <c r="G426" s="57"/>
      <c r="H426" s="57"/>
      <c r="I426" s="57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</row>
    <row r="427" spans="1:51" x14ac:dyDescent="0.15">
      <c r="A427" s="57"/>
      <c r="B427" s="57"/>
      <c r="C427" s="57"/>
      <c r="D427" s="57"/>
      <c r="E427" s="57"/>
      <c r="F427" s="57"/>
      <c r="G427" s="57"/>
      <c r="H427" s="57"/>
      <c r="I427" s="57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</row>
    <row r="428" spans="1:51" x14ac:dyDescent="0.15">
      <c r="A428" s="57"/>
      <c r="B428" s="57"/>
      <c r="C428" s="57"/>
      <c r="D428" s="76"/>
      <c r="E428" s="57"/>
      <c r="F428" s="57"/>
      <c r="G428" s="57"/>
      <c r="H428" s="57"/>
      <c r="I428" s="57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</row>
    <row r="429" spans="1:51" x14ac:dyDescent="0.15">
      <c r="A429" s="57"/>
      <c r="B429" s="57"/>
      <c r="C429" s="57"/>
      <c r="D429" s="76"/>
      <c r="E429" s="57"/>
      <c r="F429" s="57"/>
      <c r="G429" s="57"/>
      <c r="H429" s="57"/>
      <c r="I429" s="57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</row>
    <row r="430" spans="1:51" x14ac:dyDescent="0.15">
      <c r="A430" s="57"/>
      <c r="B430" s="57"/>
      <c r="C430" s="57"/>
      <c r="D430" s="76"/>
      <c r="E430" s="57"/>
      <c r="F430" s="57"/>
      <c r="G430" s="57"/>
      <c r="H430" s="57"/>
      <c r="I430" s="57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</row>
    <row r="431" spans="1:51" x14ac:dyDescent="0.15">
      <c r="A431" s="57"/>
      <c r="B431" s="57"/>
      <c r="C431" s="57"/>
      <c r="D431" s="76"/>
      <c r="E431" s="57"/>
      <c r="F431" s="57"/>
      <c r="G431" s="57"/>
      <c r="H431" s="57"/>
      <c r="I431" s="57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</row>
    <row r="432" spans="1:51" x14ac:dyDescent="0.15">
      <c r="A432" s="57"/>
      <c r="B432" s="57"/>
      <c r="C432" s="57"/>
      <c r="D432" s="57"/>
      <c r="E432" s="57"/>
      <c r="F432" s="57"/>
      <c r="G432" s="57"/>
      <c r="H432" s="57"/>
      <c r="I432" s="57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</row>
    <row r="433" spans="1:51" x14ac:dyDescent="0.15">
      <c r="A433" s="57"/>
      <c r="B433" s="57"/>
      <c r="C433" s="57"/>
      <c r="D433" s="76"/>
      <c r="E433" s="57"/>
      <c r="F433" s="57"/>
      <c r="G433" s="57"/>
      <c r="H433" s="57"/>
      <c r="I433" s="57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</row>
    <row r="434" spans="1:51" x14ac:dyDescent="0.15">
      <c r="A434" s="57"/>
      <c r="B434" s="57"/>
      <c r="C434" s="57"/>
      <c r="D434" s="76"/>
      <c r="E434" s="57"/>
      <c r="F434" s="57"/>
      <c r="G434" s="57"/>
      <c r="H434" s="57"/>
      <c r="I434" s="57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</row>
    <row r="435" spans="1:51" x14ac:dyDescent="0.15">
      <c r="A435" s="57"/>
      <c r="B435" s="57"/>
      <c r="C435" s="57"/>
      <c r="D435" s="76"/>
      <c r="E435" s="57"/>
      <c r="F435" s="57"/>
      <c r="G435" s="57"/>
      <c r="H435" s="57"/>
      <c r="I435" s="57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</row>
    <row r="436" spans="1:51" x14ac:dyDescent="0.15">
      <c r="A436" s="57"/>
      <c r="B436" s="57"/>
      <c r="C436" s="57"/>
      <c r="D436" s="76"/>
      <c r="E436" s="57"/>
      <c r="F436" s="57"/>
      <c r="G436" s="57"/>
      <c r="H436" s="57"/>
      <c r="I436" s="57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</row>
    <row r="437" spans="1:51" x14ac:dyDescent="0.15">
      <c r="A437" s="57"/>
      <c r="B437" s="57"/>
      <c r="C437" s="57"/>
      <c r="D437" s="57"/>
      <c r="E437" s="57"/>
      <c r="F437" s="57"/>
      <c r="G437" s="57"/>
      <c r="H437" s="57"/>
      <c r="I437" s="57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</row>
    <row r="438" spans="1:51" x14ac:dyDescent="0.15">
      <c r="A438" s="57"/>
      <c r="B438" s="57"/>
      <c r="C438" s="57"/>
      <c r="D438" s="83"/>
      <c r="E438" s="73"/>
      <c r="F438" s="73"/>
      <c r="G438" s="73"/>
      <c r="H438" s="73"/>
      <c r="I438" s="73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</row>
    <row r="439" spans="1:51" x14ac:dyDescent="0.15">
      <c r="A439" s="57"/>
      <c r="B439" s="57"/>
      <c r="C439" s="57"/>
      <c r="D439" s="83"/>
      <c r="E439" s="73"/>
      <c r="F439" s="73"/>
      <c r="G439" s="73"/>
      <c r="H439" s="73"/>
      <c r="I439" s="73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</row>
    <row r="440" spans="1:51" x14ac:dyDescent="0.15">
      <c r="A440" s="57"/>
      <c r="B440" s="57"/>
      <c r="C440" s="57"/>
      <c r="D440" s="83"/>
      <c r="E440" s="73"/>
      <c r="F440" s="73"/>
      <c r="G440" s="73"/>
      <c r="H440" s="73"/>
      <c r="I440" s="73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</row>
    <row r="441" spans="1:51" x14ac:dyDescent="0.15">
      <c r="A441" s="57"/>
      <c r="B441" s="57"/>
      <c r="C441" s="57"/>
      <c r="D441" s="83"/>
      <c r="E441" s="73"/>
      <c r="F441" s="73"/>
      <c r="G441" s="73"/>
      <c r="H441" s="73"/>
      <c r="I441" s="73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</row>
    <row r="442" spans="1:51" x14ac:dyDescent="0.15">
      <c r="A442" s="57"/>
      <c r="B442" s="57"/>
      <c r="C442" s="57"/>
      <c r="D442" s="57"/>
      <c r="E442" s="57"/>
      <c r="F442" s="57"/>
      <c r="G442" s="57"/>
      <c r="H442" s="57"/>
      <c r="I442" s="57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</row>
    <row r="443" spans="1:51" ht="16" x14ac:dyDescent="0.2">
      <c r="A443" s="57"/>
      <c r="B443" s="57"/>
      <c r="C443" s="57"/>
      <c r="D443" s="56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</row>
    <row r="444" spans="1:51" ht="16" x14ac:dyDescent="0.2">
      <c r="A444" s="57"/>
      <c r="B444" s="57"/>
      <c r="C444" s="57"/>
      <c r="D444" s="48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</row>
    <row r="445" spans="1:51" ht="16" x14ac:dyDescent="0.2">
      <c r="A445" s="57"/>
      <c r="B445" s="57"/>
      <c r="C445" s="57"/>
      <c r="D445" s="68"/>
      <c r="I445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</row>
    <row r="446" spans="1:51" ht="16" x14ac:dyDescent="0.2">
      <c r="A446" s="57"/>
      <c r="B446" s="57"/>
      <c r="C446" s="57"/>
      <c r="D446" s="68"/>
      <c r="E446" s="5"/>
      <c r="F446" s="5"/>
      <c r="G446" s="5"/>
      <c r="H446" s="5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</row>
    <row r="447" spans="1:51" x14ac:dyDescent="0.15">
      <c r="A447" s="57"/>
      <c r="B447" s="57"/>
      <c r="C447" s="57"/>
      <c r="D447" s="57"/>
      <c r="E447" s="57"/>
      <c r="F447" s="57"/>
      <c r="G447" s="57"/>
      <c r="H447" s="57"/>
      <c r="I447" s="57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</row>
    <row r="448" spans="1:51" ht="16" x14ac:dyDescent="0.2">
      <c r="A448" s="57"/>
      <c r="B448" s="57"/>
      <c r="C448" s="57"/>
      <c r="D448" s="56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</row>
    <row r="449" spans="1:51" ht="16" x14ac:dyDescent="0.2">
      <c r="A449" s="57"/>
      <c r="B449" s="57"/>
      <c r="C449" s="57"/>
      <c r="D449" s="48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</row>
    <row r="450" spans="1:51" ht="16" x14ac:dyDescent="0.2">
      <c r="A450" s="57"/>
      <c r="B450" s="57"/>
      <c r="C450" s="57"/>
      <c r="D450" s="68"/>
      <c r="I45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</row>
    <row r="451" spans="1:51" ht="16" x14ac:dyDescent="0.2">
      <c r="A451" s="57"/>
      <c r="B451" s="57"/>
      <c r="C451" s="57"/>
      <c r="D451" s="68"/>
      <c r="E451" s="5"/>
      <c r="F451" s="5"/>
      <c r="G451" s="5"/>
      <c r="H451" s="5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</row>
    <row r="452" spans="1:51" x14ac:dyDescent="0.15">
      <c r="A452" s="57"/>
      <c r="B452" s="57"/>
      <c r="C452" s="57"/>
      <c r="D452" s="57"/>
      <c r="E452" s="57"/>
      <c r="F452" s="57"/>
      <c r="G452" s="57"/>
      <c r="H452" s="57"/>
      <c r="I452" s="57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</row>
    <row r="453" spans="1:51" ht="16" x14ac:dyDescent="0.2">
      <c r="A453" s="57"/>
      <c r="B453" s="57"/>
      <c r="C453" s="57"/>
      <c r="D453" s="70"/>
      <c r="E453" s="71"/>
      <c r="F453" s="71"/>
      <c r="G453" s="71"/>
      <c r="H453" s="71"/>
      <c r="I453" s="71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</row>
    <row r="454" spans="1:51" ht="16" x14ac:dyDescent="0.2">
      <c r="A454" s="57"/>
      <c r="B454" s="57"/>
      <c r="C454" s="57"/>
      <c r="D454" s="70"/>
      <c r="E454" s="71"/>
      <c r="F454" s="71"/>
      <c r="G454" s="71"/>
      <c r="H454" s="71"/>
      <c r="I454" s="71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</row>
    <row r="455" spans="1:51" ht="16" x14ac:dyDescent="0.2">
      <c r="A455" s="57"/>
      <c r="B455" s="57"/>
      <c r="C455" s="57"/>
      <c r="D455" s="72"/>
      <c r="E455" s="71"/>
      <c r="F455" s="71"/>
      <c r="G455" s="71"/>
      <c r="H455" s="71"/>
      <c r="I455" s="71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</row>
    <row r="456" spans="1:51" ht="16" x14ac:dyDescent="0.2">
      <c r="A456" s="57"/>
      <c r="B456" s="57"/>
      <c r="C456" s="57"/>
      <c r="D456" s="72"/>
      <c r="E456" s="71"/>
      <c r="F456" s="71"/>
      <c r="G456" s="71"/>
      <c r="H456" s="71"/>
      <c r="I456" s="71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</row>
    <row r="457" spans="1:51" x14ac:dyDescent="0.15">
      <c r="A457" s="57"/>
      <c r="B457" s="57"/>
      <c r="C457" s="57"/>
      <c r="D457" s="57"/>
      <c r="E457" s="57"/>
      <c r="F457" s="57"/>
      <c r="G457" s="57"/>
      <c r="H457" s="57"/>
      <c r="I457" s="57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</row>
    <row r="458" spans="1:51" ht="16" x14ac:dyDescent="0.2">
      <c r="A458" s="57"/>
      <c r="B458" s="57"/>
      <c r="C458" s="57"/>
      <c r="D458" s="56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</row>
    <row r="459" spans="1:51" ht="16" x14ac:dyDescent="0.2">
      <c r="A459" s="57"/>
      <c r="B459" s="57"/>
      <c r="C459" s="57"/>
      <c r="D459" s="48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</row>
    <row r="460" spans="1:51" ht="16" x14ac:dyDescent="0.2">
      <c r="A460" s="57"/>
      <c r="B460" s="57"/>
      <c r="C460" s="57"/>
      <c r="D460" s="68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</row>
    <row r="461" spans="1:51" ht="16" x14ac:dyDescent="0.2">
      <c r="A461" s="57"/>
      <c r="B461" s="57"/>
      <c r="C461" s="57"/>
      <c r="D461" s="68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</row>
    <row r="462" spans="1:51" x14ac:dyDescent="0.15">
      <c r="A462" s="57"/>
      <c r="B462" s="57"/>
      <c r="C462" s="57"/>
      <c r="D462" s="57"/>
      <c r="E462" s="57"/>
      <c r="F462" s="57"/>
      <c r="G462" s="57"/>
      <c r="H462" s="57"/>
      <c r="I462" s="57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</row>
    <row r="463" spans="1:51" ht="16" x14ac:dyDescent="0.2">
      <c r="A463" s="57"/>
      <c r="B463" s="57"/>
      <c r="C463" s="57"/>
      <c r="D463" s="79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</row>
    <row r="464" spans="1:51" ht="16" x14ac:dyDescent="0.2">
      <c r="A464" s="57"/>
      <c r="B464" s="57"/>
      <c r="C464" s="57"/>
      <c r="D464" s="48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</row>
    <row r="465" spans="1:51" ht="16" x14ac:dyDescent="0.2">
      <c r="A465" s="57"/>
      <c r="B465" s="57"/>
      <c r="C465" s="57"/>
      <c r="D465" s="68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</row>
    <row r="466" spans="1:51" ht="16" x14ac:dyDescent="0.2">
      <c r="A466" s="57"/>
      <c r="B466" s="57"/>
      <c r="C466" s="57"/>
      <c r="D466" s="68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</row>
    <row r="467" spans="1:51" x14ac:dyDescent="0.15">
      <c r="A467" s="57"/>
      <c r="B467" s="57"/>
      <c r="C467" s="57"/>
      <c r="D467" s="57"/>
      <c r="E467" s="57"/>
      <c r="F467" s="57"/>
      <c r="G467" s="57"/>
      <c r="H467" s="57"/>
      <c r="I467" s="57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</row>
    <row r="468" spans="1:51" ht="16" x14ac:dyDescent="0.2">
      <c r="A468" s="57"/>
      <c r="B468" s="57"/>
      <c r="C468" s="57"/>
      <c r="D468" s="56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</row>
    <row r="469" spans="1:51" ht="16" x14ac:dyDescent="0.2">
      <c r="A469" s="57"/>
      <c r="B469" s="57"/>
      <c r="C469" s="57"/>
      <c r="D469" s="48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</row>
    <row r="470" spans="1:51" ht="16" x14ac:dyDescent="0.2">
      <c r="A470" s="57"/>
      <c r="B470" s="57"/>
      <c r="C470" s="57"/>
      <c r="D470" s="68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</row>
    <row r="471" spans="1:51" ht="16" x14ac:dyDescent="0.2">
      <c r="A471" s="57"/>
      <c r="B471" s="57"/>
      <c r="C471" s="57"/>
      <c r="D471" s="68"/>
      <c r="E471" s="5"/>
      <c r="F471" s="5"/>
      <c r="G471" s="5"/>
      <c r="H471" s="5"/>
      <c r="I471" s="5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</row>
    <row r="472" spans="1:51" x14ac:dyDescent="0.15">
      <c r="A472" s="57"/>
      <c r="B472" s="57"/>
      <c r="C472" s="57"/>
      <c r="D472" s="57"/>
      <c r="E472" s="57"/>
      <c r="F472" s="57"/>
      <c r="G472" s="57"/>
      <c r="H472" s="57"/>
      <c r="I472" s="57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</row>
    <row r="473" spans="1:51" ht="16" x14ac:dyDescent="0.2">
      <c r="A473" s="57"/>
      <c r="B473" s="57"/>
      <c r="C473" s="57"/>
      <c r="D473" s="56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</row>
    <row r="474" spans="1:51" ht="16" x14ac:dyDescent="0.2">
      <c r="A474" s="57"/>
      <c r="B474" s="57"/>
      <c r="C474" s="57"/>
      <c r="D474" s="48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</row>
    <row r="475" spans="1:51" ht="16" x14ac:dyDescent="0.2">
      <c r="A475" s="57"/>
      <c r="B475" s="57"/>
      <c r="C475" s="57"/>
      <c r="D475" s="68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</row>
    <row r="476" spans="1:51" ht="16" x14ac:dyDescent="0.2">
      <c r="A476" s="57"/>
      <c r="B476" s="57"/>
      <c r="C476" s="57"/>
      <c r="D476" s="68"/>
      <c r="E476" s="5"/>
      <c r="F476" s="5"/>
      <c r="G476" s="5"/>
      <c r="H476" s="5"/>
      <c r="I476" s="5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</row>
    <row r="477" spans="1:51" x14ac:dyDescent="0.15">
      <c r="A477" s="57"/>
      <c r="B477" s="57"/>
      <c r="C477" s="57"/>
      <c r="D477" s="57"/>
      <c r="E477" s="57"/>
      <c r="F477" s="57"/>
      <c r="G477" s="57"/>
      <c r="H477" s="57"/>
      <c r="I477" s="57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</row>
    <row r="478" spans="1:51" ht="16" x14ac:dyDescent="0.2">
      <c r="A478" s="57"/>
      <c r="B478" s="57"/>
      <c r="C478" s="57"/>
      <c r="D478" s="56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</row>
    <row r="479" spans="1:51" ht="16" x14ac:dyDescent="0.2">
      <c r="A479" s="57"/>
      <c r="B479" s="57"/>
      <c r="C479" s="57"/>
      <c r="D479" s="48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</row>
    <row r="480" spans="1:51" ht="16" x14ac:dyDescent="0.2">
      <c r="A480" s="57"/>
      <c r="B480" s="57"/>
      <c r="C480" s="57"/>
      <c r="D480" s="68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</row>
    <row r="481" spans="1:51" ht="16" x14ac:dyDescent="0.2">
      <c r="A481" s="57"/>
      <c r="B481" s="57"/>
      <c r="C481" s="57"/>
      <c r="D481" s="68"/>
      <c r="E481" s="5"/>
      <c r="F481" s="5"/>
      <c r="G481" s="5"/>
      <c r="H481" s="5"/>
      <c r="I481" s="5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</row>
    <row r="482" spans="1:51" x14ac:dyDescent="0.15">
      <c r="A482" s="57"/>
      <c r="B482" s="57"/>
      <c r="C482" s="57"/>
      <c r="D482" s="57"/>
      <c r="E482" s="57"/>
      <c r="F482" s="57"/>
      <c r="G482" s="57"/>
      <c r="H482" s="57"/>
      <c r="I482" s="57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</row>
    <row r="483" spans="1:51" ht="16" x14ac:dyDescent="0.2">
      <c r="A483" s="57"/>
      <c r="B483" s="57"/>
      <c r="C483" s="57"/>
      <c r="D483" s="70"/>
      <c r="E483" s="73"/>
      <c r="F483" s="73"/>
      <c r="G483" s="73"/>
      <c r="H483" s="73"/>
      <c r="I483" s="73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</row>
    <row r="484" spans="1:51" ht="16" x14ac:dyDescent="0.2">
      <c r="A484" s="57"/>
      <c r="B484" s="57"/>
      <c r="C484" s="57"/>
      <c r="D484" s="70"/>
      <c r="E484" s="73"/>
      <c r="F484" s="73"/>
      <c r="G484" s="73"/>
      <c r="H484" s="73"/>
      <c r="I484" s="73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</row>
    <row r="485" spans="1:51" ht="16" x14ac:dyDescent="0.2">
      <c r="A485" s="57"/>
      <c r="B485" s="57"/>
      <c r="C485" s="57"/>
      <c r="D485" s="72"/>
      <c r="E485" s="73"/>
      <c r="F485" s="73"/>
      <c r="G485" s="73"/>
      <c r="H485" s="73"/>
      <c r="I485" s="73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</row>
    <row r="486" spans="1:51" ht="16" x14ac:dyDescent="0.2">
      <c r="A486" s="57"/>
      <c r="B486" s="57"/>
      <c r="C486" s="57"/>
      <c r="D486" s="72"/>
      <c r="E486" s="71"/>
      <c r="F486" s="71"/>
      <c r="G486" s="71"/>
      <c r="H486" s="71"/>
      <c r="I486" s="73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</row>
    <row r="487" spans="1:51" x14ac:dyDescent="0.15">
      <c r="A487" s="57"/>
      <c r="B487" s="57"/>
      <c r="C487" s="57"/>
      <c r="D487" s="57"/>
      <c r="E487" s="57"/>
      <c r="F487" s="57"/>
      <c r="G487" s="57"/>
      <c r="H487" s="57"/>
      <c r="I487" s="57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</row>
    <row r="488" spans="1:51" ht="16" x14ac:dyDescent="0.2">
      <c r="A488" s="57"/>
      <c r="B488" s="57"/>
      <c r="C488" s="57"/>
      <c r="D488" s="56"/>
      <c r="E488" s="5"/>
      <c r="F488" s="5"/>
      <c r="G488" s="5"/>
      <c r="H488" s="5"/>
      <c r="I488" s="5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</row>
    <row r="489" spans="1:51" ht="16" x14ac:dyDescent="0.2">
      <c r="A489" s="57"/>
      <c r="B489" s="57"/>
      <c r="C489" s="57"/>
      <c r="D489" s="48"/>
      <c r="E489" s="5"/>
      <c r="F489" s="5"/>
      <c r="G489" s="5"/>
      <c r="H489" s="5"/>
      <c r="I489" s="5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</row>
    <row r="490" spans="1:51" ht="16" x14ac:dyDescent="0.2">
      <c r="A490" s="57"/>
      <c r="B490" s="57"/>
      <c r="C490" s="57"/>
      <c r="D490" s="68"/>
      <c r="E490" s="5"/>
      <c r="F490" s="5"/>
      <c r="G490" s="5"/>
      <c r="H490" s="5"/>
      <c r="I490" s="5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</row>
    <row r="491" spans="1:51" ht="16" x14ac:dyDescent="0.2">
      <c r="A491" s="57"/>
      <c r="B491" s="57"/>
      <c r="C491" s="57"/>
      <c r="D491" s="48"/>
      <c r="E491" s="5"/>
      <c r="F491" s="5"/>
      <c r="G491" s="5"/>
      <c r="H491" s="5"/>
      <c r="I491" s="5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</row>
    <row r="492" spans="1:51" ht="16" x14ac:dyDescent="0.2">
      <c r="A492" s="57"/>
      <c r="B492" s="57"/>
      <c r="C492" s="57"/>
      <c r="D492" s="68"/>
      <c r="E492" s="57"/>
      <c r="F492" s="57"/>
      <c r="G492" s="57"/>
      <c r="H492" s="57"/>
      <c r="I492" s="5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</row>
    <row r="493" spans="1:51" x14ac:dyDescent="0.15">
      <c r="A493" s="57"/>
      <c r="B493" s="57"/>
      <c r="C493" s="57"/>
      <c r="D493" s="57"/>
      <c r="E493" s="57"/>
      <c r="F493" s="57"/>
      <c r="G493" s="57"/>
      <c r="H493" s="57"/>
      <c r="I493" s="57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</row>
    <row r="494" spans="1:51" ht="16" x14ac:dyDescent="0.2">
      <c r="A494" s="57"/>
      <c r="B494" s="57"/>
      <c r="C494" s="57"/>
      <c r="D494" s="56"/>
      <c r="E494" s="5"/>
      <c r="F494" s="5"/>
      <c r="G494" s="5"/>
      <c r="H494" s="5"/>
      <c r="I494" s="5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</row>
    <row r="495" spans="1:51" ht="16" x14ac:dyDescent="0.2">
      <c r="A495" s="57"/>
      <c r="B495" s="57"/>
      <c r="C495" s="57"/>
      <c r="D495" s="48"/>
      <c r="E495" s="5"/>
      <c r="F495" s="5"/>
      <c r="G495" s="5"/>
      <c r="H495" s="5"/>
      <c r="I495" s="5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</row>
    <row r="496" spans="1:51" ht="16" x14ac:dyDescent="0.2">
      <c r="A496" s="57"/>
      <c r="B496" s="57"/>
      <c r="C496" s="57"/>
      <c r="D496" s="68"/>
      <c r="E496" s="5"/>
      <c r="F496" s="5"/>
      <c r="G496" s="5"/>
      <c r="H496" s="5"/>
      <c r="I496" s="5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</row>
    <row r="497" spans="1:51" ht="16" x14ac:dyDescent="0.2">
      <c r="A497" s="57"/>
      <c r="B497" s="57"/>
      <c r="C497" s="57"/>
      <c r="D497" s="68"/>
      <c r="E497" s="5"/>
      <c r="F497" s="5"/>
      <c r="G497" s="5"/>
      <c r="H497" s="5"/>
      <c r="I497" s="5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</row>
    <row r="498" spans="1:51" x14ac:dyDescent="0.15">
      <c r="A498" s="57"/>
      <c r="B498" s="57"/>
      <c r="C498" s="57"/>
      <c r="D498" s="57"/>
      <c r="E498" s="57"/>
      <c r="F498" s="57"/>
      <c r="G498" s="57"/>
      <c r="H498" s="57"/>
      <c r="I498" s="57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</row>
    <row r="499" spans="1:51" ht="16" x14ac:dyDescent="0.2">
      <c r="A499" s="57"/>
      <c r="B499" s="57"/>
      <c r="C499" s="57"/>
      <c r="D499" s="56"/>
      <c r="E499" s="5"/>
      <c r="F499" s="5"/>
      <c r="G499" s="5"/>
      <c r="H499" s="5"/>
      <c r="I499" s="5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</row>
    <row r="500" spans="1:51" ht="16" x14ac:dyDescent="0.2">
      <c r="A500" s="57"/>
      <c r="B500" s="57"/>
      <c r="C500" s="57"/>
      <c r="D500" s="56"/>
      <c r="E500" s="5"/>
      <c r="F500" s="5"/>
      <c r="G500" s="5"/>
      <c r="H500" s="5"/>
      <c r="I500" s="5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</row>
    <row r="501" spans="1:51" ht="16" x14ac:dyDescent="0.2">
      <c r="A501" s="57"/>
      <c r="B501" s="57"/>
      <c r="C501" s="57"/>
      <c r="D501" s="48"/>
      <c r="E501" s="5"/>
      <c r="F501" s="5"/>
      <c r="G501" s="5"/>
      <c r="H501" s="5"/>
      <c r="I501" s="5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</row>
    <row r="502" spans="1:51" ht="16" x14ac:dyDescent="0.2">
      <c r="A502" s="57"/>
      <c r="B502" s="57"/>
      <c r="C502" s="57"/>
      <c r="D502" s="68"/>
      <c r="E502" s="5"/>
      <c r="F502" s="5"/>
      <c r="G502" s="5"/>
      <c r="H502" s="5"/>
      <c r="I502" s="5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</row>
    <row r="503" spans="1:51" ht="16" x14ac:dyDescent="0.2">
      <c r="A503" s="57"/>
      <c r="B503" s="57"/>
      <c r="C503" s="57"/>
      <c r="D503" s="48"/>
      <c r="E503" s="5"/>
      <c r="F503" s="5"/>
      <c r="G503" s="5"/>
      <c r="H503" s="5"/>
      <c r="I503" s="5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</row>
    <row r="504" spans="1:51" ht="16" x14ac:dyDescent="0.2">
      <c r="A504" s="57"/>
      <c r="B504" s="57"/>
      <c r="C504" s="57"/>
      <c r="D504" s="48"/>
      <c r="E504" s="5"/>
      <c r="F504" s="5"/>
      <c r="G504" s="5"/>
      <c r="H504" s="5"/>
      <c r="I504" s="5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</row>
    <row r="505" spans="1:51" ht="16" x14ac:dyDescent="0.2">
      <c r="A505" s="57"/>
      <c r="B505" s="57"/>
      <c r="C505" s="57"/>
      <c r="D505" s="48"/>
      <c r="E505" s="5"/>
      <c r="F505" s="5"/>
      <c r="G505" s="5"/>
      <c r="H505" s="5"/>
      <c r="I505" s="71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</row>
    <row r="506" spans="1:51" ht="16" x14ac:dyDescent="0.2">
      <c r="A506" s="57"/>
      <c r="B506" s="57"/>
      <c r="C506" s="57"/>
      <c r="D506" s="72"/>
      <c r="E506" s="5"/>
      <c r="F506" s="5"/>
      <c r="G506" s="5"/>
      <c r="H506" s="5"/>
      <c r="I506" s="5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</row>
    <row r="507" spans="1:51" x14ac:dyDescent="0.15">
      <c r="A507" s="57"/>
      <c r="B507" s="57"/>
      <c r="C507" s="57"/>
      <c r="D507" s="57"/>
      <c r="E507" s="57"/>
      <c r="F507" s="57"/>
      <c r="G507" s="57"/>
      <c r="H507" s="57"/>
      <c r="I507" s="57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</row>
    <row r="508" spans="1:51" ht="16" x14ac:dyDescent="0.2">
      <c r="A508" s="57"/>
      <c r="B508" s="57"/>
      <c r="C508" s="57"/>
      <c r="D508" s="56"/>
      <c r="E508" s="5"/>
      <c r="F508" s="5"/>
      <c r="G508" s="5"/>
      <c r="H508" s="5"/>
      <c r="I508" s="5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</row>
    <row r="509" spans="1:51" ht="16" x14ac:dyDescent="0.2">
      <c r="A509" s="57"/>
      <c r="B509" s="57"/>
      <c r="C509" s="57"/>
      <c r="D509" s="56"/>
      <c r="E509" s="5"/>
      <c r="F509" s="5"/>
      <c r="G509" s="5"/>
      <c r="H509" s="5"/>
      <c r="I509" s="5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</row>
    <row r="510" spans="1:51" ht="16" x14ac:dyDescent="0.2">
      <c r="A510" s="57"/>
      <c r="B510" s="57"/>
      <c r="C510" s="57"/>
      <c r="D510" s="68"/>
      <c r="E510" s="5"/>
      <c r="F510" s="5"/>
      <c r="G510" s="5"/>
      <c r="H510" s="5"/>
      <c r="I510" s="5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</row>
    <row r="511" spans="1:51" ht="16" x14ac:dyDescent="0.2">
      <c r="A511" s="57"/>
      <c r="B511" s="57"/>
      <c r="C511" s="57"/>
      <c r="D511" s="48"/>
      <c r="E511" s="5"/>
      <c r="F511" s="5"/>
      <c r="G511" s="5"/>
      <c r="H511" s="5"/>
      <c r="I511" s="5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</row>
    <row r="512" spans="1:51" ht="16" x14ac:dyDescent="0.2">
      <c r="A512" s="57"/>
      <c r="B512" s="57"/>
      <c r="C512" s="57"/>
      <c r="D512" s="68"/>
      <c r="E512" s="5"/>
      <c r="F512" s="5"/>
      <c r="G512" s="5"/>
      <c r="H512" s="5"/>
      <c r="I512" s="5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</row>
    <row r="513" spans="1:51" x14ac:dyDescent="0.15">
      <c r="A513" s="57"/>
      <c r="B513" s="57"/>
      <c r="C513" s="57"/>
      <c r="D513" s="57"/>
      <c r="E513" s="57"/>
      <c r="F513" s="57"/>
      <c r="G513" s="57"/>
      <c r="H513" s="57"/>
      <c r="I513" s="57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</row>
    <row r="514" spans="1:51" ht="16" x14ac:dyDescent="0.2">
      <c r="A514" s="57"/>
      <c r="B514" s="57"/>
      <c r="C514" s="57"/>
      <c r="D514" s="56"/>
      <c r="E514" s="5"/>
      <c r="F514" s="5"/>
      <c r="G514" s="5"/>
      <c r="H514" s="5"/>
      <c r="I514" s="57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</row>
    <row r="515" spans="1:51" ht="16" x14ac:dyDescent="0.2">
      <c r="A515" s="57"/>
      <c r="B515" s="57"/>
      <c r="C515" s="57"/>
      <c r="D515" s="48"/>
      <c r="E515" s="5"/>
      <c r="F515" s="5"/>
      <c r="G515" s="5"/>
      <c r="H515" s="5"/>
      <c r="I515" s="57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</row>
    <row r="516" spans="1:51" ht="16" x14ac:dyDescent="0.2">
      <c r="A516" s="57"/>
      <c r="B516" s="57"/>
      <c r="C516" s="57"/>
      <c r="D516" s="68"/>
      <c r="E516" s="5"/>
      <c r="F516" s="5"/>
      <c r="G516" s="5"/>
      <c r="H516" s="5"/>
      <c r="I516" s="57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</row>
    <row r="517" spans="1:51" ht="16" x14ac:dyDescent="0.2">
      <c r="A517" s="57"/>
      <c r="B517" s="57"/>
      <c r="C517" s="57"/>
      <c r="D517" s="68"/>
      <c r="E517" s="5"/>
      <c r="F517" s="5"/>
      <c r="G517" s="5"/>
      <c r="H517" s="5"/>
      <c r="I517" s="57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</row>
    <row r="518" spans="1:51" x14ac:dyDescent="0.15">
      <c r="A518" s="57"/>
      <c r="B518" s="57"/>
      <c r="C518" s="57"/>
      <c r="D518" s="57"/>
      <c r="E518" s="57"/>
      <c r="F518" s="57"/>
      <c r="G518" s="57"/>
      <c r="H518" s="57"/>
      <c r="I518" s="57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</row>
    <row r="519" spans="1:51" ht="16" x14ac:dyDescent="0.2">
      <c r="A519" s="57"/>
      <c r="B519" s="57"/>
      <c r="C519" s="57"/>
      <c r="D519" s="56"/>
      <c r="E519" s="5"/>
      <c r="F519" s="5"/>
      <c r="G519" s="5"/>
      <c r="H519" s="5"/>
      <c r="I519" s="5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</row>
    <row r="520" spans="1:51" ht="16" x14ac:dyDescent="0.2">
      <c r="A520" s="57"/>
      <c r="B520" s="57"/>
      <c r="C520" s="57"/>
      <c r="D520" s="56"/>
      <c r="E520" s="5"/>
      <c r="F520" s="5"/>
      <c r="G520" s="5"/>
      <c r="H520" s="5"/>
      <c r="I520" s="5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</row>
    <row r="521" spans="1:51" ht="16" x14ac:dyDescent="0.2">
      <c r="A521" s="57"/>
      <c r="B521" s="57"/>
      <c r="C521" s="57"/>
      <c r="D521" s="82"/>
      <c r="E521" s="5"/>
      <c r="F521" s="5"/>
      <c r="G521" s="5"/>
      <c r="H521" s="5"/>
      <c r="I521" s="5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</row>
    <row r="522" spans="1:51" ht="16" x14ac:dyDescent="0.2">
      <c r="A522" s="57"/>
      <c r="B522" s="57"/>
      <c r="C522" s="57"/>
      <c r="D522" s="82"/>
      <c r="E522" s="5"/>
      <c r="F522" s="5"/>
      <c r="G522" s="5"/>
      <c r="H522" s="5"/>
      <c r="I522" s="5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</row>
    <row r="523" spans="1:51" ht="16" x14ac:dyDescent="0.2">
      <c r="A523" s="57"/>
      <c r="B523" s="57"/>
      <c r="C523" s="57"/>
      <c r="D523" s="68"/>
      <c r="E523" s="5"/>
      <c r="F523" s="5"/>
      <c r="G523" s="5"/>
      <c r="H523" s="5"/>
      <c r="I523" s="5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</row>
    <row r="524" spans="1:51" ht="16" x14ac:dyDescent="0.2">
      <c r="A524" s="57"/>
      <c r="B524" s="57"/>
      <c r="C524" s="57"/>
      <c r="D524" s="56"/>
      <c r="E524" s="5"/>
      <c r="F524" s="5"/>
      <c r="G524" s="5"/>
      <c r="H524" s="5"/>
      <c r="I524" s="5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</row>
    <row r="525" spans="1:51" ht="16" x14ac:dyDescent="0.2">
      <c r="A525" s="57"/>
      <c r="B525" s="57"/>
      <c r="C525"/>
      <c r="D525" s="56"/>
      <c r="E525" s="5"/>
      <c r="F525" s="5"/>
      <c r="G525" s="5"/>
      <c r="H525" s="5"/>
      <c r="I525" s="5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</row>
    <row r="526" spans="1:51" ht="16" x14ac:dyDescent="0.2">
      <c r="A526" s="57"/>
      <c r="B526" s="57"/>
      <c r="C526" s="57"/>
      <c r="D526" s="68"/>
      <c r="E526" s="5"/>
      <c r="F526" s="5"/>
      <c r="G526" s="5"/>
      <c r="H526" s="5"/>
      <c r="I526" s="5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</row>
    <row r="527" spans="1:51" ht="16" x14ac:dyDescent="0.2">
      <c r="A527" s="57"/>
      <c r="B527" s="57"/>
      <c r="C527" s="57"/>
      <c r="D527" s="48"/>
      <c r="E527" s="5"/>
      <c r="F527" s="5"/>
      <c r="G527" s="5"/>
      <c r="H527" s="5"/>
      <c r="I527" s="5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</row>
    <row r="528" spans="1:51" ht="16" x14ac:dyDescent="0.2">
      <c r="A528" s="57"/>
      <c r="B528" s="57"/>
      <c r="C528" s="57"/>
      <c r="D528" s="68"/>
      <c r="E528" s="5"/>
      <c r="F528" s="5"/>
      <c r="G528" s="5"/>
      <c r="H528" s="5"/>
      <c r="I528" s="5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</row>
    <row r="529" spans="1:51" ht="15" x14ac:dyDescent="0.2">
      <c r="A529" s="57"/>
      <c r="B529" s="57"/>
      <c r="C529" s="57"/>
      <c r="D529"/>
      <c r="E529"/>
      <c r="F529"/>
      <c r="G529"/>
      <c r="H529"/>
      <c r="I529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</row>
    <row r="530" spans="1:51" ht="16" x14ac:dyDescent="0.2">
      <c r="A530" s="57"/>
      <c r="B530" s="57"/>
      <c r="C530" s="57"/>
      <c r="D530" s="56"/>
      <c r="E530" s="5"/>
      <c r="F530" s="5"/>
      <c r="G530" s="5"/>
      <c r="H530" s="5"/>
      <c r="I530" s="5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</row>
    <row r="531" spans="1:51" ht="16" x14ac:dyDescent="0.2">
      <c r="A531" s="57"/>
      <c r="B531" s="57"/>
      <c r="C531" s="57"/>
      <c r="D531" s="56"/>
      <c r="E531" s="5"/>
      <c r="F531" s="5"/>
      <c r="G531" s="5"/>
      <c r="H531" s="5"/>
      <c r="I531" s="5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</row>
    <row r="532" spans="1:51" ht="16" x14ac:dyDescent="0.2">
      <c r="A532" s="57"/>
      <c r="B532" s="57"/>
      <c r="C532" s="57"/>
      <c r="D532" s="82"/>
      <c r="E532" s="5"/>
      <c r="F532" s="5"/>
      <c r="G532" s="5"/>
      <c r="H532" s="5"/>
      <c r="I532" s="5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</row>
    <row r="533" spans="1:51" ht="16" x14ac:dyDescent="0.2">
      <c r="A533" s="57"/>
      <c r="B533" s="57"/>
      <c r="C533" s="57"/>
      <c r="D533" s="82"/>
      <c r="E533" s="5"/>
      <c r="F533" s="5"/>
      <c r="G533" s="5"/>
      <c r="H533" s="5"/>
      <c r="I533" s="5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</row>
    <row r="534" spans="1:51" x14ac:dyDescent="0.15">
      <c r="A534" s="57"/>
      <c r="B534" s="57"/>
      <c r="C534" s="57"/>
      <c r="D534" s="57"/>
      <c r="E534" s="57"/>
      <c r="F534" s="57"/>
      <c r="G534" s="57"/>
      <c r="H534" s="57"/>
      <c r="I534" s="57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</row>
    <row r="535" spans="1:51" ht="16" x14ac:dyDescent="0.2">
      <c r="A535" s="57"/>
      <c r="B535" s="57"/>
      <c r="C535" s="57"/>
      <c r="D535" s="56"/>
      <c r="E535" s="5"/>
      <c r="F535" s="5"/>
      <c r="G535" s="5"/>
      <c r="H535" s="5"/>
      <c r="I535" s="5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</row>
    <row r="536" spans="1:51" ht="16" x14ac:dyDescent="0.2">
      <c r="A536" s="57"/>
      <c r="B536" s="57"/>
      <c r="C536" s="57"/>
      <c r="D536" s="56"/>
      <c r="E536" s="5"/>
      <c r="F536" s="5"/>
      <c r="G536" s="5"/>
      <c r="H536" s="5"/>
      <c r="I536" s="5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</row>
    <row r="537" spans="1:51" ht="16" x14ac:dyDescent="0.2">
      <c r="A537" s="57"/>
      <c r="B537" s="57"/>
      <c r="C537" s="57"/>
      <c r="D537" s="82"/>
      <c r="E537" s="5"/>
      <c r="F537" s="5"/>
      <c r="G537" s="5"/>
      <c r="H537" s="5"/>
      <c r="I537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</row>
    <row r="538" spans="1:51" ht="16" x14ac:dyDescent="0.2">
      <c r="A538" s="57"/>
      <c r="B538" s="57"/>
      <c r="C538" s="57"/>
      <c r="D538" s="82"/>
      <c r="E538" s="5"/>
      <c r="F538" s="5"/>
      <c r="G538" s="5"/>
      <c r="H538" s="5"/>
      <c r="I538" s="5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</row>
    <row r="539" spans="1:51" x14ac:dyDescent="0.15">
      <c r="A539" s="57"/>
      <c r="B539" s="57"/>
      <c r="C539" s="57"/>
      <c r="D539" s="57"/>
      <c r="E539" s="57"/>
      <c r="F539" s="57"/>
      <c r="G539" s="57"/>
      <c r="H539" s="57"/>
      <c r="I539" s="57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</row>
    <row r="540" spans="1:51" ht="16" x14ac:dyDescent="0.2">
      <c r="A540" s="57"/>
      <c r="B540" s="57"/>
      <c r="C540" s="57"/>
      <c r="D540" s="56"/>
      <c r="E540" s="5"/>
      <c r="F540" s="5"/>
      <c r="G540" s="5"/>
      <c r="H540" s="5"/>
      <c r="I540" s="5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</row>
    <row r="541" spans="1:51" ht="16" x14ac:dyDescent="0.2">
      <c r="A541" s="57"/>
      <c r="B541" s="57"/>
      <c r="C541" s="57"/>
      <c r="D541" s="56"/>
      <c r="E541" s="5"/>
      <c r="F541" s="5"/>
      <c r="G541" s="5"/>
      <c r="H541" s="5"/>
      <c r="I541" s="5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</row>
    <row r="542" spans="1:51" ht="16" x14ac:dyDescent="0.2">
      <c r="A542" s="57"/>
      <c r="B542" s="57"/>
      <c r="C542" s="57"/>
      <c r="D542" s="82"/>
      <c r="E542" s="5"/>
      <c r="F542" s="5"/>
      <c r="G542" s="5"/>
      <c r="H542" s="5"/>
      <c r="I542" s="5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</row>
    <row r="543" spans="1:51" ht="16" x14ac:dyDescent="0.2">
      <c r="A543" s="57"/>
      <c r="B543" s="57"/>
      <c r="C543" s="57"/>
      <c r="D543" s="82"/>
      <c r="E543" s="5"/>
      <c r="F543" s="5"/>
      <c r="G543" s="5"/>
      <c r="H543" s="5"/>
      <c r="I543" s="5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</row>
    <row r="544" spans="1:51" x14ac:dyDescent="0.15">
      <c r="A544" s="57"/>
      <c r="B544" s="57"/>
      <c r="C544" s="57"/>
      <c r="D544" s="57"/>
      <c r="E544" s="57"/>
      <c r="F544" s="57"/>
      <c r="G544" s="57"/>
      <c r="H544" s="57"/>
      <c r="I544" s="57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</row>
    <row r="545" spans="1:51" ht="16" x14ac:dyDescent="0.2">
      <c r="A545" s="57"/>
      <c r="B545" s="57"/>
      <c r="C545" s="57"/>
      <c r="D545" s="56"/>
      <c r="E545" s="5"/>
      <c r="F545" s="5"/>
      <c r="G545" s="5"/>
      <c r="H545" s="5"/>
      <c r="I545" s="5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</row>
    <row r="546" spans="1:51" ht="16" x14ac:dyDescent="0.2">
      <c r="A546" s="57"/>
      <c r="B546" s="57"/>
      <c r="C546" s="57"/>
      <c r="D546" s="48"/>
      <c r="E546" s="5"/>
      <c r="F546" s="5"/>
      <c r="G546" s="5"/>
      <c r="H546" s="5"/>
      <c r="I546" s="5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</row>
    <row r="547" spans="1:51" ht="16" x14ac:dyDescent="0.2">
      <c r="A547" s="57"/>
      <c r="B547" s="57"/>
      <c r="C547" s="57"/>
      <c r="D547" s="68"/>
      <c r="E547" s="5"/>
      <c r="F547" s="5"/>
      <c r="G547" s="5"/>
      <c r="H547" s="5"/>
      <c r="I547" s="5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</row>
    <row r="548" spans="1:51" ht="16" x14ac:dyDescent="0.2">
      <c r="A548" s="57"/>
      <c r="B548" s="57"/>
      <c r="C548" s="57"/>
      <c r="D548" s="48"/>
      <c r="E548" s="5"/>
      <c r="F548" s="5"/>
      <c r="G548" s="5"/>
      <c r="H548" s="5"/>
      <c r="I548" s="5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</row>
    <row r="549" spans="1:51" ht="16" x14ac:dyDescent="0.2">
      <c r="A549" s="57"/>
      <c r="B549" s="57"/>
      <c r="C549" s="57"/>
      <c r="D549" s="68"/>
      <c r="E549" s="5"/>
      <c r="F549" s="5"/>
      <c r="G549" s="5"/>
      <c r="H549" s="5"/>
      <c r="I549" s="5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</row>
    <row r="550" spans="1:51" x14ac:dyDescent="0.15">
      <c r="A550" s="57"/>
      <c r="B550" s="57"/>
      <c r="C550" s="57"/>
      <c r="D550" s="57"/>
      <c r="E550" s="57"/>
      <c r="F550" s="57"/>
      <c r="G550" s="57"/>
      <c r="H550" s="57"/>
      <c r="I550" s="57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</row>
    <row r="551" spans="1:51" ht="16" x14ac:dyDescent="0.2">
      <c r="A551" s="57"/>
      <c r="B551" s="57"/>
      <c r="C551" s="57"/>
      <c r="D551" s="56"/>
      <c r="E551" s="5"/>
      <c r="F551" s="5"/>
      <c r="G551" s="5"/>
      <c r="H551" s="5"/>
      <c r="I551" s="5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</row>
    <row r="552" spans="1:51" ht="16" x14ac:dyDescent="0.2">
      <c r="A552"/>
      <c r="B552"/>
      <c r="C552"/>
      <c r="D552" s="56"/>
      <c r="E552" s="5"/>
      <c r="F552" s="5"/>
      <c r="G552" s="5"/>
      <c r="H552" s="5"/>
      <c r="I552" s="5"/>
      <c r="J552" s="60"/>
      <c r="K552" s="60"/>
      <c r="L552" s="60"/>
      <c r="M552" s="60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</row>
    <row r="553" spans="1:51" ht="16" x14ac:dyDescent="0.2">
      <c r="A553"/>
      <c r="B553"/>
      <c r="C553"/>
      <c r="D553" s="82"/>
      <c r="E553" s="5"/>
      <c r="F553" s="5"/>
      <c r="G553" s="5"/>
      <c r="H553" s="5"/>
      <c r="I553" s="5"/>
      <c r="J553" s="60"/>
      <c r="K553" s="60"/>
      <c r="L553" s="60"/>
      <c r="M553" s="60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</row>
    <row r="554" spans="1:51" ht="16" x14ac:dyDescent="0.2">
      <c r="A554"/>
      <c r="B554"/>
      <c r="C554"/>
      <c r="D554" s="82"/>
      <c r="E554" s="5"/>
      <c r="F554" s="5"/>
      <c r="G554" s="5"/>
      <c r="H554" s="5"/>
      <c r="I554" s="5"/>
      <c r="J554" s="60"/>
      <c r="K554" s="60"/>
      <c r="L554" s="60"/>
      <c r="M554" s="60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</row>
    <row r="555" spans="1:51" ht="15" x14ac:dyDescent="0.2">
      <c r="A555"/>
      <c r="B555"/>
      <c r="C555"/>
      <c r="D555" s="57"/>
      <c r="E555" s="57"/>
      <c r="F555" s="57"/>
      <c r="G555" s="57"/>
      <c r="H555" s="57"/>
      <c r="I555" s="57"/>
      <c r="J555" s="60"/>
      <c r="K555" s="60"/>
      <c r="L555" s="60"/>
      <c r="M555" s="60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</row>
    <row r="556" spans="1:51" ht="15" x14ac:dyDescent="0.2">
      <c r="A556"/>
      <c r="B556"/>
      <c r="C556"/>
      <c r="D556" s="83"/>
      <c r="E556" s="73"/>
      <c r="F556" s="73"/>
      <c r="G556" s="73"/>
      <c r="H556" s="73"/>
      <c r="I556" s="73"/>
      <c r="J556" s="60"/>
      <c r="K556" s="60"/>
      <c r="L556" s="60"/>
      <c r="M556" s="60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</row>
    <row r="557" spans="1:51" ht="15" x14ac:dyDescent="0.2">
      <c r="A557"/>
      <c r="B557"/>
      <c r="C557"/>
      <c r="D557" s="83"/>
      <c r="E557" s="73"/>
      <c r="F557" s="73"/>
      <c r="G557" s="73"/>
      <c r="H557" s="73"/>
      <c r="I557" s="73"/>
      <c r="J557" s="60"/>
      <c r="K557" s="60"/>
      <c r="L557" s="60"/>
      <c r="M557" s="60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</row>
    <row r="558" spans="1:51" ht="16" x14ac:dyDescent="0.2">
      <c r="A558"/>
      <c r="B558"/>
      <c r="C558"/>
      <c r="D558" s="93"/>
      <c r="E558" s="71"/>
      <c r="F558" s="71"/>
      <c r="G558" s="71"/>
      <c r="H558" s="71"/>
      <c r="I558" s="71"/>
      <c r="J558" s="60"/>
      <c r="K558" s="60"/>
      <c r="L558" s="60"/>
      <c r="M558" s="60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</row>
    <row r="559" spans="1:51" ht="16" x14ac:dyDescent="0.2">
      <c r="A559"/>
      <c r="B559"/>
      <c r="C559"/>
      <c r="D559" s="93"/>
      <c r="E559" s="71"/>
      <c r="F559" s="71"/>
      <c r="G559" s="71"/>
      <c r="H559" s="71"/>
      <c r="I559" s="71"/>
      <c r="J559" s="60"/>
      <c r="K559" s="60"/>
      <c r="L559" s="60"/>
      <c r="M559" s="60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</row>
    <row r="560" spans="1:51" ht="15" x14ac:dyDescent="0.2">
      <c r="A560"/>
      <c r="B560"/>
      <c r="C560"/>
      <c r="D560" s="76"/>
      <c r="E560" s="57"/>
      <c r="F560" s="57"/>
      <c r="G560" s="57"/>
      <c r="H560" s="57"/>
      <c r="I560" s="57"/>
      <c r="J560" s="60"/>
      <c r="K560" s="60"/>
      <c r="L560" s="60"/>
      <c r="M560" s="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</row>
    <row r="561" spans="4:13" ht="16" x14ac:dyDescent="0.2">
      <c r="D561" s="56"/>
      <c r="J561" s="60"/>
      <c r="K561" s="60"/>
      <c r="L561" s="60"/>
      <c r="M561" s="60"/>
    </row>
    <row r="562" spans="4:13" ht="16" x14ac:dyDescent="0.2">
      <c r="D562" s="48"/>
      <c r="J562" s="60"/>
      <c r="K562" s="60"/>
      <c r="L562" s="60"/>
      <c r="M562" s="60"/>
    </row>
    <row r="563" spans="4:13" ht="16" x14ac:dyDescent="0.2">
      <c r="D563" s="68"/>
      <c r="J563" s="60"/>
      <c r="K563" s="60"/>
      <c r="L563" s="60"/>
      <c r="M563" s="60"/>
    </row>
    <row r="564" spans="4:13" ht="16" x14ac:dyDescent="0.2">
      <c r="D564" s="68"/>
      <c r="J564" s="60"/>
      <c r="K564" s="60"/>
      <c r="L564" s="60"/>
      <c r="M564" s="60"/>
    </row>
    <row r="565" spans="4:13" x14ac:dyDescent="0.15">
      <c r="D565" s="76"/>
      <c r="E565" s="57"/>
      <c r="F565" s="57"/>
      <c r="G565" s="57"/>
      <c r="H565" s="57"/>
      <c r="I565" s="57"/>
      <c r="J565" s="60"/>
      <c r="K565" s="60"/>
      <c r="L565" s="60"/>
      <c r="M565" s="60"/>
    </row>
    <row r="566" spans="4:13" ht="16" x14ac:dyDescent="0.2">
      <c r="D566" s="56"/>
      <c r="J566" s="60"/>
      <c r="K566" s="60"/>
      <c r="L566" s="60"/>
      <c r="M566" s="60"/>
    </row>
    <row r="567" spans="4:13" ht="16" x14ac:dyDescent="0.2">
      <c r="D567" s="48"/>
      <c r="J567" s="60"/>
      <c r="K567" s="60"/>
      <c r="L567" s="60"/>
      <c r="M567" s="60"/>
    </row>
    <row r="568" spans="4:13" ht="16" x14ac:dyDescent="0.2">
      <c r="D568" s="68"/>
      <c r="J568" s="60"/>
      <c r="K568" s="60"/>
      <c r="L568" s="60"/>
      <c r="M568" s="60"/>
    </row>
    <row r="569" spans="4:13" ht="16" x14ac:dyDescent="0.2">
      <c r="D569" s="68"/>
      <c r="E569" s="5"/>
      <c r="F569" s="5"/>
      <c r="G569" s="5"/>
      <c r="H569" s="5"/>
      <c r="I569" s="5"/>
      <c r="J569" s="60"/>
      <c r="K569" s="60"/>
      <c r="L569" s="60"/>
      <c r="M569" s="60"/>
    </row>
    <row r="570" spans="4:13" x14ac:dyDescent="0.15">
      <c r="D570" s="76"/>
      <c r="E570" s="57"/>
      <c r="F570" s="57"/>
      <c r="G570" s="57"/>
      <c r="H570" s="57"/>
      <c r="I570" s="57"/>
      <c r="J570" s="60"/>
      <c r="K570" s="60"/>
      <c r="L570" s="60"/>
      <c r="M570" s="60"/>
    </row>
    <row r="571" spans="4:13" ht="16" x14ac:dyDescent="0.2">
      <c r="D571" s="56"/>
      <c r="E571" s="5"/>
      <c r="F571" s="5"/>
      <c r="G571" s="5"/>
      <c r="H571" s="5"/>
      <c r="I571" s="5"/>
      <c r="J571" s="60"/>
      <c r="K571" s="60"/>
      <c r="L571" s="60"/>
      <c r="M571" s="60"/>
    </row>
    <row r="572" spans="4:13" ht="16" x14ac:dyDescent="0.2">
      <c r="D572" s="56"/>
      <c r="E572" s="5"/>
      <c r="F572" s="5"/>
      <c r="G572" s="5"/>
      <c r="H572" s="5"/>
      <c r="I572" s="5"/>
      <c r="J572" s="60"/>
      <c r="K572" s="60"/>
      <c r="L572" s="60"/>
      <c r="M572" s="60"/>
    </row>
    <row r="573" spans="4:13" ht="16" x14ac:dyDescent="0.2">
      <c r="D573" s="82"/>
      <c r="E573" s="5"/>
      <c r="F573" s="5"/>
      <c r="G573" s="5"/>
      <c r="H573" s="5"/>
      <c r="I573" s="5"/>
      <c r="J573" s="60"/>
      <c r="K573" s="60"/>
      <c r="L573" s="60"/>
      <c r="M573" s="60"/>
    </row>
    <row r="574" spans="4:13" ht="16" x14ac:dyDescent="0.2">
      <c r="D574" s="56"/>
      <c r="E574" s="5"/>
      <c r="F574" s="5"/>
      <c r="G574" s="5"/>
      <c r="H574" s="5"/>
      <c r="I574" s="5"/>
      <c r="J574" s="60"/>
      <c r="K574" s="60"/>
      <c r="L574" s="60"/>
      <c r="M574" s="60"/>
    </row>
    <row r="575" spans="4:13" ht="16" x14ac:dyDescent="0.2">
      <c r="D575" s="90"/>
      <c r="E575" s="5"/>
      <c r="F575" s="5"/>
      <c r="G575" s="5"/>
      <c r="H575" s="5"/>
      <c r="I575" s="5"/>
      <c r="J575" s="60"/>
      <c r="K575" s="60"/>
      <c r="L575" s="60"/>
      <c r="M575" s="60"/>
    </row>
    <row r="576" spans="4:13" x14ac:dyDescent="0.15">
      <c r="D576" s="76"/>
      <c r="E576" s="57"/>
      <c r="F576" s="57"/>
      <c r="G576" s="57"/>
      <c r="H576" s="57"/>
      <c r="I576" s="57"/>
      <c r="J576" s="60"/>
      <c r="K576" s="60"/>
      <c r="L576" s="60"/>
      <c r="M576" s="60"/>
    </row>
    <row r="577" spans="4:13" ht="16" x14ac:dyDescent="0.2">
      <c r="D577" s="56"/>
      <c r="E577" s="5"/>
      <c r="F577" s="5"/>
      <c r="G577" s="5"/>
      <c r="H577" s="5"/>
      <c r="I577" s="5"/>
      <c r="J577" s="60"/>
      <c r="K577" s="60"/>
      <c r="L577" s="60"/>
      <c r="M577" s="60"/>
    </row>
    <row r="578" spans="4:13" ht="16" x14ac:dyDescent="0.2">
      <c r="D578" s="56"/>
      <c r="E578" s="5"/>
      <c r="F578" s="5"/>
      <c r="G578" s="5"/>
      <c r="H578" s="5"/>
      <c r="I578" s="5"/>
      <c r="J578" s="60"/>
      <c r="K578" s="60"/>
      <c r="L578" s="60"/>
      <c r="M578" s="60"/>
    </row>
    <row r="579" spans="4:13" ht="16" x14ac:dyDescent="0.2">
      <c r="D579" s="82"/>
      <c r="E579" s="5"/>
      <c r="F579" s="5"/>
      <c r="G579" s="5"/>
      <c r="H579" s="5"/>
      <c r="I579" s="5"/>
      <c r="J579" s="60"/>
      <c r="K579" s="60"/>
      <c r="L579" s="60"/>
      <c r="M579" s="60"/>
    </row>
    <row r="580" spans="4:13" ht="16" x14ac:dyDescent="0.2">
      <c r="D580" s="82"/>
      <c r="E580" s="5"/>
      <c r="F580" s="5"/>
      <c r="G580" s="5"/>
      <c r="H580" s="5"/>
      <c r="I580" s="5"/>
      <c r="J580" s="60"/>
      <c r="K580" s="60"/>
      <c r="L580" s="60"/>
      <c r="M580" s="60"/>
    </row>
    <row r="581" spans="4:13" x14ac:dyDescent="0.15">
      <c r="D581" s="76"/>
      <c r="E581" s="57"/>
      <c r="F581" s="57"/>
      <c r="G581" s="57"/>
      <c r="H581" s="57"/>
      <c r="I581" s="57"/>
      <c r="J581" s="60"/>
      <c r="K581" s="60"/>
      <c r="L581" s="60"/>
      <c r="M581" s="60"/>
    </row>
    <row r="582" spans="4:13" ht="16" x14ac:dyDescent="0.2">
      <c r="D582" s="86"/>
      <c r="E582" s="53"/>
      <c r="F582" s="53"/>
      <c r="G582" s="53"/>
      <c r="H582" s="53"/>
      <c r="I582" s="53"/>
      <c r="J582" s="60"/>
      <c r="K582" s="60"/>
      <c r="L582" s="60"/>
      <c r="M582" s="60"/>
    </row>
    <row r="583" spans="4:13" ht="16" x14ac:dyDescent="0.2">
      <c r="D583" s="86"/>
      <c r="E583" s="53"/>
      <c r="F583" s="53"/>
      <c r="G583" s="53"/>
      <c r="H583" s="53"/>
      <c r="I583" s="53"/>
      <c r="J583" s="60"/>
      <c r="K583" s="60"/>
      <c r="L583" s="60"/>
      <c r="M583" s="60"/>
    </row>
    <row r="584" spans="4:13" ht="16" x14ac:dyDescent="0.2">
      <c r="D584" s="86"/>
      <c r="E584" s="53"/>
      <c r="F584" s="53"/>
      <c r="G584" s="53"/>
      <c r="H584" s="53"/>
      <c r="I584" s="53"/>
      <c r="J584" s="60"/>
      <c r="K584" s="60"/>
      <c r="L584" s="60"/>
      <c r="M584" s="60"/>
    </row>
    <row r="585" spans="4:13" ht="16" x14ac:dyDescent="0.2">
      <c r="D585" s="82"/>
      <c r="E585" s="53"/>
      <c r="F585" s="53"/>
      <c r="G585" s="53"/>
      <c r="H585" s="53"/>
      <c r="I585" s="53"/>
      <c r="J585" s="60"/>
      <c r="K585" s="60"/>
      <c r="L585" s="60"/>
      <c r="M585" s="60"/>
    </row>
    <row r="586" spans="4:13" ht="16" x14ac:dyDescent="0.2">
      <c r="D586" s="82"/>
      <c r="E586" s="53"/>
      <c r="F586" s="53"/>
      <c r="G586" s="53"/>
      <c r="H586" s="53"/>
      <c r="I586" s="53"/>
      <c r="J586" s="60"/>
      <c r="K586" s="60"/>
      <c r="L586" s="60"/>
      <c r="M586" s="60"/>
    </row>
    <row r="587" spans="4:13" x14ac:dyDescent="0.15">
      <c r="D587" s="76"/>
      <c r="E587" s="57"/>
      <c r="F587" s="57"/>
      <c r="G587" s="57"/>
      <c r="H587" s="57"/>
      <c r="I587" s="57"/>
      <c r="J587" s="60"/>
      <c r="K587" s="60"/>
      <c r="L587" s="60"/>
      <c r="M587" s="60"/>
    </row>
    <row r="588" spans="4:13" ht="16" x14ac:dyDescent="0.2">
      <c r="D588" s="56"/>
      <c r="E588" s="5"/>
      <c r="F588" s="5"/>
      <c r="G588" s="5"/>
      <c r="H588" s="5"/>
      <c r="I588" s="5"/>
      <c r="J588" s="60"/>
      <c r="K588" s="60"/>
      <c r="L588" s="60"/>
      <c r="M588" s="60"/>
    </row>
    <row r="589" spans="4:13" ht="16" x14ac:dyDescent="0.2">
      <c r="D589" s="56"/>
      <c r="E589" s="5"/>
      <c r="F589" s="5"/>
      <c r="G589" s="5"/>
      <c r="H589" s="5"/>
      <c r="I589" s="5"/>
      <c r="J589" s="60"/>
      <c r="K589" s="60"/>
      <c r="L589" s="60"/>
      <c r="M589" s="60"/>
    </row>
    <row r="590" spans="4:13" ht="16" x14ac:dyDescent="0.2">
      <c r="D590" s="68"/>
      <c r="E590" s="5"/>
      <c r="F590" s="5"/>
      <c r="G590" s="5"/>
      <c r="H590" s="5"/>
      <c r="I590" s="5"/>
      <c r="J590" s="60"/>
      <c r="K590" s="60"/>
      <c r="L590" s="60"/>
      <c r="M590" s="60"/>
    </row>
    <row r="591" spans="4:13" ht="16" x14ac:dyDescent="0.2">
      <c r="D591" s="68"/>
      <c r="E591" s="5"/>
      <c r="F591" s="5"/>
      <c r="G591" s="5"/>
      <c r="H591" s="5"/>
      <c r="I591" s="5"/>
      <c r="J591" s="60"/>
      <c r="K591" s="60"/>
      <c r="L591" s="60"/>
      <c r="M591" s="60"/>
    </row>
    <row r="592" spans="4:13" x14ac:dyDescent="0.15">
      <c r="D592" s="76"/>
      <c r="E592" s="57"/>
      <c r="F592" s="57"/>
      <c r="G592" s="57"/>
      <c r="H592" s="57"/>
      <c r="I592" s="57"/>
      <c r="J592" s="60"/>
      <c r="K592" s="60"/>
      <c r="L592" s="60"/>
      <c r="M592" s="60"/>
    </row>
    <row r="593" spans="4:13" ht="16" x14ac:dyDescent="0.2">
      <c r="D593" s="56"/>
      <c r="E593" s="5"/>
      <c r="F593" s="5"/>
      <c r="G593" s="5"/>
      <c r="H593" s="5"/>
      <c r="I593" s="5"/>
      <c r="J593" s="60"/>
      <c r="K593" s="60"/>
      <c r="L593" s="60"/>
      <c r="M593" s="60"/>
    </row>
    <row r="594" spans="4:13" ht="16" x14ac:dyDescent="0.2">
      <c r="D594" s="56"/>
      <c r="E594" s="5"/>
      <c r="F594" s="5"/>
      <c r="G594" s="5"/>
      <c r="H594" s="5"/>
      <c r="I594" s="5"/>
      <c r="J594" s="60"/>
      <c r="K594" s="60"/>
      <c r="L594" s="60"/>
      <c r="M594" s="60"/>
    </row>
    <row r="595" spans="4:13" ht="16" x14ac:dyDescent="0.2">
      <c r="D595" s="68"/>
      <c r="E595" s="5"/>
      <c r="F595" s="5"/>
      <c r="G595" s="5"/>
      <c r="H595" s="5"/>
      <c r="I595" s="5"/>
      <c r="J595" s="60"/>
      <c r="K595" s="60"/>
      <c r="L595" s="60"/>
      <c r="M595" s="60"/>
    </row>
    <row r="596" spans="4:13" ht="16" x14ac:dyDescent="0.2">
      <c r="D596" s="68"/>
      <c r="E596" s="5"/>
      <c r="F596" s="5"/>
      <c r="G596" s="5"/>
      <c r="H596" s="5"/>
      <c r="I596" s="5"/>
      <c r="J596" s="60"/>
      <c r="K596" s="60"/>
      <c r="L596" s="60"/>
      <c r="M596" s="60"/>
    </row>
    <row r="597" spans="4:13" x14ac:dyDescent="0.15">
      <c r="D597" s="76"/>
      <c r="E597" s="57"/>
      <c r="F597" s="57"/>
      <c r="G597" s="57"/>
      <c r="H597" s="57"/>
      <c r="I597" s="57"/>
      <c r="J597" s="60"/>
      <c r="K597" s="60"/>
      <c r="L597" s="60"/>
      <c r="M597" s="60"/>
    </row>
    <row r="598" spans="4:13" x14ac:dyDescent="0.15">
      <c r="D598" s="76"/>
      <c r="E598" s="57"/>
      <c r="F598" s="57"/>
      <c r="G598" s="57"/>
      <c r="H598" s="57"/>
      <c r="I598" s="57"/>
      <c r="J598" s="60"/>
      <c r="K598" s="60"/>
      <c r="L598" s="60"/>
      <c r="M598" s="60"/>
    </row>
    <row r="599" spans="4:13" x14ac:dyDescent="0.15">
      <c r="D599" s="76"/>
      <c r="E599" s="57"/>
      <c r="F599" s="57"/>
      <c r="G599" s="57"/>
      <c r="H599" s="57"/>
      <c r="I599" s="57"/>
      <c r="J599" s="60"/>
      <c r="K599" s="60"/>
      <c r="L599" s="60"/>
      <c r="M599" s="60"/>
    </row>
    <row r="600" spans="4:13" ht="16" x14ac:dyDescent="0.2">
      <c r="D600" s="68"/>
      <c r="E600" s="57"/>
      <c r="F600" s="57"/>
      <c r="G600" s="57"/>
      <c r="H600" s="57"/>
      <c r="I600" s="57"/>
      <c r="J600" s="60"/>
      <c r="K600" s="60"/>
      <c r="L600" s="60"/>
      <c r="M600" s="60"/>
    </row>
    <row r="601" spans="4:13" ht="16" x14ac:dyDescent="0.2">
      <c r="D601" s="68"/>
      <c r="E601" s="57"/>
      <c r="F601" s="57"/>
      <c r="G601" s="57"/>
      <c r="H601" s="57"/>
      <c r="I601" s="57"/>
      <c r="J601" s="60"/>
      <c r="K601" s="60"/>
      <c r="L601" s="60"/>
      <c r="M601" s="60"/>
    </row>
    <row r="602" spans="4:13" x14ac:dyDescent="0.15">
      <c r="D602" s="76"/>
      <c r="E602" s="57"/>
      <c r="F602" s="57"/>
      <c r="G602" s="57"/>
      <c r="H602" s="57"/>
      <c r="I602" s="57"/>
      <c r="J602" s="60"/>
      <c r="K602" s="60"/>
      <c r="L602" s="60"/>
      <c r="M602" s="60"/>
    </row>
    <row r="603" spans="4:13" x14ac:dyDescent="0.15">
      <c r="D603" s="76"/>
      <c r="E603" s="57"/>
      <c r="F603" s="57"/>
      <c r="G603" s="57"/>
      <c r="H603" s="57"/>
      <c r="I603" s="57"/>
      <c r="J603" s="60"/>
      <c r="K603" s="60"/>
      <c r="L603" s="60"/>
      <c r="M603" s="60"/>
    </row>
    <row r="604" spans="4:13" x14ac:dyDescent="0.15">
      <c r="D604" s="76"/>
      <c r="E604" s="57"/>
      <c r="F604" s="57"/>
      <c r="G604" s="57"/>
      <c r="H604" s="57"/>
      <c r="I604" s="57"/>
      <c r="J604" s="60"/>
      <c r="K604" s="60"/>
      <c r="L604" s="60"/>
      <c r="M604" s="60"/>
    </row>
    <row r="605" spans="4:13" x14ac:dyDescent="0.15">
      <c r="D605" s="76"/>
      <c r="E605" s="57"/>
      <c r="F605" s="57"/>
      <c r="G605" s="57"/>
      <c r="H605" s="57"/>
      <c r="I605" s="57"/>
      <c r="J605" s="60"/>
      <c r="K605" s="60"/>
      <c r="L605" s="60"/>
      <c r="M605" s="60"/>
    </row>
    <row r="606" spans="4:13" x14ac:dyDescent="0.15">
      <c r="D606" s="76"/>
      <c r="E606" s="57"/>
      <c r="F606" s="57"/>
      <c r="G606" s="57"/>
      <c r="H606" s="57"/>
      <c r="I606" s="57"/>
      <c r="J606" s="60"/>
      <c r="K606" s="60"/>
      <c r="L606" s="60"/>
      <c r="M606" s="60"/>
    </row>
    <row r="607" spans="4:13" x14ac:dyDescent="0.15">
      <c r="D607" s="76"/>
      <c r="E607" s="57"/>
      <c r="F607" s="57"/>
      <c r="G607" s="57"/>
      <c r="H607" s="57"/>
      <c r="I607" s="57"/>
      <c r="J607" s="60"/>
      <c r="K607" s="60"/>
      <c r="L607" s="60"/>
      <c r="M607" s="60"/>
    </row>
    <row r="608" spans="4:13" x14ac:dyDescent="0.15">
      <c r="D608" s="76"/>
      <c r="E608" s="57"/>
      <c r="F608" s="57"/>
      <c r="G608" s="57"/>
      <c r="H608" s="57"/>
      <c r="I608" s="57"/>
      <c r="J608" s="60"/>
      <c r="K608" s="60"/>
      <c r="L608" s="60"/>
      <c r="M608" s="60"/>
    </row>
    <row r="609" spans="4:13" x14ac:dyDescent="0.15">
      <c r="D609" s="76"/>
      <c r="E609" s="57"/>
      <c r="F609" s="57"/>
      <c r="G609" s="57"/>
      <c r="H609" s="57"/>
      <c r="I609" s="57"/>
      <c r="J609" s="60"/>
      <c r="K609" s="60"/>
      <c r="L609" s="60"/>
      <c r="M609" s="60"/>
    </row>
    <row r="610" spans="4:13" x14ac:dyDescent="0.15">
      <c r="D610" s="76"/>
      <c r="E610" s="57"/>
      <c r="F610" s="57"/>
      <c r="G610" s="57"/>
      <c r="H610" s="57"/>
      <c r="I610" s="57"/>
      <c r="J610" s="60"/>
      <c r="K610" s="60"/>
      <c r="L610" s="60"/>
      <c r="M610" s="60"/>
    </row>
    <row r="611" spans="4:13" x14ac:dyDescent="0.15">
      <c r="D611" s="76"/>
      <c r="E611" s="57"/>
      <c r="F611" s="57"/>
      <c r="G611" s="57"/>
      <c r="H611" s="57"/>
      <c r="I611" s="57"/>
      <c r="J611" s="60"/>
      <c r="K611" s="60"/>
      <c r="L611" s="60"/>
      <c r="M611" s="60"/>
    </row>
    <row r="612" spans="4:13" x14ac:dyDescent="0.15">
      <c r="D612" s="76"/>
      <c r="E612" s="57"/>
      <c r="F612" s="57"/>
      <c r="G612" s="57"/>
      <c r="H612" s="57"/>
      <c r="I612" s="57"/>
      <c r="J612" s="60"/>
      <c r="K612" s="60"/>
      <c r="L612" s="60"/>
      <c r="M612" s="60"/>
    </row>
    <row r="613" spans="4:13" x14ac:dyDescent="0.15">
      <c r="D613" s="76"/>
      <c r="E613" s="57"/>
      <c r="F613" s="57"/>
      <c r="G613" s="57"/>
      <c r="H613" s="57"/>
      <c r="I613" s="57"/>
      <c r="J613" s="60"/>
      <c r="K613" s="60"/>
      <c r="L613" s="60"/>
      <c r="M613" s="60"/>
    </row>
    <row r="614" spans="4:13" x14ac:dyDescent="0.15">
      <c r="D614" s="76"/>
      <c r="E614" s="57"/>
      <c r="F614" s="57"/>
      <c r="G614" s="57"/>
      <c r="H614" s="57"/>
      <c r="I614" s="57"/>
      <c r="J614" s="60"/>
      <c r="K614" s="60"/>
      <c r="L614" s="60"/>
      <c r="M614" s="60"/>
    </row>
    <row r="615" spans="4:13" x14ac:dyDescent="0.15">
      <c r="D615" s="76"/>
      <c r="E615" s="57"/>
      <c r="F615" s="57"/>
      <c r="G615" s="57"/>
      <c r="H615" s="57"/>
      <c r="I615" s="57"/>
      <c r="J615" s="60"/>
      <c r="K615" s="60"/>
      <c r="L615" s="60"/>
      <c r="M615" s="60"/>
    </row>
    <row r="616" spans="4:13" x14ac:dyDescent="0.15">
      <c r="D616" s="76"/>
      <c r="E616" s="57"/>
      <c r="F616" s="57"/>
      <c r="G616" s="57"/>
      <c r="H616" s="57"/>
      <c r="I616" s="57"/>
      <c r="J616" s="60"/>
      <c r="K616" s="60"/>
      <c r="L616" s="60"/>
      <c r="M616" s="60"/>
    </row>
    <row r="617" spans="4:13" x14ac:dyDescent="0.15">
      <c r="D617" s="76"/>
      <c r="E617" s="57"/>
      <c r="F617" s="57"/>
      <c r="G617" s="57"/>
      <c r="H617" s="57"/>
      <c r="I617" s="57"/>
      <c r="J617" s="60"/>
      <c r="K617" s="60"/>
      <c r="L617" s="60"/>
      <c r="M617" s="60"/>
    </row>
    <row r="618" spans="4:13" ht="16" x14ac:dyDescent="0.2">
      <c r="D618" s="56"/>
      <c r="E618" s="5"/>
      <c r="F618" s="5"/>
      <c r="G618" s="5"/>
      <c r="H618" s="5"/>
      <c r="I618" s="5"/>
      <c r="J618" s="60"/>
      <c r="K618" s="60"/>
      <c r="L618" s="60"/>
      <c r="M618" s="60"/>
    </row>
    <row r="619" spans="4:13" ht="16" x14ac:dyDescent="0.2">
      <c r="D619" s="48"/>
      <c r="E619" s="5"/>
      <c r="F619" s="5"/>
      <c r="G619" s="5"/>
      <c r="H619" s="5"/>
      <c r="I619" s="5"/>
      <c r="J619" s="60"/>
      <c r="K619" s="60"/>
      <c r="L619" s="60"/>
      <c r="M619" s="60"/>
    </row>
    <row r="620" spans="4:13" ht="16" x14ac:dyDescent="0.2">
      <c r="D620" s="68"/>
      <c r="E620" s="5"/>
      <c r="F620" s="5"/>
      <c r="G620" s="5"/>
      <c r="H620" s="5"/>
      <c r="I620" s="5"/>
      <c r="J620" s="60"/>
      <c r="K620" s="60"/>
      <c r="L620" s="60"/>
      <c r="M620" s="60"/>
    </row>
    <row r="621" spans="4:13" ht="16" x14ac:dyDescent="0.2">
      <c r="D621" s="68"/>
      <c r="E621" s="5"/>
      <c r="F621" s="5"/>
      <c r="G621" s="5"/>
      <c r="H621" s="5"/>
      <c r="I621" s="5"/>
      <c r="J621" s="60"/>
      <c r="K621" s="60"/>
      <c r="L621" s="60"/>
      <c r="M621" s="60"/>
    </row>
    <row r="622" spans="4:13" x14ac:dyDescent="0.15">
      <c r="D622" s="57"/>
      <c r="E622" s="57"/>
      <c r="F622" s="57"/>
      <c r="G622" s="57"/>
      <c r="H622" s="57"/>
      <c r="I622" s="57"/>
      <c r="J622" s="60"/>
      <c r="K622" s="60"/>
      <c r="L622" s="60"/>
      <c r="M622" s="60"/>
    </row>
    <row r="623" spans="4:13" ht="16" x14ac:dyDescent="0.2">
      <c r="D623" s="56"/>
      <c r="E623" s="5"/>
      <c r="F623" s="5"/>
      <c r="G623" s="5"/>
      <c r="H623" s="5"/>
      <c r="I623" s="5"/>
      <c r="J623" s="60"/>
      <c r="K623" s="60"/>
      <c r="L623" s="60"/>
      <c r="M623" s="60"/>
    </row>
    <row r="624" spans="4:13" ht="16" x14ac:dyDescent="0.2">
      <c r="D624" s="48"/>
      <c r="E624" s="5"/>
      <c r="F624" s="5"/>
      <c r="G624" s="5"/>
      <c r="H624" s="5"/>
      <c r="I624" s="5"/>
      <c r="J624" s="60"/>
      <c r="K624" s="60"/>
      <c r="L624" s="60"/>
      <c r="M624" s="60"/>
    </row>
    <row r="625" spans="4:13" ht="16" x14ac:dyDescent="0.2">
      <c r="D625" s="68"/>
      <c r="E625" s="5"/>
      <c r="F625" s="5"/>
      <c r="G625" s="5"/>
      <c r="H625" s="5"/>
      <c r="I625" s="5"/>
      <c r="J625" s="60"/>
      <c r="K625" s="60"/>
      <c r="L625" s="60"/>
      <c r="M625" s="60"/>
    </row>
    <row r="626" spans="4:13" ht="16" x14ac:dyDescent="0.2">
      <c r="D626" s="68"/>
      <c r="E626" s="5"/>
      <c r="F626" s="5"/>
      <c r="G626" s="5"/>
      <c r="H626" s="5"/>
      <c r="I626" s="5"/>
      <c r="J626" s="60"/>
      <c r="K626" s="60"/>
      <c r="L626" s="60"/>
      <c r="M626" s="60"/>
    </row>
    <row r="627" spans="4:13" x14ac:dyDescent="0.15">
      <c r="D627" s="57"/>
      <c r="E627" s="57"/>
      <c r="F627" s="57"/>
      <c r="G627" s="57"/>
      <c r="H627" s="57"/>
      <c r="I627" s="57"/>
      <c r="J627" s="60"/>
      <c r="K627" s="60"/>
      <c r="L627" s="60"/>
      <c r="M627" s="60"/>
    </row>
    <row r="628" spans="4:13" ht="16" x14ac:dyDescent="0.2">
      <c r="D628" s="56"/>
      <c r="E628" s="5"/>
      <c r="F628" s="5"/>
      <c r="G628" s="5"/>
      <c r="H628" s="5"/>
      <c r="I628" s="5"/>
      <c r="J628" s="60"/>
      <c r="K628" s="60"/>
      <c r="L628" s="60"/>
      <c r="M628" s="60"/>
    </row>
    <row r="629" spans="4:13" ht="16" x14ac:dyDescent="0.2">
      <c r="D629" s="48"/>
      <c r="E629" s="5"/>
      <c r="F629" s="5"/>
      <c r="G629" s="5"/>
      <c r="H629" s="5"/>
      <c r="I629" s="5"/>
      <c r="J629" s="60"/>
      <c r="K629" s="60"/>
      <c r="L629" s="60"/>
      <c r="M629" s="60"/>
    </row>
    <row r="630" spans="4:13" ht="16" x14ac:dyDescent="0.2">
      <c r="D630" s="68"/>
      <c r="E630" s="5"/>
      <c r="F630" s="5"/>
      <c r="G630" s="5"/>
      <c r="H630" s="5"/>
      <c r="I630" s="5"/>
      <c r="J630" s="60"/>
      <c r="K630" s="60"/>
      <c r="L630" s="60"/>
      <c r="M630" s="60"/>
    </row>
    <row r="631" spans="4:13" ht="16" x14ac:dyDescent="0.2">
      <c r="D631" s="68"/>
      <c r="E631" s="5"/>
      <c r="F631" s="5"/>
      <c r="G631" s="5"/>
      <c r="H631" s="5"/>
      <c r="I631" s="5"/>
      <c r="J631" s="60"/>
      <c r="K631" s="60"/>
      <c r="L631" s="60"/>
      <c r="M631" s="60"/>
    </row>
    <row r="632" spans="4:13" x14ac:dyDescent="0.15">
      <c r="D632" s="57"/>
      <c r="E632" s="57"/>
      <c r="F632" s="57"/>
      <c r="G632" s="57"/>
      <c r="H632" s="57"/>
      <c r="I632" s="57"/>
      <c r="J632" s="60"/>
      <c r="K632" s="60"/>
      <c r="L632" s="60"/>
      <c r="M632" s="60"/>
    </row>
    <row r="633" spans="4:13" ht="16" x14ac:dyDescent="0.2">
      <c r="D633" s="56"/>
      <c r="E633" s="5"/>
      <c r="F633" s="5"/>
      <c r="G633" s="5"/>
      <c r="H633" s="5"/>
      <c r="I633" s="5"/>
      <c r="J633" s="60"/>
      <c r="K633" s="60"/>
      <c r="L633" s="60"/>
      <c r="M633" s="60"/>
    </row>
    <row r="634" spans="4:13" ht="16" x14ac:dyDescent="0.2">
      <c r="D634" s="48"/>
      <c r="E634" s="5"/>
      <c r="F634" s="5"/>
      <c r="G634" s="5"/>
      <c r="H634" s="5"/>
      <c r="I634" s="5"/>
      <c r="J634" s="60"/>
      <c r="K634" s="60"/>
      <c r="L634" s="60"/>
      <c r="M634" s="60"/>
    </row>
    <row r="635" spans="4:13" ht="16" x14ac:dyDescent="0.2">
      <c r="D635" s="68"/>
      <c r="E635" s="5"/>
      <c r="F635" s="5"/>
      <c r="G635" s="5"/>
      <c r="H635" s="5"/>
      <c r="I635" s="5"/>
      <c r="J635" s="60"/>
      <c r="K635" s="60"/>
      <c r="L635" s="60"/>
      <c r="M635" s="60"/>
    </row>
    <row r="636" spans="4:13" ht="16" x14ac:dyDescent="0.2">
      <c r="D636" s="68"/>
      <c r="E636" s="5"/>
      <c r="F636" s="5"/>
      <c r="G636" s="5"/>
      <c r="H636" s="5"/>
      <c r="I636" s="5"/>
      <c r="J636" s="60"/>
      <c r="K636" s="60"/>
      <c r="L636" s="60"/>
      <c r="M636" s="60"/>
    </row>
    <row r="637" spans="4:13" x14ac:dyDescent="0.15">
      <c r="D637" s="57"/>
      <c r="E637" s="57"/>
      <c r="F637" s="57"/>
      <c r="G637" s="57"/>
      <c r="H637" s="57"/>
      <c r="I637" s="57"/>
      <c r="J637" s="60"/>
      <c r="K637" s="60"/>
      <c r="L637" s="60"/>
      <c r="M637" s="60"/>
    </row>
    <row r="638" spans="4:13" ht="16" x14ac:dyDescent="0.2">
      <c r="D638" s="56"/>
      <c r="E638" s="57"/>
      <c r="F638" s="57"/>
      <c r="G638" s="57"/>
      <c r="H638" s="57"/>
      <c r="I638" s="57"/>
      <c r="J638" s="87"/>
      <c r="K638" s="60"/>
      <c r="L638" s="60"/>
      <c r="M638" s="60"/>
    </row>
    <row r="639" spans="4:13" ht="16" x14ac:dyDescent="0.2">
      <c r="D639" s="56"/>
      <c r="E639" s="57"/>
      <c r="F639" s="57"/>
      <c r="G639" s="57"/>
      <c r="H639" s="57"/>
      <c r="I639" s="57"/>
      <c r="J639" s="87"/>
      <c r="K639" s="60"/>
      <c r="L639" s="60"/>
      <c r="M639" s="60"/>
    </row>
    <row r="640" spans="4:13" ht="16" x14ac:dyDescent="0.2">
      <c r="D640" s="58"/>
      <c r="E640" s="57"/>
      <c r="F640" s="57"/>
      <c r="G640" s="57"/>
      <c r="H640" s="57"/>
      <c r="I640" s="57"/>
      <c r="J640" s="88"/>
      <c r="K640" s="60"/>
      <c r="L640" s="60"/>
      <c r="M640" s="60"/>
    </row>
    <row r="641" spans="4:13" ht="16" x14ac:dyDescent="0.2">
      <c r="D641" s="58"/>
      <c r="E641" s="77"/>
      <c r="F641" s="77"/>
      <c r="G641" s="77"/>
      <c r="H641" s="77"/>
      <c r="I641" s="77"/>
      <c r="J641" s="88"/>
      <c r="K641" s="60"/>
      <c r="L641" s="60"/>
      <c r="M641" s="60"/>
    </row>
    <row r="642" spans="4:13" x14ac:dyDescent="0.15">
      <c r="D642" s="57"/>
      <c r="E642" s="57"/>
      <c r="F642" s="57"/>
      <c r="G642" s="57"/>
      <c r="H642" s="57"/>
      <c r="I642" s="57"/>
      <c r="J642" s="60"/>
      <c r="K642" s="60"/>
      <c r="L642" s="60"/>
      <c r="M642" s="60"/>
    </row>
    <row r="643" spans="4:13" x14ac:dyDescent="0.15">
      <c r="D643" s="89"/>
      <c r="E643" s="57"/>
      <c r="F643" s="57"/>
      <c r="G643" s="57"/>
      <c r="H643" s="57"/>
      <c r="I643" s="57"/>
      <c r="J643" s="60"/>
      <c r="K643" s="60"/>
      <c r="L643" s="60"/>
      <c r="M643" s="60"/>
    </row>
    <row r="644" spans="4:13" x14ac:dyDescent="0.15">
      <c r="D644" s="57"/>
      <c r="E644" s="57"/>
      <c r="F644" s="57"/>
      <c r="G644" s="57"/>
      <c r="H644" s="57"/>
      <c r="I644" s="57"/>
      <c r="J644" s="60"/>
      <c r="K644" s="60"/>
      <c r="L644" s="60"/>
      <c r="M644" s="60"/>
    </row>
    <row r="645" spans="4:13" ht="16" x14ac:dyDescent="0.2">
      <c r="D645" s="58"/>
      <c r="E645" s="57"/>
      <c r="F645" s="57"/>
      <c r="G645" s="57"/>
      <c r="H645" s="57"/>
      <c r="I645" s="57"/>
      <c r="J645" s="60"/>
      <c r="K645" s="60"/>
      <c r="L645" s="60"/>
      <c r="M645" s="60"/>
    </row>
    <row r="646" spans="4:13" ht="16" x14ac:dyDescent="0.2">
      <c r="D646" s="58"/>
      <c r="E646" s="77"/>
      <c r="F646" s="77"/>
      <c r="G646" s="57"/>
      <c r="H646" s="57"/>
      <c r="I646" s="57"/>
      <c r="J646" s="60"/>
      <c r="K646" s="60"/>
      <c r="L646" s="60"/>
      <c r="M646" s="60"/>
    </row>
    <row r="647" spans="4:13" x14ac:dyDescent="0.15">
      <c r="D647" s="57"/>
      <c r="E647" s="57"/>
      <c r="F647" s="57"/>
      <c r="G647" s="57"/>
      <c r="H647" s="57"/>
      <c r="I647" s="57"/>
      <c r="J647" s="60"/>
      <c r="K647" s="60"/>
      <c r="L647" s="60"/>
      <c r="M647" s="60"/>
    </row>
    <row r="648" spans="4:13" x14ac:dyDescent="0.15">
      <c r="D648" s="89"/>
      <c r="E648" s="57"/>
      <c r="F648" s="57"/>
      <c r="G648" s="57"/>
      <c r="H648" s="57"/>
      <c r="I648" s="57"/>
      <c r="J648" s="60"/>
      <c r="K648" s="60"/>
      <c r="L648" s="60"/>
      <c r="M648" s="60"/>
    </row>
    <row r="649" spans="4:13" x14ac:dyDescent="0.15">
      <c r="D649" s="76"/>
      <c r="E649" s="57"/>
      <c r="F649" s="57"/>
      <c r="G649" s="57"/>
      <c r="H649" s="57"/>
      <c r="I649" s="57"/>
      <c r="J649" s="60"/>
      <c r="K649" s="60"/>
      <c r="L649" s="60"/>
      <c r="M649" s="60"/>
    </row>
    <row r="650" spans="4:13" ht="16" x14ac:dyDescent="0.2">
      <c r="D650" s="58"/>
      <c r="E650" s="57"/>
      <c r="F650" s="57"/>
      <c r="G650" s="57"/>
      <c r="H650" s="57"/>
      <c r="I650" s="57"/>
      <c r="J650" s="60"/>
      <c r="K650" s="60"/>
      <c r="L650" s="60"/>
      <c r="M650" s="60"/>
    </row>
    <row r="651" spans="4:13" ht="16" x14ac:dyDescent="0.2">
      <c r="D651" s="58"/>
      <c r="E651" s="77"/>
      <c r="F651" s="77"/>
      <c r="G651" s="57"/>
      <c r="H651" s="57"/>
      <c r="I651" s="57"/>
      <c r="J651" s="60"/>
      <c r="K651" s="60"/>
      <c r="L651" s="60"/>
      <c r="M651" s="60"/>
    </row>
    <row r="652" spans="4:13" x14ac:dyDescent="0.15">
      <c r="D652" s="57"/>
      <c r="E652" s="57"/>
      <c r="F652" s="57"/>
      <c r="G652" s="57"/>
      <c r="H652" s="57"/>
      <c r="I652" s="57"/>
      <c r="J652" s="60"/>
      <c r="K652" s="60"/>
      <c r="L652" s="60"/>
      <c r="M652" s="60"/>
    </row>
    <row r="653" spans="4:13" x14ac:dyDescent="0.15">
      <c r="D653" s="89"/>
      <c r="E653" s="57"/>
      <c r="F653" s="57"/>
      <c r="G653" s="57"/>
      <c r="H653" s="57"/>
      <c r="I653" s="57"/>
      <c r="J653" s="60"/>
      <c r="K653" s="60"/>
      <c r="L653" s="60"/>
      <c r="M653" s="60"/>
    </row>
    <row r="654" spans="4:13" x14ac:dyDescent="0.15">
      <c r="D654" s="76"/>
      <c r="E654" s="57"/>
      <c r="F654" s="57"/>
      <c r="G654" s="57"/>
      <c r="H654" s="57"/>
      <c r="I654" s="57"/>
      <c r="J654" s="60"/>
      <c r="K654" s="60"/>
      <c r="L654" s="60"/>
      <c r="M654" s="60"/>
    </row>
    <row r="655" spans="4:13" ht="16" x14ac:dyDescent="0.2">
      <c r="D655" s="58"/>
      <c r="E655" s="57"/>
      <c r="F655" s="57"/>
      <c r="G655" s="57"/>
      <c r="H655" s="57"/>
      <c r="I655" s="57"/>
      <c r="J655" s="60"/>
      <c r="K655" s="60"/>
      <c r="L655" s="60"/>
      <c r="M655" s="60"/>
    </row>
    <row r="656" spans="4:13" ht="16" x14ac:dyDescent="0.2">
      <c r="D656" s="58"/>
      <c r="E656" s="77"/>
      <c r="F656" s="77"/>
      <c r="G656" s="57"/>
      <c r="H656" s="57"/>
      <c r="I656" s="57"/>
      <c r="J656" s="60"/>
      <c r="K656" s="60"/>
      <c r="L656" s="60"/>
      <c r="M656" s="60"/>
    </row>
    <row r="657" spans="4:13" x14ac:dyDescent="0.15">
      <c r="D657" s="57"/>
      <c r="E657" s="57"/>
      <c r="F657" s="57"/>
      <c r="G657" s="57"/>
      <c r="H657" s="57"/>
      <c r="I657" s="57"/>
      <c r="J657" s="60"/>
      <c r="K657" s="60"/>
      <c r="L657" s="60"/>
      <c r="M657" s="60"/>
    </row>
    <row r="658" spans="4:13" x14ac:dyDescent="0.15">
      <c r="D658" s="89"/>
      <c r="E658" s="57"/>
      <c r="F658" s="57"/>
      <c r="G658" s="57"/>
      <c r="H658" s="57"/>
      <c r="I658" s="57"/>
      <c r="J658" s="60"/>
      <c r="K658" s="60"/>
      <c r="L658" s="60"/>
      <c r="M658" s="60"/>
    </row>
    <row r="659" spans="4:13" x14ac:dyDescent="0.15">
      <c r="D659" s="76"/>
      <c r="E659" s="57"/>
      <c r="F659" s="57"/>
      <c r="G659" s="57"/>
      <c r="H659" s="57"/>
      <c r="I659" s="57"/>
      <c r="J659" s="60"/>
      <c r="K659" s="60"/>
      <c r="L659" s="60"/>
      <c r="M659" s="60"/>
    </row>
    <row r="660" spans="4:13" ht="16" x14ac:dyDescent="0.2">
      <c r="D660" s="58"/>
      <c r="E660" s="57"/>
      <c r="F660" s="57"/>
      <c r="G660" s="57"/>
      <c r="H660" s="57"/>
      <c r="I660" s="57"/>
      <c r="J660" s="60"/>
      <c r="K660" s="60"/>
      <c r="L660" s="60"/>
      <c r="M660" s="60"/>
    </row>
    <row r="661" spans="4:13" ht="16" x14ac:dyDescent="0.2">
      <c r="D661" s="58"/>
      <c r="E661" s="77"/>
      <c r="F661" s="77"/>
      <c r="G661" s="57"/>
      <c r="H661" s="57"/>
      <c r="I661" s="57"/>
      <c r="J661" s="60"/>
      <c r="K661" s="60"/>
      <c r="L661" s="60"/>
      <c r="M661" s="60"/>
    </row>
    <row r="662" spans="4:13" x14ac:dyDescent="0.15">
      <c r="D662" s="57"/>
      <c r="E662" s="57"/>
      <c r="F662" s="57"/>
      <c r="G662" s="57"/>
      <c r="H662" s="57"/>
      <c r="I662" s="57"/>
      <c r="J662" s="60"/>
      <c r="K662" s="60"/>
      <c r="L662" s="60"/>
      <c r="M662" s="60"/>
    </row>
    <row r="663" spans="4:13" x14ac:dyDescent="0.15">
      <c r="D663" s="76"/>
      <c r="E663" s="57"/>
      <c r="F663" s="57"/>
      <c r="G663" s="57"/>
      <c r="H663" s="57"/>
      <c r="I663" s="57"/>
      <c r="J663" s="60"/>
      <c r="K663" s="60"/>
      <c r="L663" s="60"/>
      <c r="M663" s="60"/>
    </row>
    <row r="664" spans="4:13" x14ac:dyDescent="0.15">
      <c r="D664" s="76"/>
      <c r="E664" s="57"/>
      <c r="F664" s="57"/>
      <c r="G664" s="57"/>
      <c r="H664" s="57"/>
      <c r="I664" s="57"/>
      <c r="J664" s="60"/>
      <c r="K664" s="60"/>
      <c r="L664" s="60"/>
      <c r="M664" s="60"/>
    </row>
    <row r="665" spans="4:13" x14ac:dyDescent="0.15">
      <c r="D665" s="76"/>
      <c r="E665" s="57"/>
      <c r="F665" s="57"/>
      <c r="G665" s="57"/>
      <c r="H665" s="57"/>
      <c r="I665" s="57"/>
      <c r="J665" s="60"/>
      <c r="K665" s="60"/>
      <c r="L665" s="60"/>
      <c r="M665" s="60"/>
    </row>
    <row r="666" spans="4:13" x14ac:dyDescent="0.15">
      <c r="D666" s="76"/>
      <c r="E666" s="57"/>
      <c r="F666" s="57"/>
      <c r="G666" s="57"/>
      <c r="H666" s="57"/>
      <c r="I666" s="57"/>
      <c r="J666" s="60"/>
      <c r="K666" s="60"/>
      <c r="L666" s="60"/>
      <c r="M666" s="60"/>
    </row>
    <row r="667" spans="4:13" x14ac:dyDescent="0.15">
      <c r="D667" s="57"/>
      <c r="E667" s="57"/>
      <c r="F667" s="57"/>
      <c r="G667" s="57"/>
      <c r="H667" s="57"/>
      <c r="I667" s="57"/>
      <c r="J667" s="60"/>
      <c r="K667" s="60"/>
      <c r="L667" s="60"/>
      <c r="M667" s="60"/>
    </row>
    <row r="668" spans="4:13" x14ac:dyDescent="0.15">
      <c r="D668" s="76"/>
      <c r="E668" s="57"/>
      <c r="F668" s="57"/>
      <c r="G668" s="57"/>
      <c r="H668" s="57"/>
      <c r="I668" s="57"/>
      <c r="J668" s="60"/>
      <c r="K668" s="60"/>
      <c r="L668" s="60"/>
      <c r="M668" s="60"/>
    </row>
    <row r="669" spans="4:13" x14ac:dyDescent="0.15">
      <c r="D669" s="76"/>
      <c r="E669" s="57"/>
      <c r="F669" s="57"/>
      <c r="G669" s="57"/>
      <c r="H669" s="57"/>
      <c r="I669" s="57"/>
      <c r="J669" s="60"/>
      <c r="K669" s="60"/>
      <c r="L669" s="60"/>
      <c r="M669" s="60"/>
    </row>
    <row r="670" spans="4:13" x14ac:dyDescent="0.15">
      <c r="D670" s="76"/>
      <c r="E670" s="57"/>
      <c r="F670" s="57"/>
      <c r="G670" s="57"/>
      <c r="H670" s="57"/>
      <c r="I670" s="57"/>
      <c r="J670" s="60"/>
      <c r="K670" s="60"/>
      <c r="L670" s="60"/>
      <c r="M670" s="60"/>
    </row>
    <row r="671" spans="4:13" x14ac:dyDescent="0.15">
      <c r="D671" s="76"/>
      <c r="E671" s="57"/>
      <c r="F671" s="57"/>
      <c r="G671" s="57"/>
      <c r="H671" s="57"/>
      <c r="I671" s="57"/>
      <c r="J671" s="60"/>
      <c r="K671" s="60"/>
      <c r="L671" s="60"/>
      <c r="M671" s="60"/>
    </row>
    <row r="672" spans="4:13" x14ac:dyDescent="0.15">
      <c r="D672" s="57"/>
      <c r="E672" s="57"/>
      <c r="F672" s="57"/>
      <c r="G672" s="57"/>
      <c r="H672" s="57"/>
      <c r="I672" s="57"/>
      <c r="J672" s="60"/>
      <c r="K672" s="60"/>
      <c r="L672" s="60"/>
      <c r="M672" s="60"/>
    </row>
    <row r="673" spans="4:13" x14ac:dyDescent="0.15">
      <c r="D673" s="76"/>
      <c r="E673" s="57"/>
      <c r="F673" s="57"/>
      <c r="G673" s="57"/>
      <c r="H673" s="57"/>
      <c r="I673" s="57"/>
      <c r="J673" s="60"/>
      <c r="K673" s="60"/>
      <c r="L673" s="60"/>
      <c r="M673" s="60"/>
    </row>
    <row r="674" spans="4:13" x14ac:dyDescent="0.15">
      <c r="D674" s="76"/>
      <c r="E674" s="57"/>
      <c r="F674" s="57"/>
      <c r="G674" s="57"/>
      <c r="H674" s="57"/>
      <c r="I674" s="57"/>
      <c r="J674" s="60"/>
      <c r="K674" s="60"/>
      <c r="L674" s="60"/>
      <c r="M674" s="60"/>
    </row>
    <row r="675" spans="4:13" x14ac:dyDescent="0.15">
      <c r="D675" s="76"/>
      <c r="E675" s="57"/>
      <c r="F675" s="57"/>
      <c r="G675" s="57"/>
      <c r="H675" s="57"/>
      <c r="I675" s="57"/>
      <c r="J675" s="60"/>
      <c r="K675" s="60"/>
      <c r="L675" s="60"/>
      <c r="M675" s="60"/>
    </row>
    <row r="676" spans="4:13" x14ac:dyDescent="0.15">
      <c r="D676" s="76"/>
      <c r="E676" s="57"/>
      <c r="F676" s="57"/>
      <c r="G676" s="57"/>
      <c r="H676" s="57"/>
      <c r="I676" s="57"/>
      <c r="J676" s="60"/>
      <c r="K676" s="60"/>
      <c r="L676" s="60"/>
      <c r="M676" s="60"/>
    </row>
    <row r="677" spans="4:13" x14ac:dyDescent="0.15">
      <c r="D677" s="57"/>
      <c r="E677" s="57"/>
      <c r="F677" s="57"/>
      <c r="G677" s="57"/>
      <c r="H677" s="57"/>
      <c r="I677" s="57"/>
      <c r="J677" s="60"/>
      <c r="K677" s="60"/>
      <c r="L677" s="60"/>
      <c r="M677" s="60"/>
    </row>
    <row r="678" spans="4:13" x14ac:dyDescent="0.15">
      <c r="D678" s="76"/>
      <c r="E678" s="57"/>
      <c r="F678" s="57"/>
      <c r="G678" s="57"/>
      <c r="H678" s="57"/>
      <c r="I678" s="57"/>
      <c r="J678" s="60"/>
      <c r="K678" s="60"/>
      <c r="L678" s="60"/>
      <c r="M678" s="60"/>
    </row>
    <row r="679" spans="4:13" x14ac:dyDescent="0.15">
      <c r="D679" s="76"/>
      <c r="E679" s="57"/>
      <c r="F679" s="57"/>
      <c r="G679" s="57"/>
      <c r="H679" s="57"/>
      <c r="I679" s="57"/>
      <c r="J679" s="60"/>
      <c r="K679" s="60"/>
      <c r="L679" s="60"/>
      <c r="M679" s="60"/>
    </row>
    <row r="680" spans="4:13" x14ac:dyDescent="0.15">
      <c r="D680" s="76"/>
      <c r="E680" s="57"/>
      <c r="F680" s="57"/>
      <c r="G680" s="57"/>
      <c r="H680" s="57"/>
      <c r="I680" s="57"/>
      <c r="J680" s="60"/>
      <c r="K680" s="60"/>
      <c r="L680" s="60"/>
      <c r="M680" s="60"/>
    </row>
    <row r="681" spans="4:13" x14ac:dyDescent="0.15">
      <c r="D681" s="76"/>
      <c r="E681" s="57"/>
      <c r="F681" s="57"/>
      <c r="G681" s="57"/>
      <c r="H681" s="57"/>
      <c r="I681" s="57"/>
      <c r="J681" s="60"/>
      <c r="K681" s="60"/>
      <c r="L681" s="60"/>
      <c r="M681" s="60"/>
    </row>
    <row r="682" spans="4:13" x14ac:dyDescent="0.15">
      <c r="D682" s="57"/>
      <c r="E682" s="57"/>
      <c r="F682" s="57"/>
      <c r="G682" s="57"/>
      <c r="H682" s="57"/>
      <c r="I682" s="57"/>
      <c r="J682" s="60"/>
      <c r="K682" s="60"/>
      <c r="L682" s="60"/>
      <c r="M682" s="60"/>
    </row>
    <row r="683" spans="4:13" ht="16" x14ac:dyDescent="0.2">
      <c r="D683" s="56"/>
      <c r="E683" s="5"/>
      <c r="F683" s="5"/>
      <c r="G683" s="5"/>
      <c r="H683" s="5"/>
      <c r="I683" s="5"/>
      <c r="J683" s="60"/>
      <c r="K683" s="60"/>
      <c r="L683" s="60"/>
      <c r="M683" s="60"/>
    </row>
    <row r="684" spans="4:13" ht="16" x14ac:dyDescent="0.2">
      <c r="D684" s="56"/>
      <c r="E684" s="5"/>
      <c r="F684" s="5"/>
      <c r="G684" s="5"/>
      <c r="H684" s="5"/>
      <c r="I684" s="5"/>
      <c r="J684" s="60"/>
      <c r="K684" s="60"/>
      <c r="L684" s="60"/>
      <c r="M684" s="60"/>
    </row>
    <row r="685" spans="4:13" ht="16" x14ac:dyDescent="0.2">
      <c r="D685" s="68"/>
      <c r="E685" s="5"/>
      <c r="F685" s="5"/>
      <c r="G685" s="5"/>
      <c r="H685" s="5"/>
      <c r="I685" s="5"/>
      <c r="J685" s="60"/>
      <c r="K685" s="60"/>
      <c r="L685" s="60"/>
      <c r="M685" s="60"/>
    </row>
    <row r="686" spans="4:13" ht="16" x14ac:dyDescent="0.2">
      <c r="D686" s="68"/>
      <c r="E686" s="5"/>
      <c r="F686" s="5"/>
      <c r="G686" s="5"/>
      <c r="H686" s="5"/>
      <c r="I686" s="5"/>
      <c r="J686" s="60"/>
      <c r="K686" s="60"/>
      <c r="L686" s="60"/>
      <c r="M686" s="60"/>
    </row>
    <row r="687" spans="4:13" x14ac:dyDescent="0.15">
      <c r="D687" s="57"/>
      <c r="E687" s="57"/>
      <c r="F687" s="57"/>
      <c r="G687" s="57"/>
      <c r="H687" s="57"/>
      <c r="I687" s="57"/>
      <c r="J687" s="60"/>
      <c r="K687" s="60"/>
      <c r="L687" s="60"/>
      <c r="M687" s="60"/>
    </row>
    <row r="688" spans="4:13" x14ac:dyDescent="0.15">
      <c r="D688" s="76"/>
      <c r="E688" s="57"/>
      <c r="F688" s="57"/>
      <c r="G688" s="57"/>
      <c r="H688" s="57"/>
      <c r="I688" s="57"/>
      <c r="J688" s="60"/>
      <c r="K688" s="60"/>
      <c r="L688" s="60"/>
      <c r="M688" s="60"/>
    </row>
    <row r="689" spans="4:13" x14ac:dyDescent="0.15">
      <c r="D689" s="76"/>
      <c r="E689" s="57"/>
      <c r="F689" s="57"/>
      <c r="G689" s="57"/>
      <c r="H689" s="57"/>
      <c r="I689" s="57"/>
      <c r="J689" s="60"/>
      <c r="K689" s="60"/>
      <c r="L689" s="60"/>
      <c r="M689" s="60"/>
    </row>
    <row r="690" spans="4:13" x14ac:dyDescent="0.15">
      <c r="D690" s="76"/>
      <c r="E690" s="57"/>
      <c r="F690" s="57"/>
      <c r="G690" s="57"/>
      <c r="H690" s="57"/>
      <c r="I690" s="57"/>
      <c r="J690" s="60"/>
      <c r="K690" s="60"/>
      <c r="L690" s="60"/>
      <c r="M690" s="60"/>
    </row>
    <row r="691" spans="4:13" x14ac:dyDescent="0.15">
      <c r="D691" s="76"/>
      <c r="E691" s="57"/>
      <c r="F691" s="57"/>
      <c r="G691" s="57"/>
      <c r="H691" s="57"/>
      <c r="I691" s="57"/>
      <c r="J691" s="60"/>
      <c r="K691" s="60"/>
      <c r="L691" s="60"/>
      <c r="M691" s="60"/>
    </row>
    <row r="692" spans="4:13" x14ac:dyDescent="0.15">
      <c r="D692" s="57"/>
      <c r="E692" s="57"/>
      <c r="F692" s="57"/>
      <c r="G692" s="57"/>
      <c r="H692" s="57"/>
      <c r="I692" s="57"/>
      <c r="J692" s="60"/>
      <c r="K692" s="60"/>
      <c r="L692" s="60"/>
      <c r="M692" s="60"/>
    </row>
    <row r="693" spans="4:13" x14ac:dyDescent="0.15">
      <c r="D693" s="76"/>
      <c r="E693" s="57"/>
      <c r="F693" s="57"/>
      <c r="G693" s="57"/>
      <c r="H693" s="57"/>
      <c r="I693" s="57"/>
      <c r="J693" s="60"/>
      <c r="K693" s="60"/>
      <c r="L693" s="60"/>
      <c r="M693" s="60"/>
    </row>
    <row r="694" spans="4:13" x14ac:dyDescent="0.15">
      <c r="D694" s="76"/>
      <c r="E694" s="57"/>
      <c r="F694" s="57"/>
      <c r="G694" s="57"/>
      <c r="H694" s="57"/>
      <c r="I694" s="57"/>
      <c r="J694" s="60"/>
      <c r="K694" s="60"/>
      <c r="L694" s="60"/>
      <c r="M694" s="60"/>
    </row>
    <row r="695" spans="4:13" x14ac:dyDescent="0.15">
      <c r="D695" s="76"/>
      <c r="E695" s="57"/>
      <c r="F695" s="57"/>
      <c r="G695" s="57"/>
      <c r="H695" s="57"/>
      <c r="I695" s="57"/>
      <c r="J695" s="60"/>
      <c r="K695" s="60"/>
      <c r="L695" s="60"/>
      <c r="M695" s="60"/>
    </row>
    <row r="696" spans="4:13" x14ac:dyDescent="0.15">
      <c r="D696" s="76"/>
      <c r="E696" s="57"/>
      <c r="F696" s="57"/>
      <c r="G696" s="57"/>
      <c r="H696" s="57"/>
      <c r="I696" s="57"/>
      <c r="J696" s="60"/>
      <c r="K696" s="60"/>
      <c r="L696" s="60"/>
      <c r="M696" s="60"/>
    </row>
    <row r="697" spans="4:13" x14ac:dyDescent="0.15">
      <c r="D697" s="57"/>
      <c r="E697" s="57"/>
      <c r="F697" s="57"/>
      <c r="G697" s="57"/>
      <c r="H697" s="57"/>
      <c r="I697" s="57"/>
      <c r="J697" s="60"/>
      <c r="K697" s="60"/>
      <c r="L697" s="60"/>
      <c r="M697" s="60"/>
    </row>
    <row r="698" spans="4:13" ht="16" x14ac:dyDescent="0.2">
      <c r="D698" s="56"/>
      <c r="E698" s="5"/>
      <c r="F698" s="5"/>
      <c r="G698" s="5"/>
      <c r="H698" s="5"/>
      <c r="I698" s="5"/>
      <c r="J698" s="60"/>
      <c r="K698" s="60"/>
      <c r="L698" s="60"/>
      <c r="M698" s="60"/>
    </row>
    <row r="699" spans="4:13" ht="16" x14ac:dyDescent="0.2">
      <c r="D699" s="56"/>
      <c r="E699" s="5"/>
      <c r="F699" s="5"/>
      <c r="G699" s="5"/>
      <c r="H699" s="5"/>
      <c r="I699" s="5"/>
      <c r="J699" s="60"/>
      <c r="K699" s="60"/>
      <c r="L699" s="60"/>
      <c r="M699" s="60"/>
    </row>
    <row r="700" spans="4:13" ht="16" x14ac:dyDescent="0.2">
      <c r="D700" s="56"/>
      <c r="E700" s="5"/>
      <c r="F700" s="5"/>
      <c r="G700" s="5"/>
      <c r="H700" s="5"/>
      <c r="I700" s="5"/>
      <c r="J700" s="60"/>
      <c r="K700" s="60"/>
      <c r="L700" s="60"/>
      <c r="M700" s="60"/>
    </row>
    <row r="701" spans="4:13" ht="16" x14ac:dyDescent="0.2">
      <c r="D701" s="68"/>
      <c r="E701" s="5"/>
      <c r="F701" s="5"/>
      <c r="G701" s="5"/>
      <c r="H701" s="5"/>
      <c r="I701" s="5"/>
      <c r="J701" s="60"/>
      <c r="K701" s="60"/>
      <c r="L701" s="60"/>
      <c r="M701" s="60"/>
    </row>
    <row r="702" spans="4:13" ht="16" x14ac:dyDescent="0.2">
      <c r="D702" s="68"/>
      <c r="E702" s="5"/>
      <c r="F702" s="5"/>
      <c r="G702" s="5"/>
      <c r="H702" s="5"/>
      <c r="I702" s="5"/>
      <c r="J702" s="60"/>
      <c r="K702" s="60"/>
      <c r="L702" s="60"/>
      <c r="M702" s="60"/>
    </row>
    <row r="703" spans="4:13" x14ac:dyDescent="0.15">
      <c r="D703" s="57"/>
      <c r="E703" s="57"/>
      <c r="F703" s="57"/>
      <c r="G703" s="57"/>
      <c r="H703" s="57"/>
      <c r="I703" s="57"/>
      <c r="J703" s="60"/>
      <c r="K703" s="60"/>
      <c r="L703" s="60"/>
      <c r="M703" s="60"/>
    </row>
    <row r="704" spans="4:13" ht="16" x14ac:dyDescent="0.2">
      <c r="D704" s="56"/>
      <c r="E704" s="5"/>
      <c r="F704" s="5"/>
      <c r="G704" s="5"/>
      <c r="H704" s="5"/>
      <c r="I704" s="5"/>
      <c r="J704" s="60"/>
      <c r="K704" s="60"/>
      <c r="L704" s="60"/>
      <c r="M704" s="60"/>
    </row>
    <row r="705" spans="4:13" ht="16" x14ac:dyDescent="0.2">
      <c r="D705" s="56"/>
      <c r="E705" s="5"/>
      <c r="F705" s="5"/>
      <c r="G705" s="5"/>
      <c r="H705" s="5"/>
      <c r="I705" s="5"/>
      <c r="J705" s="60"/>
      <c r="K705" s="60"/>
      <c r="L705" s="60"/>
      <c r="M705" s="60"/>
    </row>
    <row r="706" spans="4:13" ht="16" x14ac:dyDescent="0.2">
      <c r="D706" s="68"/>
      <c r="E706" s="5"/>
      <c r="F706" s="5"/>
      <c r="G706" s="5"/>
      <c r="H706" s="5"/>
      <c r="I706" s="5"/>
      <c r="J706" s="60"/>
      <c r="K706" s="60"/>
      <c r="L706" s="60"/>
      <c r="M706" s="60"/>
    </row>
    <row r="707" spans="4:13" ht="16" x14ac:dyDescent="0.2">
      <c r="D707" s="58"/>
      <c r="E707" s="5"/>
      <c r="F707" s="5"/>
      <c r="G707" s="5"/>
      <c r="H707" s="5"/>
      <c r="I707" s="5"/>
      <c r="J707" s="60"/>
      <c r="K707" s="60"/>
      <c r="L707" s="60"/>
      <c r="M707" s="60"/>
    </row>
    <row r="708" spans="4:13" x14ac:dyDescent="0.15">
      <c r="D708" s="57"/>
      <c r="E708" s="57"/>
      <c r="F708" s="57"/>
      <c r="G708" s="57"/>
      <c r="H708" s="57"/>
      <c r="I708" s="57"/>
      <c r="J708" s="60"/>
      <c r="K708" s="60"/>
      <c r="L708" s="60"/>
      <c r="M708" s="60"/>
    </row>
    <row r="709" spans="4:13" ht="16" x14ac:dyDescent="0.2">
      <c r="D709" s="56"/>
      <c r="E709" s="5"/>
      <c r="F709" s="5"/>
      <c r="G709" s="5"/>
      <c r="H709" s="5"/>
      <c r="I709" s="5"/>
      <c r="J709" s="60"/>
      <c r="K709" s="60"/>
      <c r="L709" s="60"/>
      <c r="M709" s="60"/>
    </row>
    <row r="710" spans="4:13" ht="16" x14ac:dyDescent="0.2">
      <c r="D710" s="56"/>
      <c r="E710" s="5"/>
      <c r="F710" s="5"/>
      <c r="G710" s="5"/>
      <c r="H710" s="5"/>
      <c r="I710" s="5"/>
      <c r="J710" s="60"/>
      <c r="K710" s="60"/>
      <c r="L710" s="60"/>
      <c r="M710" s="60"/>
    </row>
    <row r="711" spans="4:13" ht="16" x14ac:dyDescent="0.2">
      <c r="D711" s="48"/>
      <c r="E711" s="5"/>
      <c r="F711" s="5"/>
      <c r="G711" s="5"/>
      <c r="H711" s="5"/>
      <c r="I711" s="5"/>
      <c r="J711" s="60"/>
      <c r="K711" s="60"/>
      <c r="L711" s="60"/>
      <c r="M711" s="60"/>
    </row>
    <row r="712" spans="4:13" ht="16" x14ac:dyDescent="0.2">
      <c r="D712" s="68"/>
      <c r="E712" s="5"/>
      <c r="F712" s="5"/>
      <c r="G712" s="5"/>
      <c r="H712" s="5"/>
      <c r="I712" s="5"/>
      <c r="J712" s="60"/>
      <c r="K712" s="60"/>
      <c r="L712" s="60"/>
      <c r="M712" s="60"/>
    </row>
    <row r="713" spans="4:13" ht="16" x14ac:dyDescent="0.2">
      <c r="D713" s="68"/>
      <c r="E713" s="5"/>
      <c r="F713" s="5"/>
      <c r="G713" s="5"/>
      <c r="H713" s="5"/>
      <c r="I713" s="5"/>
      <c r="J713" s="60"/>
      <c r="K713" s="60"/>
      <c r="L713" s="60"/>
      <c r="M713" s="60"/>
    </row>
    <row r="714" spans="4:13" x14ac:dyDescent="0.15">
      <c r="D714" s="57"/>
      <c r="E714" s="57"/>
      <c r="F714" s="57"/>
      <c r="G714" s="57"/>
      <c r="H714" s="57"/>
      <c r="I714" s="57"/>
      <c r="J714" s="60"/>
      <c r="K714" s="60"/>
      <c r="L714" s="60"/>
      <c r="M714" s="60"/>
    </row>
    <row r="715" spans="4:13" ht="16" x14ac:dyDescent="0.2">
      <c r="D715" s="56"/>
      <c r="E715" s="5"/>
      <c r="F715" s="5"/>
      <c r="G715" s="5"/>
      <c r="H715" s="5"/>
      <c r="I715" s="5"/>
      <c r="J715" s="60"/>
      <c r="K715" s="60"/>
      <c r="L715" s="60"/>
      <c r="M715" s="60"/>
    </row>
    <row r="716" spans="4:13" ht="16" x14ac:dyDescent="0.2">
      <c r="D716" s="56"/>
      <c r="E716" s="5"/>
      <c r="F716" s="5"/>
      <c r="G716" s="5"/>
      <c r="H716" s="5"/>
      <c r="I716" s="5"/>
      <c r="J716" s="60"/>
      <c r="K716" s="60"/>
      <c r="L716" s="60"/>
      <c r="M716" s="60"/>
    </row>
    <row r="717" spans="4:13" ht="16" x14ac:dyDescent="0.2">
      <c r="D717" s="48"/>
      <c r="E717" s="5"/>
      <c r="F717" s="5"/>
      <c r="G717" s="5"/>
      <c r="H717" s="5"/>
      <c r="I717" s="5"/>
      <c r="J717" s="60"/>
      <c r="K717" s="60"/>
      <c r="L717" s="60"/>
      <c r="M717" s="60"/>
    </row>
    <row r="718" spans="4:13" ht="16" x14ac:dyDescent="0.2">
      <c r="D718" s="68"/>
      <c r="E718" s="5"/>
      <c r="F718" s="5"/>
      <c r="G718" s="5"/>
      <c r="H718" s="5"/>
      <c r="I718" s="5"/>
      <c r="J718" s="60"/>
      <c r="K718" s="60"/>
      <c r="L718" s="60"/>
      <c r="M718" s="60"/>
    </row>
    <row r="719" spans="4:13" ht="16" x14ac:dyDescent="0.2">
      <c r="D719" s="68"/>
      <c r="E719" s="5"/>
      <c r="F719" s="5"/>
      <c r="G719" s="5"/>
      <c r="H719" s="5"/>
      <c r="I719" s="5"/>
      <c r="J719" s="60"/>
      <c r="K719" s="60"/>
      <c r="L719" s="60"/>
      <c r="M719" s="60"/>
    </row>
    <row r="720" spans="4:13" x14ac:dyDescent="0.15">
      <c r="D720" s="57"/>
      <c r="E720" s="57"/>
      <c r="F720" s="57"/>
      <c r="G720" s="57"/>
      <c r="H720" s="57"/>
      <c r="I720" s="57"/>
      <c r="J720" s="60"/>
      <c r="K720" s="60"/>
      <c r="L720" s="60"/>
      <c r="M720" s="60"/>
    </row>
    <row r="721" spans="4:13" ht="16" x14ac:dyDescent="0.2">
      <c r="D721" s="56"/>
      <c r="E721" s="5"/>
      <c r="F721" s="5"/>
      <c r="G721" s="5"/>
      <c r="H721" s="5"/>
      <c r="I721" s="5"/>
      <c r="J721" s="60"/>
      <c r="K721" s="60"/>
      <c r="L721" s="60"/>
      <c r="M721" s="60"/>
    </row>
    <row r="722" spans="4:13" ht="16" x14ac:dyDescent="0.2">
      <c r="D722" s="56"/>
      <c r="E722" s="5"/>
      <c r="F722" s="5"/>
      <c r="G722" s="5"/>
      <c r="H722" s="5"/>
      <c r="I722" s="5"/>
      <c r="J722" s="60"/>
      <c r="K722" s="60"/>
      <c r="L722" s="60"/>
      <c r="M722" s="60"/>
    </row>
    <row r="723" spans="4:13" ht="16" x14ac:dyDescent="0.2">
      <c r="D723" s="68"/>
      <c r="E723" s="5"/>
      <c r="F723" s="5"/>
      <c r="G723" s="5"/>
      <c r="H723" s="5"/>
      <c r="I723" s="5"/>
      <c r="J723" s="60"/>
      <c r="K723" s="60"/>
      <c r="L723" s="60"/>
      <c r="M723" s="60"/>
    </row>
    <row r="724" spans="4:13" ht="16" x14ac:dyDescent="0.2">
      <c r="D724" s="58"/>
      <c r="E724" s="5"/>
      <c r="F724" s="5"/>
      <c r="G724" s="5"/>
      <c r="H724" s="5"/>
      <c r="I724" s="5"/>
      <c r="J724" s="60"/>
      <c r="K724" s="60"/>
      <c r="L724" s="60"/>
      <c r="M724" s="60"/>
    </row>
    <row r="725" spans="4:13" x14ac:dyDescent="0.15">
      <c r="D725" s="57"/>
      <c r="E725" s="57"/>
      <c r="F725" s="57"/>
      <c r="G725" s="57"/>
      <c r="H725" s="57"/>
      <c r="I725" s="57"/>
      <c r="J725" s="60"/>
      <c r="K725" s="60"/>
      <c r="L725" s="60"/>
      <c r="M725" s="60"/>
    </row>
    <row r="726" spans="4:13" ht="16" x14ac:dyDescent="0.2">
      <c r="D726" s="56"/>
      <c r="E726" s="5"/>
      <c r="F726" s="5"/>
      <c r="G726" s="5"/>
      <c r="H726" s="5"/>
      <c r="I726" s="5"/>
      <c r="J726" s="60"/>
      <c r="K726" s="60"/>
      <c r="L726" s="60"/>
      <c r="M726" s="60"/>
    </row>
    <row r="727" spans="4:13" ht="16" x14ac:dyDescent="0.2">
      <c r="D727" s="56"/>
      <c r="E727" s="5"/>
      <c r="F727" s="5"/>
      <c r="G727" s="5"/>
      <c r="H727" s="5"/>
      <c r="I727" s="5"/>
      <c r="J727" s="60"/>
      <c r="K727" s="60"/>
      <c r="L727" s="60"/>
      <c r="M727" s="60"/>
    </row>
    <row r="728" spans="4:13" ht="16" x14ac:dyDescent="0.2">
      <c r="D728" s="68"/>
      <c r="E728" s="5"/>
      <c r="F728" s="5"/>
      <c r="G728" s="5"/>
      <c r="H728" s="5"/>
      <c r="I728" s="5"/>
      <c r="J728" s="60"/>
      <c r="K728" s="60"/>
      <c r="L728" s="60"/>
      <c r="M728" s="60"/>
    </row>
    <row r="729" spans="4:13" ht="16" x14ac:dyDescent="0.2">
      <c r="D729" s="58"/>
      <c r="E729" s="5"/>
      <c r="F729" s="5"/>
      <c r="G729" s="5"/>
      <c r="H729" s="5"/>
      <c r="I729" s="5"/>
      <c r="J729" s="60"/>
      <c r="K729" s="60"/>
      <c r="L729" s="60"/>
      <c r="M729" s="60"/>
    </row>
    <row r="730" spans="4:13" x14ac:dyDescent="0.15">
      <c r="D730" s="57"/>
      <c r="E730" s="57"/>
      <c r="F730" s="57"/>
      <c r="G730" s="57"/>
      <c r="H730" s="57"/>
      <c r="I730" s="57"/>
      <c r="J730" s="60"/>
      <c r="K730" s="60"/>
      <c r="L730" s="60"/>
      <c r="M730" s="60"/>
    </row>
    <row r="731" spans="4:13" ht="16" x14ac:dyDescent="0.2">
      <c r="D731" s="56"/>
      <c r="E731" s="5"/>
      <c r="F731" s="5"/>
      <c r="G731" s="57"/>
      <c r="H731" s="57"/>
      <c r="I731" s="57"/>
      <c r="J731" s="60"/>
      <c r="K731" s="60"/>
      <c r="L731" s="60"/>
      <c r="M731" s="60"/>
    </row>
    <row r="732" spans="4:13" ht="16" x14ac:dyDescent="0.2">
      <c r="D732" s="56"/>
      <c r="E732" s="5"/>
      <c r="F732" s="5"/>
      <c r="G732" s="57"/>
      <c r="H732" s="57"/>
      <c r="I732" s="57"/>
      <c r="J732" s="60"/>
      <c r="K732" s="60"/>
      <c r="L732" s="60"/>
      <c r="M732" s="60"/>
    </row>
    <row r="733" spans="4:13" ht="16" x14ac:dyDescent="0.2">
      <c r="D733" s="68"/>
      <c r="E733" s="5"/>
      <c r="F733" s="5"/>
      <c r="G733" s="57"/>
      <c r="H733" s="57"/>
      <c r="I733" s="57"/>
      <c r="J733" s="60"/>
      <c r="K733" s="60"/>
      <c r="L733" s="60"/>
      <c r="M733" s="60"/>
    </row>
    <row r="734" spans="4:13" ht="16" x14ac:dyDescent="0.2">
      <c r="D734" s="58"/>
      <c r="E734" s="5"/>
      <c r="F734" s="5"/>
      <c r="G734" s="57"/>
      <c r="H734" s="57"/>
      <c r="I734" s="57"/>
      <c r="J734" s="60"/>
      <c r="K734" s="60"/>
      <c r="L734" s="60"/>
      <c r="M734" s="60"/>
    </row>
    <row r="735" spans="4:13" x14ac:dyDescent="0.15">
      <c r="D735" s="57"/>
      <c r="E735" s="57"/>
      <c r="F735" s="57"/>
      <c r="G735" s="57"/>
      <c r="H735" s="57"/>
      <c r="I735" s="57"/>
      <c r="J735" s="60"/>
      <c r="K735" s="60"/>
      <c r="L735" s="60"/>
      <c r="M735" s="60"/>
    </row>
    <row r="736" spans="4:13" ht="16" x14ac:dyDescent="0.2">
      <c r="D736" s="56"/>
      <c r="E736" s="5"/>
      <c r="F736" s="5"/>
      <c r="G736" s="57"/>
      <c r="H736" s="57"/>
      <c r="I736" s="57"/>
      <c r="J736" s="60"/>
      <c r="K736" s="60"/>
      <c r="L736" s="60"/>
      <c r="M736" s="60"/>
    </row>
    <row r="737" spans="4:13" ht="16" x14ac:dyDescent="0.2">
      <c r="D737" s="56"/>
      <c r="E737" s="5"/>
      <c r="F737" s="5"/>
      <c r="G737" s="57"/>
      <c r="H737" s="57"/>
      <c r="I737" s="57"/>
      <c r="J737" s="60"/>
      <c r="K737" s="60"/>
      <c r="L737" s="60"/>
      <c r="M737" s="60"/>
    </row>
    <row r="738" spans="4:13" ht="16" x14ac:dyDescent="0.2">
      <c r="D738" s="68"/>
      <c r="E738" s="5"/>
      <c r="F738" s="5"/>
      <c r="G738" s="57"/>
      <c r="H738" s="57"/>
      <c r="I738" s="57"/>
      <c r="J738" s="60"/>
      <c r="K738" s="60"/>
      <c r="L738" s="60"/>
      <c r="M738" s="60"/>
    </row>
    <row r="739" spans="4:13" ht="16" x14ac:dyDescent="0.2">
      <c r="D739" s="58"/>
      <c r="E739" s="5"/>
      <c r="F739" s="5"/>
      <c r="G739" s="57"/>
      <c r="H739" s="57"/>
      <c r="I739" s="57"/>
      <c r="J739" s="60"/>
      <c r="K739" s="60"/>
      <c r="L739" s="60"/>
      <c r="M739" s="60"/>
    </row>
    <row r="740" spans="4:13" x14ac:dyDescent="0.15">
      <c r="D740" s="57"/>
      <c r="E740" s="57"/>
      <c r="F740" s="57"/>
      <c r="G740" s="57"/>
      <c r="H740" s="57"/>
      <c r="I740" s="57"/>
      <c r="J740" s="60"/>
      <c r="K740" s="60"/>
      <c r="L740" s="60"/>
      <c r="M740" s="60"/>
    </row>
    <row r="741" spans="4:13" ht="16" x14ac:dyDescent="0.2">
      <c r="D741" s="56"/>
      <c r="E741" s="5"/>
      <c r="F741" s="5"/>
      <c r="G741" s="57"/>
      <c r="H741" s="57"/>
      <c r="I741" s="57"/>
      <c r="J741" s="60"/>
      <c r="K741" s="60"/>
      <c r="L741" s="60"/>
      <c r="M741" s="60"/>
    </row>
    <row r="742" spans="4:13" ht="16" x14ac:dyDescent="0.2">
      <c r="D742" s="56"/>
      <c r="E742" s="5"/>
      <c r="F742" s="5"/>
      <c r="G742" s="57"/>
      <c r="H742" s="57"/>
      <c r="I742" s="57"/>
      <c r="J742" s="60"/>
      <c r="K742" s="60"/>
      <c r="L742" s="60"/>
      <c r="M742" s="60"/>
    </row>
    <row r="743" spans="4:13" ht="16" x14ac:dyDescent="0.2">
      <c r="D743" s="68"/>
      <c r="E743" s="5"/>
      <c r="F743" s="5"/>
      <c r="G743" s="57"/>
      <c r="H743" s="57"/>
      <c r="I743" s="57"/>
      <c r="J743" s="60"/>
      <c r="K743" s="60"/>
      <c r="L743" s="60"/>
      <c r="M743" s="60"/>
    </row>
    <row r="744" spans="4:13" ht="16" x14ac:dyDescent="0.2">
      <c r="D744" s="58"/>
      <c r="E744" s="5"/>
      <c r="F744" s="5"/>
      <c r="G744" s="57"/>
      <c r="H744" s="57"/>
      <c r="I744" s="57"/>
      <c r="J744" s="60"/>
      <c r="K744" s="60"/>
      <c r="L744" s="60"/>
      <c r="M744" s="60"/>
    </row>
    <row r="745" spans="4:13" x14ac:dyDescent="0.15">
      <c r="D745" s="57"/>
      <c r="E745" s="57"/>
      <c r="F745" s="57"/>
      <c r="G745" s="57"/>
      <c r="H745" s="57"/>
      <c r="I745" s="57"/>
      <c r="J745" s="60"/>
      <c r="K745" s="60"/>
      <c r="L745" s="60"/>
      <c r="M745" s="60"/>
    </row>
    <row r="746" spans="4:13" ht="16" x14ac:dyDescent="0.2">
      <c r="D746" s="56"/>
      <c r="E746" s="5"/>
      <c r="F746" s="5"/>
      <c r="G746" s="57"/>
      <c r="H746" s="57"/>
      <c r="I746" s="57"/>
      <c r="J746" s="60"/>
      <c r="K746" s="60"/>
      <c r="L746" s="60"/>
      <c r="M746" s="60"/>
    </row>
    <row r="747" spans="4:13" ht="16" x14ac:dyDescent="0.2">
      <c r="D747" s="56"/>
      <c r="E747" s="5"/>
      <c r="F747" s="5"/>
      <c r="G747" s="57"/>
      <c r="H747" s="57"/>
      <c r="I747" s="57"/>
      <c r="J747" s="60"/>
      <c r="K747" s="60"/>
      <c r="L747" s="60"/>
      <c r="M747" s="60"/>
    </row>
    <row r="748" spans="4:13" ht="16" x14ac:dyDescent="0.2">
      <c r="D748" s="56"/>
      <c r="E748" s="5"/>
      <c r="F748" s="5"/>
      <c r="G748" s="57"/>
      <c r="H748" s="57"/>
      <c r="I748" s="57"/>
      <c r="J748" s="60"/>
      <c r="K748" s="60"/>
      <c r="L748" s="60"/>
      <c r="M748" s="60"/>
    </row>
    <row r="749" spans="4:13" ht="16" x14ac:dyDescent="0.2">
      <c r="D749" s="68"/>
      <c r="E749" s="5"/>
      <c r="F749" s="5"/>
      <c r="G749" s="57"/>
      <c r="H749" s="57"/>
      <c r="I749" s="57"/>
      <c r="J749" s="60"/>
      <c r="K749" s="60"/>
      <c r="L749" s="60"/>
      <c r="M749" s="60"/>
    </row>
    <row r="750" spans="4:13" ht="16" x14ac:dyDescent="0.2">
      <c r="D750" s="58"/>
      <c r="E750" s="5"/>
      <c r="F750" s="5"/>
      <c r="G750" s="57"/>
      <c r="H750" s="57"/>
      <c r="I750" s="57"/>
      <c r="J750" s="60"/>
      <c r="K750" s="60"/>
      <c r="L750" s="60"/>
      <c r="M750" s="60"/>
    </row>
    <row r="751" spans="4:13" x14ac:dyDescent="0.15">
      <c r="D751" s="57"/>
      <c r="E751" s="57"/>
      <c r="F751" s="57"/>
      <c r="G751" s="57"/>
      <c r="H751" s="57"/>
      <c r="I751" s="57"/>
      <c r="J751" s="60"/>
      <c r="K751" s="60"/>
      <c r="L751" s="60"/>
      <c r="M751" s="60"/>
    </row>
    <row r="752" spans="4:13" ht="16" x14ac:dyDescent="0.2">
      <c r="D752" s="56"/>
      <c r="E752" s="5"/>
      <c r="F752" s="5"/>
      <c r="G752" s="5"/>
      <c r="H752" s="5"/>
      <c r="I752" s="5"/>
      <c r="J752" s="60"/>
      <c r="K752" s="60"/>
      <c r="L752" s="60"/>
      <c r="M752" s="60"/>
    </row>
    <row r="753" spans="3:13" ht="16" x14ac:dyDescent="0.2">
      <c r="D753" s="56"/>
      <c r="E753" s="5"/>
      <c r="F753" s="5"/>
      <c r="G753" s="5"/>
      <c r="H753" s="5"/>
      <c r="I753" s="5"/>
      <c r="J753" s="60"/>
      <c r="K753" s="60"/>
      <c r="L753" s="60"/>
      <c r="M753" s="60"/>
    </row>
    <row r="754" spans="3:13" ht="16" x14ac:dyDescent="0.2">
      <c r="D754" s="82"/>
      <c r="E754" s="5"/>
      <c r="F754" s="5"/>
      <c r="G754" s="5"/>
      <c r="H754" s="5"/>
      <c r="I754" s="5"/>
      <c r="J754" s="60"/>
      <c r="K754" s="60"/>
      <c r="L754" s="60"/>
      <c r="M754" s="60"/>
    </row>
    <row r="755" spans="3:13" ht="16" x14ac:dyDescent="0.2">
      <c r="D755" s="82"/>
      <c r="E755" s="5"/>
      <c r="F755" s="5"/>
      <c r="G755" s="5"/>
      <c r="H755" s="5"/>
      <c r="I755" s="5"/>
      <c r="J755" s="60"/>
      <c r="K755" s="60"/>
      <c r="L755" s="60"/>
      <c r="M755" s="60"/>
    </row>
    <row r="756" spans="3:13" x14ac:dyDescent="0.15">
      <c r="D756" s="57"/>
      <c r="E756" s="57"/>
      <c r="F756" s="57"/>
      <c r="G756" s="57"/>
      <c r="H756" s="57"/>
      <c r="I756" s="57"/>
      <c r="J756" s="60"/>
      <c r="K756" s="60"/>
      <c r="L756" s="60"/>
      <c r="M756" s="60"/>
    </row>
    <row r="757" spans="3:13" ht="16" x14ac:dyDescent="0.2">
      <c r="C757" s="73"/>
      <c r="D757" s="70"/>
      <c r="E757" s="71"/>
      <c r="F757" s="71"/>
      <c r="G757" s="71"/>
      <c r="H757" s="71"/>
      <c r="I757" s="71"/>
      <c r="J757" s="60"/>
      <c r="K757" s="60"/>
      <c r="L757" s="60"/>
      <c r="M757" s="60"/>
    </row>
    <row r="758" spans="3:13" ht="16" x14ac:dyDescent="0.2">
      <c r="C758" s="73"/>
      <c r="D758" s="70"/>
      <c r="E758" s="71"/>
      <c r="F758" s="71"/>
      <c r="G758" s="71"/>
      <c r="H758" s="71"/>
      <c r="I758" s="71"/>
      <c r="J758" s="60"/>
      <c r="K758" s="60"/>
      <c r="L758" s="60"/>
      <c r="M758" s="60"/>
    </row>
    <row r="759" spans="3:13" ht="16" x14ac:dyDescent="0.2">
      <c r="C759" s="73"/>
      <c r="D759" s="93"/>
      <c r="E759" s="71"/>
      <c r="F759" s="71"/>
      <c r="G759" s="71"/>
      <c r="H759" s="71"/>
      <c r="I759" s="71"/>
      <c r="J759" s="60"/>
      <c r="K759" s="60"/>
      <c r="L759" s="60"/>
      <c r="M759" s="60"/>
    </row>
    <row r="760" spans="3:13" ht="16" x14ac:dyDescent="0.2">
      <c r="C760" s="73"/>
      <c r="D760" s="93"/>
      <c r="E760" s="71"/>
      <c r="F760" s="71"/>
      <c r="G760" s="71"/>
      <c r="H760" s="71"/>
      <c r="I760" s="71"/>
      <c r="J760" s="60"/>
      <c r="K760" s="60"/>
      <c r="L760" s="60"/>
      <c r="M760" s="60"/>
    </row>
    <row r="761" spans="3:13" x14ac:dyDescent="0.15">
      <c r="D761" s="57"/>
      <c r="E761" s="57"/>
      <c r="F761" s="57"/>
      <c r="G761" s="57"/>
      <c r="H761" s="57"/>
      <c r="I761" s="57"/>
      <c r="J761" s="60"/>
      <c r="K761" s="60"/>
      <c r="L761" s="60"/>
      <c r="M761" s="60"/>
    </row>
    <row r="762" spans="3:13" ht="16" x14ac:dyDescent="0.2">
      <c r="D762" s="56"/>
      <c r="E762" s="5"/>
      <c r="F762" s="5"/>
      <c r="G762" s="5"/>
      <c r="H762" s="5"/>
      <c r="I762" s="5"/>
      <c r="J762" s="60"/>
      <c r="K762" s="60"/>
      <c r="L762" s="60"/>
      <c r="M762" s="60"/>
    </row>
    <row r="763" spans="3:13" ht="16" x14ac:dyDescent="0.2">
      <c r="D763" s="56"/>
      <c r="E763" s="5"/>
      <c r="F763" s="5"/>
      <c r="G763" s="5"/>
      <c r="H763" s="5"/>
      <c r="I763" s="5"/>
      <c r="J763" s="60"/>
      <c r="K763" s="60"/>
      <c r="L763" s="60"/>
      <c r="M763" s="60"/>
    </row>
    <row r="764" spans="3:13" ht="16" x14ac:dyDescent="0.2">
      <c r="D764" s="82"/>
      <c r="E764" s="5"/>
      <c r="F764" s="5"/>
      <c r="G764" s="5"/>
      <c r="H764" s="5"/>
      <c r="I764" s="5"/>
      <c r="J764" s="60"/>
      <c r="K764" s="60"/>
      <c r="L764" s="60"/>
      <c r="M764" s="60"/>
    </row>
    <row r="765" spans="3:13" ht="16" x14ac:dyDescent="0.2">
      <c r="D765" s="86"/>
      <c r="E765" s="5"/>
      <c r="F765" s="5"/>
      <c r="G765" s="5"/>
      <c r="H765" s="5"/>
      <c r="I765" s="5"/>
      <c r="J765" s="60"/>
      <c r="K765" s="60"/>
      <c r="L765" s="60"/>
      <c r="M765" s="60"/>
    </row>
    <row r="766" spans="3:13" ht="16" x14ac:dyDescent="0.2">
      <c r="D766" s="82"/>
      <c r="E766" s="5"/>
      <c r="F766" s="5"/>
      <c r="G766" s="5"/>
      <c r="H766" s="5"/>
      <c r="I766" s="5"/>
      <c r="J766" s="60"/>
      <c r="K766" s="60"/>
      <c r="L766" s="60"/>
      <c r="M766" s="60"/>
    </row>
    <row r="767" spans="3:13" x14ac:dyDescent="0.15">
      <c r="D767" s="57"/>
      <c r="E767" s="57"/>
      <c r="F767" s="57"/>
      <c r="G767" s="57"/>
      <c r="H767" s="57"/>
      <c r="I767" s="57"/>
      <c r="J767" s="60"/>
      <c r="K767" s="60"/>
      <c r="L767" s="60"/>
      <c r="M767" s="60"/>
    </row>
    <row r="768" spans="3:13" x14ac:dyDescent="0.15">
      <c r="D768" s="57"/>
      <c r="E768" s="57"/>
      <c r="F768" s="57"/>
      <c r="G768" s="57"/>
      <c r="H768" s="57"/>
      <c r="I768" s="57"/>
      <c r="J768" s="60"/>
      <c r="K768" s="60"/>
      <c r="L768" s="60"/>
      <c r="M768" s="60"/>
    </row>
    <row r="769" spans="4:13" x14ac:dyDescent="0.15">
      <c r="D769" s="57"/>
      <c r="E769" s="57"/>
      <c r="F769" s="57"/>
      <c r="G769" s="57"/>
      <c r="H769" s="57"/>
      <c r="I769" s="57"/>
      <c r="J769" s="60"/>
      <c r="K769" s="60"/>
      <c r="L769" s="60"/>
      <c r="M769" s="60"/>
    </row>
    <row r="770" spans="4:13" x14ac:dyDescent="0.15">
      <c r="D770" s="57"/>
      <c r="E770" s="57"/>
      <c r="F770" s="57"/>
      <c r="G770" s="57"/>
      <c r="H770" s="57"/>
      <c r="I770" s="57"/>
      <c r="J770" s="60"/>
      <c r="K770" s="60"/>
      <c r="L770" s="60"/>
      <c r="M770" s="60"/>
    </row>
    <row r="771" spans="4:13" x14ac:dyDescent="0.15">
      <c r="D771" s="57"/>
      <c r="E771" s="57"/>
      <c r="F771" s="57"/>
      <c r="G771" s="57"/>
      <c r="H771" s="57"/>
      <c r="I771" s="57"/>
      <c r="J771" s="60"/>
      <c r="K771" s="60"/>
      <c r="L771" s="60"/>
      <c r="M771" s="60"/>
    </row>
    <row r="772" spans="4:13" x14ac:dyDescent="0.15">
      <c r="D772" s="57"/>
      <c r="E772" s="57"/>
      <c r="F772" s="57"/>
      <c r="G772" s="57"/>
      <c r="H772" s="57"/>
      <c r="I772" s="57"/>
      <c r="J772" s="60"/>
      <c r="K772" s="60"/>
      <c r="L772" s="60"/>
      <c r="M772" s="60"/>
    </row>
    <row r="773" spans="4:13" x14ac:dyDescent="0.15">
      <c r="D773" s="57"/>
      <c r="E773" s="57"/>
      <c r="F773" s="57"/>
      <c r="G773" s="57"/>
      <c r="H773" s="57"/>
      <c r="I773" s="57"/>
      <c r="J773" s="60"/>
      <c r="K773" s="60"/>
      <c r="L773" s="60"/>
      <c r="M773" s="60"/>
    </row>
    <row r="774" spans="4:13" x14ac:dyDescent="0.15">
      <c r="D774" s="57"/>
      <c r="E774" s="57"/>
      <c r="F774" s="57"/>
      <c r="G774" s="57"/>
      <c r="H774" s="57"/>
      <c r="I774" s="57"/>
      <c r="J774" s="60"/>
      <c r="K774" s="60"/>
      <c r="L774" s="60"/>
      <c r="M774" s="60"/>
    </row>
    <row r="775" spans="4:13" x14ac:dyDescent="0.15">
      <c r="D775" s="57"/>
      <c r="E775" s="57"/>
      <c r="F775" s="57"/>
      <c r="G775" s="57"/>
      <c r="H775" s="57"/>
      <c r="I775" s="57"/>
      <c r="J775" s="60"/>
      <c r="K775" s="60"/>
      <c r="L775" s="60"/>
      <c r="M775" s="60"/>
    </row>
    <row r="776" spans="4:13" x14ac:dyDescent="0.15">
      <c r="D776" s="57"/>
      <c r="E776" s="57"/>
      <c r="F776" s="57"/>
      <c r="G776" s="57"/>
      <c r="H776" s="57"/>
      <c r="I776" s="57"/>
      <c r="J776" s="60"/>
      <c r="K776" s="60"/>
      <c r="L776" s="60"/>
      <c r="M776" s="60"/>
    </row>
    <row r="777" spans="4:13" x14ac:dyDescent="0.15">
      <c r="D777" s="57"/>
      <c r="E777" s="57"/>
      <c r="F777" s="57"/>
      <c r="G777" s="57"/>
      <c r="H777" s="57"/>
      <c r="I777" s="57"/>
      <c r="J777" s="60"/>
      <c r="K777" s="60"/>
      <c r="L777" s="60"/>
      <c r="M777" s="60"/>
    </row>
    <row r="778" spans="4:13" x14ac:dyDescent="0.15">
      <c r="D778" s="57"/>
      <c r="E778" s="57"/>
      <c r="F778" s="57"/>
      <c r="G778" s="57"/>
      <c r="H778" s="57"/>
      <c r="I778" s="57"/>
      <c r="J778" s="60"/>
      <c r="K778" s="60"/>
      <c r="L778" s="60"/>
      <c r="M778" s="60"/>
    </row>
    <row r="779" spans="4:13" x14ac:dyDescent="0.15">
      <c r="D779" s="57"/>
      <c r="E779" s="57"/>
      <c r="F779" s="57"/>
      <c r="G779" s="57"/>
      <c r="H779" s="57"/>
      <c r="I779" s="57"/>
      <c r="J779" s="60"/>
      <c r="K779" s="60"/>
      <c r="L779" s="60"/>
      <c r="M779" s="60"/>
    </row>
    <row r="780" spans="4:13" x14ac:dyDescent="0.15">
      <c r="D780" s="57"/>
      <c r="E780" s="57"/>
      <c r="F780" s="57"/>
      <c r="G780" s="57"/>
      <c r="H780" s="57"/>
      <c r="I780" s="57"/>
      <c r="J780" s="60"/>
      <c r="K780" s="60"/>
      <c r="L780" s="60"/>
      <c r="M780" s="60"/>
    </row>
    <row r="781" spans="4:13" x14ac:dyDescent="0.15">
      <c r="D781" s="57"/>
      <c r="E781" s="57"/>
      <c r="F781" s="57"/>
      <c r="G781" s="57"/>
      <c r="H781" s="57"/>
      <c r="I781" s="57"/>
      <c r="J781" s="60"/>
      <c r="K781" s="60"/>
      <c r="L781" s="60"/>
      <c r="M781" s="60"/>
    </row>
    <row r="782" spans="4:13" x14ac:dyDescent="0.15">
      <c r="D782" s="57"/>
      <c r="E782" s="57"/>
      <c r="F782" s="57"/>
      <c r="G782" s="57"/>
      <c r="H782" s="57"/>
      <c r="I782" s="57"/>
      <c r="J782" s="60"/>
      <c r="K782" s="60"/>
      <c r="L782" s="60"/>
      <c r="M782" s="60"/>
    </row>
    <row r="783" spans="4:13" x14ac:dyDescent="0.15">
      <c r="D783" s="57"/>
      <c r="E783" s="57"/>
      <c r="F783" s="57"/>
      <c r="G783" s="57"/>
      <c r="H783" s="57"/>
      <c r="I783" s="57"/>
      <c r="J783" s="60"/>
      <c r="K783" s="60"/>
      <c r="L783" s="60"/>
      <c r="M783" s="60"/>
    </row>
    <row r="784" spans="4:13" x14ac:dyDescent="0.15">
      <c r="D784" s="57"/>
      <c r="E784" s="57"/>
      <c r="F784" s="57"/>
      <c r="G784" s="57"/>
      <c r="H784" s="57"/>
      <c r="I784" s="57"/>
      <c r="J784" s="60"/>
      <c r="K784" s="60"/>
      <c r="L784" s="60"/>
      <c r="M784" s="60"/>
    </row>
    <row r="785" spans="4:13" x14ac:dyDescent="0.15">
      <c r="D785" s="57"/>
      <c r="E785" s="57"/>
      <c r="F785" s="57"/>
      <c r="G785" s="57"/>
      <c r="H785" s="57"/>
      <c r="I785" s="57"/>
      <c r="J785" s="60"/>
      <c r="K785" s="60"/>
      <c r="L785" s="60"/>
      <c r="M785" s="60"/>
    </row>
    <row r="786" spans="4:13" x14ac:dyDescent="0.15">
      <c r="D786" s="57"/>
      <c r="E786" s="57"/>
      <c r="F786" s="57"/>
      <c r="G786" s="57"/>
      <c r="H786" s="57"/>
      <c r="I786" s="57"/>
      <c r="J786" s="60"/>
      <c r="K786" s="60"/>
      <c r="L786" s="60"/>
      <c r="M786" s="60"/>
    </row>
    <row r="787" spans="4:13" x14ac:dyDescent="0.15">
      <c r="D787" s="57"/>
      <c r="E787" s="57"/>
      <c r="F787" s="57"/>
      <c r="G787" s="57"/>
      <c r="H787" s="57"/>
      <c r="I787" s="57"/>
      <c r="J787" s="60"/>
      <c r="K787" s="60"/>
      <c r="L787" s="60"/>
      <c r="M787" s="60"/>
    </row>
    <row r="788" spans="4:13" x14ac:dyDescent="0.15">
      <c r="D788" s="57"/>
      <c r="E788" s="57"/>
      <c r="F788" s="57"/>
      <c r="G788" s="57"/>
      <c r="H788" s="57"/>
      <c r="I788" s="57"/>
      <c r="J788" s="60"/>
      <c r="K788" s="60"/>
      <c r="L788" s="60"/>
      <c r="M788" s="60"/>
    </row>
    <row r="789" spans="4:13" x14ac:dyDescent="0.15">
      <c r="D789" s="57"/>
      <c r="E789" s="57"/>
      <c r="F789" s="57"/>
    </row>
    <row r="790" spans="4:13" x14ac:dyDescent="0.15">
      <c r="D790" s="57"/>
      <c r="E790" s="57"/>
      <c r="F790" s="57"/>
    </row>
    <row r="791" spans="4:13" x14ac:dyDescent="0.15">
      <c r="D791" s="57"/>
      <c r="E791" s="57"/>
      <c r="F791" s="57"/>
    </row>
    <row r="792" spans="4:13" x14ac:dyDescent="0.15">
      <c r="D792" s="57"/>
      <c r="E792" s="57"/>
      <c r="F792" s="57"/>
    </row>
  </sheetData>
  <mergeCells count="4">
    <mergeCell ref="F25:F26"/>
    <mergeCell ref="G25:G26"/>
    <mergeCell ref="B25:B26"/>
    <mergeCell ref="C25:C26"/>
  </mergeCells>
  <printOptions horizontalCentered="1" verticalCentered="1"/>
  <pageMargins left="0.25" right="0.25" top="0.75" bottom="0.75" header="0.3" footer="0.3"/>
  <pageSetup paperSize="9" scale="90" orientation="landscape" r:id="rId1"/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I39"/>
  <sheetViews>
    <sheetView zoomScale="85" zoomScaleNormal="85" workbookViewId="0">
      <pane ySplit="1" topLeftCell="A2" activePane="bottomLeft" state="frozen"/>
      <selection pane="bottomLeft" activeCell="E29" sqref="E29"/>
    </sheetView>
  </sheetViews>
  <sheetFormatPr baseColWidth="10" defaultColWidth="9.1640625" defaultRowHeight="14" x14ac:dyDescent="0.15"/>
  <cols>
    <col min="1" max="1" width="6.33203125" style="2" customWidth="1"/>
    <col min="2" max="2" width="18" style="1" customWidth="1"/>
    <col min="3" max="3" width="17.33203125" style="1" customWidth="1"/>
    <col min="4" max="4" width="19.83203125" style="1" customWidth="1"/>
    <col min="5" max="5" width="21.33203125" style="1" customWidth="1"/>
    <col min="6" max="7" width="17" style="1" customWidth="1"/>
    <col min="8" max="8" width="12.83203125" style="1" customWidth="1"/>
    <col min="9" max="9" width="13.1640625" style="2" customWidth="1"/>
    <col min="10" max="16384" width="9.1640625" style="2"/>
  </cols>
  <sheetData>
    <row r="1" spans="1:9" ht="30" x14ac:dyDescent="0.15">
      <c r="A1" s="69" t="s">
        <v>15</v>
      </c>
      <c r="B1" s="104" t="s">
        <v>2359</v>
      </c>
      <c r="C1" s="104" t="s">
        <v>2488</v>
      </c>
      <c r="D1" s="104" t="s">
        <v>2489</v>
      </c>
      <c r="E1" s="104" t="s">
        <v>1307</v>
      </c>
      <c r="F1" s="104" t="s">
        <v>1308</v>
      </c>
      <c r="G1" s="104" t="s">
        <v>10</v>
      </c>
      <c r="H1" s="4"/>
      <c r="I1" s="4"/>
    </row>
    <row r="2" spans="1:9" x14ac:dyDescent="0.15">
      <c r="A2" s="102">
        <v>0.375</v>
      </c>
      <c r="B2" s="105"/>
      <c r="C2" s="106"/>
      <c r="D2" s="106"/>
      <c r="E2" s="106"/>
      <c r="F2" s="106"/>
      <c r="G2" s="106"/>
      <c r="H2" s="5"/>
      <c r="I2" s="5"/>
    </row>
    <row r="3" spans="1:9" x14ac:dyDescent="0.15">
      <c r="A3" s="102">
        <v>0.39583333333333331</v>
      </c>
      <c r="B3" s="172"/>
      <c r="C3" s="106"/>
      <c r="D3" s="106"/>
      <c r="E3" s="106"/>
      <c r="F3" s="106"/>
      <c r="G3" s="106"/>
      <c r="H3" s="5"/>
      <c r="I3" s="5"/>
    </row>
    <row r="4" spans="1:9" x14ac:dyDescent="0.15">
      <c r="A4" s="102">
        <v>0.41666666666666669</v>
      </c>
      <c r="B4" s="148" t="s">
        <v>2857</v>
      </c>
      <c r="C4" s="106"/>
      <c r="D4" s="106"/>
      <c r="E4" s="106"/>
      <c r="F4" s="106"/>
      <c r="G4" s="106"/>
      <c r="H4" s="5"/>
      <c r="I4" s="5"/>
    </row>
    <row r="5" spans="1:9" x14ac:dyDescent="0.15">
      <c r="A5" s="102">
        <v>0.4375</v>
      </c>
      <c r="B5" s="148">
        <v>100</v>
      </c>
      <c r="C5" s="107"/>
      <c r="D5" s="107"/>
      <c r="E5" s="107"/>
      <c r="F5" s="107"/>
      <c r="G5" s="107"/>
      <c r="H5" s="5"/>
      <c r="I5" s="5"/>
    </row>
    <row r="6" spans="1:9" x14ac:dyDescent="0.15">
      <c r="A6" s="102">
        <v>0.45833333333333331</v>
      </c>
      <c r="B6" s="148"/>
      <c r="C6" s="107"/>
      <c r="D6" s="107"/>
      <c r="E6" s="107"/>
      <c r="F6" s="107"/>
      <c r="G6" s="107"/>
      <c r="H6" s="5"/>
      <c r="I6" s="5"/>
    </row>
    <row r="7" spans="1:9" x14ac:dyDescent="0.15">
      <c r="A7" s="102">
        <v>0.47916666666666669</v>
      </c>
      <c r="B7" s="148">
        <v>41</v>
      </c>
      <c r="C7" s="107"/>
      <c r="D7" s="107"/>
      <c r="E7" s="107"/>
      <c r="F7" s="107"/>
      <c r="G7" s="107"/>
      <c r="H7" s="5"/>
      <c r="I7" s="5"/>
    </row>
    <row r="8" spans="1:9" x14ac:dyDescent="0.15">
      <c r="A8" s="102">
        <v>0.5</v>
      </c>
      <c r="B8" s="148">
        <v>62</v>
      </c>
      <c r="C8" s="107"/>
      <c r="D8" s="107"/>
      <c r="E8" s="107"/>
      <c r="F8" s="107"/>
      <c r="G8" s="107"/>
      <c r="H8" s="5"/>
      <c r="I8" s="5"/>
    </row>
    <row r="9" spans="1:9" x14ac:dyDescent="0.15">
      <c r="A9" s="102">
        <v>0.52083333333333337</v>
      </c>
      <c r="B9" s="148">
        <v>20</v>
      </c>
      <c r="C9" s="107"/>
      <c r="D9" s="107"/>
      <c r="E9" s="107"/>
      <c r="F9" s="107"/>
      <c r="G9" s="107"/>
      <c r="H9" s="5"/>
      <c r="I9" s="5"/>
    </row>
    <row r="10" spans="1:9" x14ac:dyDescent="0.15">
      <c r="A10" s="102">
        <v>0.54166666666666663</v>
      </c>
      <c r="B10" s="107"/>
      <c r="C10" s="146">
        <v>51</v>
      </c>
      <c r="D10" s="107"/>
      <c r="E10" s="107"/>
      <c r="F10" s="107"/>
      <c r="G10" s="107"/>
      <c r="H10" s="5"/>
      <c r="I10" s="5"/>
    </row>
    <row r="11" spans="1:9" x14ac:dyDescent="0.15">
      <c r="A11" s="102">
        <v>0.5625</v>
      </c>
      <c r="B11" s="107"/>
      <c r="C11" s="146" t="s">
        <v>2491</v>
      </c>
      <c r="D11" s="107"/>
      <c r="E11" s="107"/>
      <c r="F11" s="107"/>
      <c r="G11" s="107"/>
      <c r="H11" s="5"/>
      <c r="I11" s="5"/>
    </row>
    <row r="12" spans="1:9" x14ac:dyDescent="0.15">
      <c r="A12" s="102">
        <v>0.58333333333333337</v>
      </c>
      <c r="B12" s="107"/>
      <c r="C12" s="148">
        <v>4</v>
      </c>
      <c r="D12" s="107"/>
      <c r="E12" s="107"/>
      <c r="F12" s="107"/>
      <c r="G12" s="107"/>
      <c r="H12" s="5"/>
      <c r="I12" s="5"/>
    </row>
    <row r="13" spans="1:9" x14ac:dyDescent="0.15">
      <c r="A13" s="102">
        <v>0.60416666666666663</v>
      </c>
      <c r="B13" s="107"/>
      <c r="C13" s="148">
        <v>156</v>
      </c>
      <c r="D13" s="107"/>
      <c r="E13" s="107"/>
      <c r="F13" s="107"/>
      <c r="G13" s="107"/>
      <c r="H13" s="5"/>
      <c r="I13" s="5"/>
    </row>
    <row r="14" spans="1:9" x14ac:dyDescent="0.15">
      <c r="A14" s="102">
        <v>0.625</v>
      </c>
      <c r="B14" s="107"/>
      <c r="C14" s="342"/>
      <c r="D14" s="107"/>
      <c r="E14" s="107"/>
      <c r="F14" s="107"/>
      <c r="G14" s="107"/>
      <c r="H14" s="6"/>
      <c r="I14" s="6"/>
    </row>
    <row r="15" spans="1:9" x14ac:dyDescent="0.15">
      <c r="A15" s="102">
        <v>0.64583333333333337</v>
      </c>
      <c r="B15" s="107"/>
      <c r="C15" s="343"/>
      <c r="D15" s="107"/>
      <c r="E15" s="107"/>
      <c r="F15" s="107"/>
      <c r="G15" s="107"/>
      <c r="H15" s="5"/>
      <c r="I15" s="5"/>
    </row>
    <row r="16" spans="1:9" x14ac:dyDescent="0.15">
      <c r="A16" s="102">
        <v>0.66666666666666663</v>
      </c>
      <c r="B16" s="107"/>
      <c r="C16" s="257">
        <v>157</v>
      </c>
      <c r="D16" s="107"/>
      <c r="E16" s="107"/>
      <c r="F16" s="107"/>
      <c r="G16" s="107"/>
      <c r="H16" s="5"/>
      <c r="I16" s="5"/>
    </row>
    <row r="17" spans="1:9" x14ac:dyDescent="0.15">
      <c r="A17" s="102">
        <v>0.6875</v>
      </c>
      <c r="B17" s="107"/>
      <c r="C17" s="422" t="s">
        <v>2625</v>
      </c>
      <c r="D17" s="107"/>
      <c r="E17" s="107"/>
      <c r="F17" s="107"/>
      <c r="G17" s="107"/>
      <c r="H17" s="5"/>
      <c r="I17" s="5"/>
    </row>
    <row r="18" spans="1:9" x14ac:dyDescent="0.15">
      <c r="A18" s="102">
        <v>0.70833333333333337</v>
      </c>
      <c r="B18" s="107"/>
      <c r="C18" s="410"/>
      <c r="D18" s="107"/>
      <c r="E18" s="107"/>
      <c r="F18" s="107"/>
      <c r="G18" s="107"/>
      <c r="H18" s="5"/>
      <c r="I18" s="5"/>
    </row>
    <row r="19" spans="1:9" x14ac:dyDescent="0.15">
      <c r="A19" s="102">
        <v>0.72916666666666663</v>
      </c>
      <c r="B19" s="107"/>
      <c r="C19" s="148">
        <v>2</v>
      </c>
      <c r="D19" s="107"/>
      <c r="E19" s="107"/>
      <c r="F19" s="107"/>
      <c r="G19" s="107"/>
      <c r="H19" s="5"/>
      <c r="I19" s="5"/>
    </row>
    <row r="20" spans="1:9" x14ac:dyDescent="0.15">
      <c r="A20" s="102">
        <v>0.75</v>
      </c>
      <c r="B20" s="107"/>
      <c r="C20" s="186"/>
      <c r="D20" s="148" t="s">
        <v>2985</v>
      </c>
      <c r="E20" s="107"/>
      <c r="F20" s="107"/>
      <c r="G20" s="107"/>
      <c r="H20" s="5"/>
      <c r="I20" s="5"/>
    </row>
    <row r="21" spans="1:9" x14ac:dyDescent="0.15">
      <c r="A21" s="102">
        <v>0.77083333333333337</v>
      </c>
      <c r="B21" s="107"/>
      <c r="C21" s="186"/>
      <c r="D21" s="105"/>
      <c r="E21" s="107"/>
      <c r="F21" s="107"/>
      <c r="G21" s="107"/>
      <c r="H21" s="5"/>
      <c r="I21" s="5"/>
    </row>
    <row r="22" spans="1:9" ht="17.25" customHeight="1" x14ac:dyDescent="0.15">
      <c r="A22" s="102">
        <v>0.79166666666666663</v>
      </c>
      <c r="B22" s="107"/>
      <c r="C22" s="107"/>
      <c r="D22" s="422" t="s">
        <v>2986</v>
      </c>
      <c r="E22" s="107"/>
      <c r="F22" s="107"/>
      <c r="G22" s="107"/>
      <c r="H22" s="5"/>
      <c r="I22" s="5"/>
    </row>
    <row r="23" spans="1:9" x14ac:dyDescent="0.15">
      <c r="A23" s="102">
        <v>0.8125</v>
      </c>
      <c r="B23" s="107"/>
      <c r="C23" s="107"/>
      <c r="D23" s="410"/>
      <c r="E23" s="107"/>
      <c r="F23" s="107"/>
      <c r="G23" s="107"/>
      <c r="H23" s="5"/>
      <c r="I23" s="5"/>
    </row>
    <row r="24" spans="1:9" x14ac:dyDescent="0.15">
      <c r="A24" s="102">
        <v>0.83333333333333337</v>
      </c>
      <c r="B24" s="107"/>
      <c r="C24" s="107"/>
      <c r="D24" s="148" t="s">
        <v>2988</v>
      </c>
      <c r="E24" s="107"/>
      <c r="F24" s="107"/>
      <c r="G24" s="107"/>
      <c r="H24" s="5"/>
      <c r="I24" s="5"/>
    </row>
    <row r="25" spans="1:9" x14ac:dyDescent="0.15">
      <c r="A25" s="102">
        <v>0.85416666666666663</v>
      </c>
      <c r="B25" s="107"/>
      <c r="C25" s="107"/>
      <c r="D25" s="148" t="s">
        <v>2987</v>
      </c>
      <c r="E25" s="107"/>
      <c r="F25" s="107"/>
      <c r="G25" s="107"/>
      <c r="H25" s="5"/>
      <c r="I25" s="5"/>
    </row>
    <row r="26" spans="1:9" x14ac:dyDescent="0.15">
      <c r="A26" s="102">
        <v>0.875</v>
      </c>
      <c r="B26" s="107"/>
      <c r="C26" s="107"/>
      <c r="D26" s="107"/>
      <c r="E26" s="148" t="s">
        <v>2976</v>
      </c>
      <c r="F26" s="107"/>
      <c r="G26" s="107"/>
      <c r="H26" s="5"/>
      <c r="I26" s="5"/>
    </row>
    <row r="27" spans="1:9" x14ac:dyDescent="0.15">
      <c r="A27" s="102">
        <v>0.89583333333333337</v>
      </c>
      <c r="B27" s="107"/>
      <c r="C27" s="107"/>
      <c r="D27" s="107"/>
      <c r="E27" s="148" t="s">
        <v>2486</v>
      </c>
      <c r="F27" s="107"/>
      <c r="G27" s="107"/>
      <c r="H27" s="5"/>
      <c r="I27" s="5"/>
    </row>
    <row r="28" spans="1:9" x14ac:dyDescent="0.15">
      <c r="A28" s="102">
        <v>0.91666666666666663</v>
      </c>
      <c r="B28" s="107"/>
      <c r="C28" s="107"/>
      <c r="D28" s="107"/>
      <c r="E28" s="148" t="s">
        <v>2537</v>
      </c>
      <c r="F28" s="107"/>
      <c r="G28" s="107"/>
      <c r="H28" s="5"/>
      <c r="I28" s="5"/>
    </row>
    <row r="29" spans="1:9" x14ac:dyDescent="0.15">
      <c r="A29" s="102">
        <v>0.9375</v>
      </c>
      <c r="B29" s="107"/>
      <c r="C29" s="107"/>
      <c r="D29" s="107"/>
      <c r="E29" s="148" t="s">
        <v>2536</v>
      </c>
      <c r="F29" s="107"/>
      <c r="G29" s="107"/>
      <c r="H29" s="5"/>
      <c r="I29" s="5"/>
    </row>
    <row r="30" spans="1:9" ht="15" x14ac:dyDescent="0.15">
      <c r="A30" s="102">
        <v>0.95833333333333337</v>
      </c>
      <c r="B30" s="107"/>
      <c r="C30" s="107"/>
      <c r="D30" s="107"/>
      <c r="E30" s="108"/>
      <c r="F30" s="312"/>
      <c r="G30" s="107"/>
      <c r="H30" s="5"/>
      <c r="I30" s="5"/>
    </row>
    <row r="31" spans="1:9" x14ac:dyDescent="0.15">
      <c r="A31" s="102">
        <v>0</v>
      </c>
      <c r="B31" s="107"/>
      <c r="C31" s="107"/>
      <c r="D31" s="107"/>
      <c r="E31" s="107"/>
      <c r="F31" s="107"/>
      <c r="G31" s="105"/>
      <c r="H31" s="5"/>
      <c r="I31" s="5"/>
    </row>
    <row r="32" spans="1:9" x14ac:dyDescent="0.15">
      <c r="A32" s="102">
        <v>4.1666666666666664E-2</v>
      </c>
      <c r="B32" s="107"/>
      <c r="C32" s="107"/>
      <c r="D32" s="107"/>
      <c r="E32" s="107"/>
      <c r="F32" s="107"/>
      <c r="G32" s="148"/>
      <c r="I32" s="5"/>
    </row>
    <row r="33" spans="1:9" x14ac:dyDescent="0.15">
      <c r="A33" s="102">
        <v>6.25E-2</v>
      </c>
      <c r="B33" s="107"/>
      <c r="C33" s="107"/>
      <c r="D33" s="107"/>
      <c r="E33" s="107"/>
      <c r="F33" s="107"/>
      <c r="G33" s="105"/>
      <c r="H33" s="103"/>
      <c r="I33" s="5"/>
    </row>
    <row r="34" spans="1:9" x14ac:dyDescent="0.15">
      <c r="A34" s="102">
        <v>8.3333333333333301E-2</v>
      </c>
      <c r="B34" s="107"/>
      <c r="C34" s="107"/>
      <c r="D34" s="107"/>
      <c r="E34" s="107"/>
      <c r="F34" s="107"/>
      <c r="G34" s="105"/>
      <c r="H34" s="103"/>
      <c r="I34" s="6"/>
    </row>
    <row r="39" spans="1:9" ht="15" x14ac:dyDescent="0.2">
      <c r="A39"/>
      <c r="B39"/>
      <c r="C39"/>
      <c r="D39"/>
      <c r="E39"/>
      <c r="F39"/>
      <c r="G39" s="103"/>
      <c r="H39" s="103"/>
      <c r="I39"/>
    </row>
  </sheetData>
  <mergeCells count="2">
    <mergeCell ref="C17:C18"/>
    <mergeCell ref="D22:D23"/>
  </mergeCells>
  <pageMargins left="0.70866141732283472" right="0.70866141732283472" top="0" bottom="0" header="0" footer="0"/>
  <pageSetup paperSize="9" scale="1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</sheetPr>
  <dimension ref="A1:I39"/>
  <sheetViews>
    <sheetView zoomScale="80" zoomScaleNormal="80" workbookViewId="0">
      <pane ySplit="1" topLeftCell="A2" activePane="bottomLeft" state="frozen"/>
      <selection pane="bottomLeft" activeCell="E49" sqref="E49"/>
    </sheetView>
  </sheetViews>
  <sheetFormatPr baseColWidth="10" defaultColWidth="9.1640625" defaultRowHeight="14" x14ac:dyDescent="0.15"/>
  <cols>
    <col min="1" max="1" width="6.33203125" style="2" customWidth="1"/>
    <col min="2" max="2" width="18.5" style="1" customWidth="1"/>
    <col min="3" max="3" width="18.1640625" style="1" customWidth="1"/>
    <col min="4" max="4" width="22" style="1" customWidth="1"/>
    <col min="5" max="5" width="22.33203125" style="1" customWidth="1"/>
    <col min="6" max="6" width="16" style="1" customWidth="1"/>
    <col min="7" max="7" width="16.6640625" style="1" customWidth="1"/>
    <col min="8" max="8" width="12.83203125" style="1" customWidth="1"/>
    <col min="9" max="9" width="13.1640625" style="2" customWidth="1"/>
    <col min="10" max="16384" width="9.1640625" style="2"/>
  </cols>
  <sheetData>
    <row r="1" spans="1:9" ht="53.25" customHeight="1" x14ac:dyDescent="0.15">
      <c r="A1" s="69" t="s">
        <v>14</v>
      </c>
      <c r="B1" s="104" t="s">
        <v>2359</v>
      </c>
      <c r="C1" s="104" t="s">
        <v>2349</v>
      </c>
      <c r="D1" s="104" t="s">
        <v>2489</v>
      </c>
      <c r="E1" s="104" t="s">
        <v>1307</v>
      </c>
      <c r="F1" s="104" t="s">
        <v>1308</v>
      </c>
      <c r="G1" s="104" t="s">
        <v>10</v>
      </c>
      <c r="H1" s="4"/>
      <c r="I1" s="4"/>
    </row>
    <row r="2" spans="1:9" x14ac:dyDescent="0.15">
      <c r="A2" s="102">
        <v>0.375</v>
      </c>
      <c r="B2" s="105"/>
      <c r="C2" s="106"/>
      <c r="D2" s="106"/>
      <c r="E2" s="106"/>
      <c r="F2" s="106"/>
      <c r="G2" s="106"/>
      <c r="H2" s="5"/>
      <c r="I2" s="5"/>
    </row>
    <row r="3" spans="1:9" x14ac:dyDescent="0.15">
      <c r="A3" s="102">
        <v>0.39583333333333331</v>
      </c>
      <c r="B3" s="105"/>
      <c r="C3" s="106"/>
      <c r="D3" s="106"/>
      <c r="E3" s="106"/>
      <c r="F3" s="106"/>
      <c r="G3" s="106"/>
      <c r="H3" s="5"/>
      <c r="I3" s="5"/>
    </row>
    <row r="4" spans="1:9" x14ac:dyDescent="0.15">
      <c r="A4" s="102">
        <v>0.41666666666666669</v>
      </c>
      <c r="B4" s="146"/>
      <c r="C4" s="106"/>
      <c r="D4" s="106"/>
      <c r="E4" s="106"/>
      <c r="F4" s="106"/>
      <c r="G4" s="106"/>
      <c r="H4" s="5"/>
      <c r="I4" s="5"/>
    </row>
    <row r="5" spans="1:9" x14ac:dyDescent="0.15">
      <c r="A5" s="102">
        <v>0.4375</v>
      </c>
      <c r="B5" s="146"/>
      <c r="C5" s="107"/>
      <c r="D5" s="107"/>
      <c r="E5" s="107"/>
      <c r="F5" s="107"/>
      <c r="G5" s="107"/>
      <c r="H5" s="5"/>
      <c r="I5" s="5"/>
    </row>
    <row r="6" spans="1:9" x14ac:dyDescent="0.15">
      <c r="A6" s="102">
        <v>0.45833333333333331</v>
      </c>
      <c r="B6" s="148">
        <v>37</v>
      </c>
      <c r="C6" s="107"/>
      <c r="D6" s="107"/>
      <c r="E6" s="107"/>
      <c r="F6" s="107"/>
      <c r="G6" s="107"/>
      <c r="H6" s="5"/>
      <c r="I6" s="5"/>
    </row>
    <row r="7" spans="1:9" x14ac:dyDescent="0.15">
      <c r="A7" s="102">
        <v>0.47916666666666669</v>
      </c>
      <c r="B7" s="146">
        <v>129</v>
      </c>
      <c r="C7" s="107"/>
      <c r="D7" s="107"/>
      <c r="E7" s="107"/>
      <c r="F7" s="107"/>
      <c r="G7" s="107"/>
      <c r="H7" s="5"/>
      <c r="I7" s="5"/>
    </row>
    <row r="8" spans="1:9" x14ac:dyDescent="0.15">
      <c r="A8" s="102">
        <v>0.5</v>
      </c>
      <c r="B8" s="148" t="s">
        <v>3175</v>
      </c>
      <c r="C8" s="107"/>
      <c r="D8" s="107"/>
      <c r="E8" s="107"/>
      <c r="F8" s="107"/>
      <c r="G8" s="107"/>
      <c r="H8" s="5"/>
      <c r="I8" s="5"/>
    </row>
    <row r="9" spans="1:9" x14ac:dyDescent="0.15">
      <c r="A9" s="102">
        <v>0.52083333333333337</v>
      </c>
      <c r="B9" s="148" t="s">
        <v>2367</v>
      </c>
      <c r="C9" s="107"/>
      <c r="D9" s="107"/>
      <c r="E9" s="107"/>
      <c r="F9" s="107"/>
      <c r="G9" s="107"/>
      <c r="H9" s="5"/>
      <c r="I9" s="5"/>
    </row>
    <row r="10" spans="1:9" x14ac:dyDescent="0.15">
      <c r="A10" s="102">
        <v>0.54166666666666663</v>
      </c>
      <c r="B10" s="107"/>
      <c r="C10" s="148" t="s">
        <v>2678</v>
      </c>
      <c r="D10" s="107"/>
      <c r="E10" s="107"/>
      <c r="F10" s="107"/>
      <c r="G10" s="107"/>
      <c r="H10" s="5"/>
      <c r="I10" s="5"/>
    </row>
    <row r="11" spans="1:9" x14ac:dyDescent="0.15">
      <c r="A11" s="110">
        <v>0.5625</v>
      </c>
      <c r="B11" s="107"/>
      <c r="C11" s="171"/>
      <c r="D11" s="107"/>
      <c r="E11" s="107"/>
      <c r="F11" s="107"/>
      <c r="G11" s="107"/>
      <c r="H11" s="5"/>
      <c r="I11" s="5"/>
    </row>
    <row r="12" spans="1:9" ht="15" x14ac:dyDescent="0.15">
      <c r="A12" s="110">
        <v>0.58333333333333337</v>
      </c>
      <c r="B12" s="107"/>
      <c r="C12" s="257" t="s">
        <v>3104</v>
      </c>
      <c r="D12" s="107"/>
      <c r="E12" s="107"/>
      <c r="F12" s="107"/>
      <c r="G12" s="107"/>
      <c r="H12" s="5"/>
      <c r="I12" s="5"/>
    </row>
    <row r="13" spans="1:9" x14ac:dyDescent="0.15">
      <c r="A13" s="110">
        <v>0.60416666666666663</v>
      </c>
      <c r="B13" s="107"/>
      <c r="C13" s="257"/>
      <c r="D13" s="107"/>
      <c r="E13" s="107"/>
      <c r="F13" s="107"/>
      <c r="G13" s="107"/>
      <c r="H13" s="5"/>
      <c r="I13" s="5"/>
    </row>
    <row r="14" spans="1:9" x14ac:dyDescent="0.15">
      <c r="A14" s="110">
        <v>0.625</v>
      </c>
      <c r="B14" s="107"/>
      <c r="C14" s="257"/>
      <c r="D14" s="107"/>
      <c r="E14" s="107"/>
      <c r="F14" s="107"/>
      <c r="G14" s="107"/>
      <c r="H14" s="6"/>
      <c r="I14" s="6"/>
    </row>
    <row r="15" spans="1:9" x14ac:dyDescent="0.15">
      <c r="A15" s="102">
        <v>0.64583333333333337</v>
      </c>
      <c r="B15" s="107"/>
      <c r="C15" s="148">
        <v>44</v>
      </c>
      <c r="D15" s="107"/>
      <c r="E15" s="107"/>
      <c r="F15" s="107"/>
      <c r="G15" s="107"/>
      <c r="H15" s="5"/>
      <c r="I15" s="5"/>
    </row>
    <row r="16" spans="1:9" x14ac:dyDescent="0.15">
      <c r="A16" s="102">
        <v>0.66666666666666663</v>
      </c>
      <c r="B16" s="107"/>
      <c r="C16" s="257">
        <v>131</v>
      </c>
      <c r="D16" s="107"/>
      <c r="E16" s="107"/>
      <c r="F16" s="107"/>
      <c r="G16" s="107"/>
      <c r="H16" s="5"/>
      <c r="I16" s="5"/>
    </row>
    <row r="17" spans="1:9" x14ac:dyDescent="0.15">
      <c r="A17" s="102">
        <v>0.6875</v>
      </c>
      <c r="B17" s="107"/>
      <c r="C17" s="148">
        <v>154</v>
      </c>
      <c r="D17" s="107"/>
      <c r="E17" s="107"/>
      <c r="F17" s="107"/>
      <c r="G17" s="107"/>
      <c r="H17" s="5"/>
      <c r="I17" s="5"/>
    </row>
    <row r="18" spans="1:9" x14ac:dyDescent="0.15">
      <c r="A18" s="102">
        <v>0.70833333333333337</v>
      </c>
      <c r="B18" s="107"/>
      <c r="C18" s="146">
        <v>39</v>
      </c>
      <c r="D18" s="107"/>
      <c r="E18" s="107"/>
      <c r="F18" s="107"/>
      <c r="G18" s="107"/>
      <c r="H18" s="5"/>
      <c r="I18" s="5"/>
    </row>
    <row r="19" spans="1:9" ht="15" x14ac:dyDescent="0.15">
      <c r="A19" s="102">
        <v>0.72916666666666663</v>
      </c>
      <c r="B19" s="107"/>
      <c r="C19" s="257" t="s">
        <v>2569</v>
      </c>
      <c r="D19" s="107"/>
      <c r="E19" s="107"/>
      <c r="F19" s="107"/>
      <c r="G19" s="107"/>
      <c r="H19" s="5"/>
      <c r="I19" s="5"/>
    </row>
    <row r="20" spans="1:9" x14ac:dyDescent="0.15">
      <c r="A20" s="102">
        <v>0.75</v>
      </c>
      <c r="B20" s="107"/>
      <c r="C20" s="186"/>
      <c r="D20" s="376"/>
      <c r="E20" s="107"/>
      <c r="F20" s="107"/>
      <c r="G20" s="107"/>
      <c r="H20" s="5"/>
      <c r="I20" s="5"/>
    </row>
    <row r="21" spans="1:9" x14ac:dyDescent="0.15">
      <c r="A21" s="102">
        <v>0.77083333333333337</v>
      </c>
      <c r="B21" s="107"/>
      <c r="C21" s="186"/>
      <c r="D21" s="146" t="s">
        <v>2934</v>
      </c>
      <c r="E21" s="107"/>
      <c r="F21" s="107"/>
      <c r="G21" s="107"/>
      <c r="H21" s="5"/>
      <c r="I21" s="5"/>
    </row>
    <row r="22" spans="1:9" x14ac:dyDescent="0.15">
      <c r="A22" s="102">
        <v>0.79166666666666663</v>
      </c>
      <c r="B22" s="107"/>
      <c r="C22" s="107"/>
      <c r="D22" s="148" t="s">
        <v>3048</v>
      </c>
      <c r="E22" s="107"/>
      <c r="F22" s="107"/>
      <c r="G22" s="107"/>
      <c r="H22" s="5"/>
      <c r="I22" s="5"/>
    </row>
    <row r="23" spans="1:9" x14ac:dyDescent="0.15">
      <c r="A23" s="102">
        <v>0.8125</v>
      </c>
      <c r="B23" s="107"/>
      <c r="C23" s="107"/>
      <c r="D23" s="148" t="s">
        <v>2984</v>
      </c>
      <c r="E23" s="107"/>
      <c r="F23" s="107"/>
      <c r="G23" s="107"/>
      <c r="H23" s="5"/>
      <c r="I23" s="5"/>
    </row>
    <row r="24" spans="1:9" x14ac:dyDescent="0.15">
      <c r="A24" s="102">
        <v>0.83333333333333337</v>
      </c>
      <c r="B24" s="107"/>
      <c r="C24" s="107"/>
      <c r="D24" s="148" t="s">
        <v>2582</v>
      </c>
      <c r="E24" s="107"/>
      <c r="F24" s="107"/>
      <c r="G24" s="107"/>
      <c r="H24" s="5"/>
      <c r="I24" s="5"/>
    </row>
    <row r="25" spans="1:9" x14ac:dyDescent="0.15">
      <c r="A25" s="102">
        <v>0.85416666666666663</v>
      </c>
      <c r="B25" s="107"/>
      <c r="C25" s="107"/>
      <c r="D25" s="148" t="s">
        <v>2435</v>
      </c>
      <c r="E25" s="107"/>
      <c r="F25" s="107"/>
      <c r="G25" s="107"/>
      <c r="H25" s="5"/>
      <c r="I25" s="5"/>
    </row>
    <row r="26" spans="1:9" x14ac:dyDescent="0.15">
      <c r="A26" s="102">
        <v>0.875</v>
      </c>
      <c r="B26" s="107"/>
      <c r="C26" s="107"/>
      <c r="D26" s="107"/>
      <c r="E26" s="148" t="s">
        <v>2891</v>
      </c>
      <c r="F26" s="107"/>
      <c r="G26" s="107"/>
      <c r="H26" s="5"/>
      <c r="I26" s="5"/>
    </row>
    <row r="27" spans="1:9" x14ac:dyDescent="0.15">
      <c r="A27" s="102">
        <v>0.89583333333333337</v>
      </c>
      <c r="B27" s="107"/>
      <c r="C27" s="107"/>
      <c r="D27" s="107"/>
      <c r="E27" s="148">
        <v>137</v>
      </c>
      <c r="F27" s="107"/>
      <c r="G27" s="107"/>
      <c r="H27" s="5"/>
      <c r="I27" s="5"/>
    </row>
    <row r="28" spans="1:9" x14ac:dyDescent="0.15">
      <c r="A28" s="102">
        <v>0.91666666666666663</v>
      </c>
      <c r="B28" s="107"/>
      <c r="C28" s="107"/>
      <c r="D28" s="107"/>
      <c r="E28" s="346"/>
      <c r="F28" s="107"/>
      <c r="G28" s="107"/>
      <c r="H28" s="5"/>
      <c r="I28" s="5"/>
    </row>
    <row r="29" spans="1:9" x14ac:dyDescent="0.15">
      <c r="A29" s="102">
        <v>0.9375</v>
      </c>
      <c r="B29" s="107"/>
      <c r="C29" s="107"/>
      <c r="D29" s="107"/>
      <c r="E29" s="148" t="s">
        <v>2526</v>
      </c>
      <c r="F29" s="107"/>
      <c r="G29" s="107"/>
      <c r="H29" s="5"/>
      <c r="I29" s="5"/>
    </row>
    <row r="30" spans="1:9" ht="15" x14ac:dyDescent="0.15">
      <c r="A30" s="102">
        <v>0.95833333333333337</v>
      </c>
      <c r="B30" s="107"/>
      <c r="C30" s="107"/>
      <c r="D30" s="107"/>
      <c r="E30" s="108"/>
      <c r="F30" s="148" t="s">
        <v>3042</v>
      </c>
      <c r="G30" s="107"/>
      <c r="H30" s="5"/>
      <c r="I30" s="5"/>
    </row>
    <row r="31" spans="1:9" x14ac:dyDescent="0.15">
      <c r="A31" s="102">
        <v>2.0833333333333332E-2</v>
      </c>
      <c r="B31" s="107"/>
      <c r="C31" s="107"/>
      <c r="D31" s="107"/>
      <c r="E31" s="107"/>
      <c r="F31" s="107"/>
      <c r="G31" s="105"/>
      <c r="H31" s="5"/>
      <c r="I31" s="5"/>
    </row>
    <row r="32" spans="1:9" x14ac:dyDescent="0.15">
      <c r="A32" s="102">
        <v>4.1666666666666664E-2</v>
      </c>
      <c r="B32" s="107"/>
      <c r="C32" s="107"/>
      <c r="D32" s="107"/>
      <c r="E32" s="107"/>
      <c r="F32" s="107"/>
      <c r="G32" s="369" t="s">
        <v>2718</v>
      </c>
      <c r="I32" s="5"/>
    </row>
    <row r="33" spans="1:9" x14ac:dyDescent="0.15">
      <c r="A33" s="102">
        <v>6.25E-2</v>
      </c>
      <c r="B33" s="107"/>
      <c r="C33" s="107"/>
      <c r="D33" s="107"/>
      <c r="E33" s="107"/>
      <c r="F33" s="107"/>
      <c r="G33" s="105"/>
      <c r="H33" s="103"/>
      <c r="I33" s="5"/>
    </row>
    <row r="34" spans="1:9" x14ac:dyDescent="0.15">
      <c r="A34" s="102">
        <v>8.3333333333333301E-2</v>
      </c>
      <c r="B34" s="107"/>
      <c r="C34" s="107"/>
      <c r="D34" s="107"/>
      <c r="E34" s="107"/>
      <c r="F34" s="107"/>
      <c r="G34" s="105"/>
      <c r="H34" s="103"/>
      <c r="I34" s="6"/>
    </row>
    <row r="39" spans="1:9" ht="15" x14ac:dyDescent="0.2">
      <c r="A39"/>
      <c r="B39"/>
      <c r="C39"/>
      <c r="D39"/>
      <c r="E39"/>
      <c r="F39"/>
      <c r="G39" s="103"/>
      <c r="H39" s="103"/>
      <c r="I39"/>
    </row>
  </sheetData>
  <pageMargins left="0.23622047244094491" right="0.23622047244094491" top="0" bottom="0" header="0.31496062992125984" footer="0.31496062992125984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18</vt:i4>
      </vt:variant>
    </vt:vector>
  </HeadingPairs>
  <TitlesOfParts>
    <vt:vector size="42" baseType="lpstr">
      <vt:lpstr>База кл.</vt:lpstr>
      <vt:lpstr>Архив кл.</vt:lpstr>
      <vt:lpstr>2019</vt:lpstr>
      <vt:lpstr>23-29(1)</vt:lpstr>
      <vt:lpstr>23-29(2)</vt:lpstr>
      <vt:lpstr>23-29(Ж)</vt:lpstr>
      <vt:lpstr>23-29(4)</vt:lpstr>
      <vt:lpstr>31(1)</vt:lpstr>
      <vt:lpstr>31(2)</vt:lpstr>
      <vt:lpstr>31(Ж)</vt:lpstr>
      <vt:lpstr>31(4)</vt:lpstr>
      <vt:lpstr>31(5)</vt:lpstr>
      <vt:lpstr>Корпоративы</vt:lpstr>
      <vt:lpstr>2018</vt:lpstr>
      <vt:lpstr>2017</vt:lpstr>
      <vt:lpstr>Заказы факт</vt:lpstr>
      <vt:lpstr>Отчет факт</vt:lpstr>
      <vt:lpstr>Дох.акт.</vt:lpstr>
      <vt:lpstr>Бензин</vt:lpstr>
      <vt:lpstr>Расход</vt:lpstr>
      <vt:lpstr>Прогноз пар.</vt:lpstr>
      <vt:lpstr>Отчет прогноз</vt:lpstr>
      <vt:lpstr>Сервис</vt:lpstr>
      <vt:lpstr>Заметки</vt:lpstr>
      <vt:lpstr>'2017'!Заголовки_для_печати</vt:lpstr>
      <vt:lpstr>'2018'!Заголовки_для_печати</vt:lpstr>
      <vt:lpstr>'2019'!Заголовки_для_печати</vt:lpstr>
      <vt:lpstr>'База кл.'!Заголовки_для_печати</vt:lpstr>
      <vt:lpstr>'2017'!Область_печати</vt:lpstr>
      <vt:lpstr>'2018'!Область_печати</vt:lpstr>
      <vt:lpstr>'2019'!Область_печати</vt:lpstr>
      <vt:lpstr>'23-29(1)'!Область_печати</vt:lpstr>
      <vt:lpstr>'23-29(2)'!Область_печати</vt:lpstr>
      <vt:lpstr>'23-29(4)'!Область_печати</vt:lpstr>
      <vt:lpstr>'23-29(Ж)'!Область_печати</vt:lpstr>
      <vt:lpstr>'31(1)'!Область_печати</vt:lpstr>
      <vt:lpstr>'31(2)'!Область_печати</vt:lpstr>
      <vt:lpstr>'31(4)'!Область_печати</vt:lpstr>
      <vt:lpstr>'31(5)'!Область_печати</vt:lpstr>
      <vt:lpstr>'31(Ж)'!Область_печати</vt:lpstr>
      <vt:lpstr>'База кл.'!Область_печати</vt:lpstr>
      <vt:lpstr>Корпоративы!Область_печати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2024-02-24T17:54:18Z</dcterms:modified>
</cp:coreProperties>
</file>